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harts/chart6.xml" ContentType="application/vnd.openxmlformats-officedocument.drawingml.chart+xml"/>
  <Override PartName="/xl/drawings/drawing4.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drawings/drawing6.xml" ContentType="application/vnd.openxmlformats-officedocument.drawing+xml"/>
  <Override PartName="/xl/charts/chart13.xml" ContentType="application/vnd.openxmlformats-officedocument.drawingml.chart+xml"/>
  <Override PartName="/xl/drawings/drawing7.xml" ContentType="application/vnd.openxmlformats-officedocument.drawing+xml"/>
  <Override PartName="/xl/comments2.xml" ContentType="application/vnd.openxmlformats-officedocument.spreadsheetml.comments+xml"/>
  <Override PartName="/xl/charts/chart1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mc:AlternateContent xmlns:mc="http://schemas.openxmlformats.org/markup-compatibility/2006">
    <mc:Choice Requires="x15">
      <x15ac:absPath xmlns:x15ac="http://schemas.microsoft.com/office/spreadsheetml/2010/11/ac" url="/Users/mgun0011/Desktop/Monash/1 - Work Tracker/Publications/3 - SLR/Revision/"/>
    </mc:Choice>
  </mc:AlternateContent>
  <xr:revisionPtr revIDLastSave="0" documentId="13_ncr:1_{B5C22E27-E2DE-684A-B4F3-47AA80A20BA9}" xr6:coauthVersionLast="47" xr6:coauthVersionMax="47" xr10:uidLastSave="{00000000-0000-0000-0000-000000000000}"/>
  <bookViews>
    <workbookView xWindow="0" yWindow="500" windowWidth="28800" windowHeight="16440" activeTab="1" xr2:uid="{00000000-000D-0000-FFFF-FFFF00000000}"/>
  </bookViews>
  <sheets>
    <sheet name="Form responses" sheetId="1" r:id="rId1"/>
    <sheet name="Paper Demographics I - Basics" sheetId="2" r:id="rId2"/>
    <sheet name="Paper Demographics II - Venues" sheetId="3" r:id="rId3"/>
    <sheet name="Demographics III - Pub Trends" sheetId="4" r:id="rId4"/>
    <sheet name="RQ1 Goals" sheetId="5" r:id="rId5"/>
    <sheet name="RQ1 Research Context" sheetId="6" r:id="rId6"/>
    <sheet name="RQ1 Research Design" sheetId="7" r:id="rId7"/>
    <sheet name="RQ2 Studied Human Aspects" sheetId="8" r:id="rId8"/>
    <sheet name="RQ2 Definitions" sheetId="9" r:id="rId9"/>
    <sheet name="RQ2 Domain Models" sheetId="10" r:id="rId10"/>
    <sheet name="RQ2 - Extra Study Outcomes" sheetId="11" r:id="rId11"/>
    <sheet name="RQ2 Solutions presented in Stud" sheetId="12" r:id="rId12"/>
    <sheet name="RQ2 Evaluation methods of solut" sheetId="13" r:id="rId13"/>
    <sheet name="RQ2 Limitations" sheetId="14" r:id="rId14"/>
    <sheet name="RQ2 Future Work" sheetId="15" r:id="rId15"/>
    <sheet name="RQ3 Relationships among human a" sheetId="16" r:id="rId16"/>
    <sheet name="RQ3 Most affected SE Phase" sheetId="17" r:id="rId17"/>
    <sheet name="RQ4 Effect of Human Aspects" sheetId="18" r:id="rId18"/>
    <sheet name="RQ4 Effect of Human Aspects - P" sheetId="19" r:id="rId19"/>
    <sheet name="RQ4 Effect of Human Aspects - N" sheetId="20" r:id="rId20"/>
    <sheet name="Discussion Implications for Pra" sheetId="21" r:id="rId21"/>
  </sheets>
  <definedNames>
    <definedName name="_xlnm._FilterDatabase" localSheetId="0" hidden="1">'Form responses'!$AQ$1:$AQ$146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4" i="18" l="1"/>
  <c r="C64" i="18" s="1"/>
  <c r="B63" i="18"/>
  <c r="C63" i="18" s="1"/>
  <c r="B62" i="18"/>
  <c r="C62" i="18" s="1"/>
  <c r="B56" i="18"/>
  <c r="C56" i="18" s="1"/>
  <c r="B55" i="18"/>
  <c r="C55" i="18" s="1"/>
  <c r="B162" i="17"/>
  <c r="B161" i="17"/>
  <c r="B160" i="17"/>
  <c r="B159" i="17"/>
  <c r="B158" i="17"/>
  <c r="B157" i="17"/>
  <c r="E143" i="17"/>
  <c r="F143" i="17" s="1"/>
  <c r="B139" i="17"/>
  <c r="B138" i="17"/>
  <c r="B137" i="17"/>
  <c r="B136" i="17"/>
  <c r="B135" i="17"/>
  <c r="B134" i="17"/>
  <c r="E106" i="17"/>
  <c r="F106" i="17" s="1"/>
  <c r="B82" i="16"/>
  <c r="C82" i="16" s="1"/>
  <c r="B81" i="16"/>
  <c r="C81" i="16" s="1"/>
  <c r="B71" i="15"/>
  <c r="B70" i="15"/>
  <c r="B69" i="15"/>
  <c r="B68" i="15"/>
  <c r="B61" i="15"/>
  <c r="B60" i="15"/>
  <c r="B59" i="15"/>
  <c r="B58" i="15"/>
  <c r="C134" i="14"/>
  <c r="C133" i="14"/>
  <c r="C132" i="14"/>
  <c r="C131" i="14"/>
  <c r="C130" i="14"/>
  <c r="C129" i="14"/>
  <c r="B122" i="14"/>
  <c r="B121" i="14"/>
  <c r="B120" i="14"/>
  <c r="B119" i="14"/>
  <c r="B118" i="14"/>
  <c r="B117" i="14"/>
  <c r="B87" i="13"/>
  <c r="B86" i="13"/>
  <c r="B85" i="13"/>
  <c r="B84" i="13"/>
  <c r="B83" i="13"/>
  <c r="B82" i="13"/>
  <c r="B81" i="13"/>
  <c r="B80" i="13"/>
  <c r="B77" i="8"/>
  <c r="C76" i="8"/>
  <c r="B91" i="8" s="1"/>
  <c r="C75" i="8"/>
  <c r="B85" i="8" s="1"/>
  <c r="C74" i="8"/>
  <c r="D74" i="8" s="1"/>
  <c r="C73" i="8"/>
  <c r="B84" i="8" s="1"/>
  <c r="C72" i="8"/>
  <c r="B83" i="8" s="1"/>
  <c r="C71" i="8"/>
  <c r="B82" i="8" s="1"/>
  <c r="C70" i="8"/>
  <c r="D70" i="8" s="1"/>
  <c r="C69" i="8"/>
  <c r="B99" i="8" s="1"/>
  <c r="C68" i="8"/>
  <c r="B93" i="8" s="1"/>
  <c r="C67" i="8"/>
  <c r="D67" i="8" s="1"/>
  <c r="C66" i="8"/>
  <c r="B94" i="8" s="1"/>
  <c r="C65" i="8"/>
  <c r="B86" i="8" s="1"/>
  <c r="C64" i="8"/>
  <c r="B96" i="8" s="1"/>
  <c r="C63" i="8"/>
  <c r="B98" i="8" s="1"/>
  <c r="C62" i="8"/>
  <c r="D62" i="8" s="1"/>
  <c r="C61" i="8"/>
  <c r="D61" i="8" s="1"/>
  <c r="C60" i="8"/>
  <c r="B88" i="8" s="1"/>
  <c r="C59" i="8"/>
  <c r="D59" i="8" s="1"/>
  <c r="B24" i="8"/>
  <c r="B23" i="8"/>
  <c r="B22" i="8"/>
  <c r="B21" i="8"/>
  <c r="B20" i="8"/>
  <c r="B19" i="8"/>
  <c r="B18" i="8"/>
  <c r="B17" i="8"/>
  <c r="B16" i="8"/>
  <c r="B15" i="8"/>
  <c r="B14" i="8"/>
  <c r="B13" i="8"/>
  <c r="B12" i="8"/>
  <c r="B11" i="8"/>
  <c r="B10" i="8"/>
  <c r="B9" i="8"/>
  <c r="B8" i="8"/>
  <c r="B7" i="8"/>
  <c r="J76" i="7"/>
  <c r="I76" i="7"/>
  <c r="H76" i="7"/>
  <c r="G76" i="7"/>
  <c r="F76" i="7"/>
  <c r="E76" i="7"/>
  <c r="D76" i="7"/>
  <c r="C76" i="7"/>
  <c r="B76" i="7"/>
  <c r="J75" i="7"/>
  <c r="I75" i="7"/>
  <c r="H75" i="7"/>
  <c r="G75" i="7"/>
  <c r="F75" i="7"/>
  <c r="E75" i="7"/>
  <c r="D75" i="7"/>
  <c r="C75" i="7"/>
  <c r="B75" i="7"/>
  <c r="J74" i="7"/>
  <c r="I74" i="7"/>
  <c r="H74" i="7"/>
  <c r="G74" i="7"/>
  <c r="F74" i="7"/>
  <c r="E74" i="7"/>
  <c r="D74" i="7"/>
  <c r="C74" i="7"/>
  <c r="B74" i="7"/>
  <c r="F66" i="7"/>
  <c r="F65" i="7"/>
  <c r="F64" i="7"/>
  <c r="F63" i="7"/>
  <c r="F62" i="7"/>
  <c r="F61" i="7"/>
  <c r="F60" i="7"/>
  <c r="F59" i="7"/>
  <c r="F58" i="7"/>
  <c r="F57" i="7"/>
  <c r="H7" i="7"/>
  <c r="H6" i="7"/>
  <c r="H5" i="7"/>
  <c r="H4" i="7"/>
  <c r="C158" i="6"/>
  <c r="C157" i="6"/>
  <c r="C156" i="6"/>
  <c r="C155" i="6"/>
  <c r="C154" i="6"/>
  <c r="C153" i="6"/>
  <c r="C152" i="6"/>
  <c r="C151" i="6"/>
  <c r="C150" i="6"/>
  <c r="C149" i="6"/>
  <c r="C148" i="6"/>
  <c r="C147" i="6"/>
  <c r="C146" i="6"/>
  <c r="C145" i="6"/>
  <c r="C144" i="6"/>
  <c r="B135" i="6"/>
  <c r="B63" i="6"/>
  <c r="B62" i="6"/>
  <c r="B61" i="6"/>
  <c r="B60" i="6"/>
  <c r="B58" i="6"/>
  <c r="B57" i="6"/>
  <c r="B56" i="6"/>
  <c r="B55" i="6"/>
  <c r="B54" i="6"/>
  <c r="B53" i="6"/>
  <c r="B52" i="6"/>
  <c r="B51" i="6"/>
  <c r="B50" i="6"/>
  <c r="B49" i="6"/>
  <c r="B48" i="6"/>
  <c r="B47" i="6"/>
  <c r="B46" i="6"/>
  <c r="B45" i="6"/>
  <c r="B44" i="6"/>
  <c r="B37" i="6"/>
  <c r="B36" i="6"/>
  <c r="B35" i="6"/>
  <c r="B34" i="6"/>
  <c r="B32" i="6"/>
  <c r="B31" i="6"/>
  <c r="B30" i="6"/>
  <c r="B29" i="6"/>
  <c r="B28" i="6"/>
  <c r="B27" i="6"/>
  <c r="B26" i="6"/>
  <c r="B25" i="6"/>
  <c r="B24" i="6"/>
  <c r="B23" i="6"/>
  <c r="B22" i="6"/>
  <c r="B21" i="6"/>
  <c r="B20" i="6"/>
  <c r="B19" i="6"/>
  <c r="B18" i="6"/>
  <c r="B6" i="6"/>
  <c r="B5" i="6"/>
  <c r="B4" i="6"/>
  <c r="B3" i="6"/>
  <c r="E61" i="5"/>
  <c r="E60" i="5"/>
  <c r="E59" i="5"/>
  <c r="E58" i="5"/>
  <c r="B68" i="2"/>
  <c r="B67" i="2"/>
  <c r="B66" i="2"/>
  <c r="B69" i="2" s="1"/>
  <c r="C67" i="2" s="1"/>
  <c r="D67" i="2" s="1"/>
  <c r="B60" i="2"/>
  <c r="B59" i="2"/>
  <c r="B58" i="2"/>
  <c r="B57" i="2"/>
  <c r="C57" i="2" s="1"/>
  <c r="D57" i="2" s="1"/>
  <c r="B56" i="2"/>
  <c r="B55" i="2"/>
  <c r="B61" i="2" s="1"/>
  <c r="B49" i="2"/>
  <c r="B48" i="2"/>
  <c r="C48" i="2" s="1"/>
  <c r="D48" i="2" s="1"/>
  <c r="B47" i="2"/>
  <c r="B50" i="2" s="1"/>
  <c r="C49" i="2" s="1"/>
  <c r="D49" i="2" s="1"/>
  <c r="B46" i="2"/>
  <c r="C46" i="2" s="1"/>
  <c r="D46" i="2" s="1"/>
  <c r="B41" i="2"/>
  <c r="B40" i="2"/>
  <c r="B39" i="2"/>
  <c r="B38" i="2"/>
  <c r="B37" i="2"/>
  <c r="B36" i="2"/>
  <c r="B35" i="2"/>
  <c r="B34" i="2"/>
  <c r="B33" i="2"/>
  <c r="B32" i="2"/>
  <c r="B31" i="2"/>
  <c r="B30" i="2"/>
  <c r="B29" i="2"/>
  <c r="B28" i="2"/>
  <c r="B27" i="2"/>
  <c r="B26" i="2"/>
  <c r="B25" i="2"/>
  <c r="B24" i="2"/>
  <c r="B23" i="2"/>
  <c r="B22" i="2"/>
  <c r="B21" i="2"/>
  <c r="B20" i="2"/>
  <c r="B19" i="2"/>
  <c r="B42" i="2" s="1"/>
  <c r="B14" i="2"/>
  <c r="B13" i="2"/>
  <c r="B9" i="2"/>
  <c r="B7" i="6" l="1"/>
  <c r="B134" i="6" s="1"/>
  <c r="E62" i="5"/>
  <c r="D64" i="8"/>
  <c r="D76" i="8"/>
  <c r="B90" i="8"/>
  <c r="D72" i="8"/>
  <c r="B92" i="8"/>
  <c r="D66" i="8"/>
  <c r="B95" i="8"/>
  <c r="D65" i="8"/>
  <c r="D71" i="8"/>
  <c r="D75" i="8"/>
  <c r="D63" i="8"/>
  <c r="D73" i="8"/>
  <c r="B97" i="8"/>
  <c r="E66" i="8"/>
  <c r="D60" i="8"/>
  <c r="C58" i="2"/>
  <c r="D58" i="2" s="1"/>
  <c r="C56" i="2"/>
  <c r="D56" i="2" s="1"/>
  <c r="C60" i="2"/>
  <c r="D60" i="2" s="1"/>
  <c r="D50" i="2"/>
  <c r="C59" i="2"/>
  <c r="D59" i="2" s="1"/>
  <c r="C68" i="2"/>
  <c r="D68" i="2" s="1"/>
  <c r="C47" i="2"/>
  <c r="D47" i="2" s="1"/>
  <c r="E70" i="8"/>
  <c r="H8" i="7"/>
  <c r="B70" i="7" s="1"/>
  <c r="B15" i="2"/>
  <c r="C14" i="2" s="1"/>
  <c r="C55" i="2"/>
  <c r="D55" i="2" s="1"/>
  <c r="D61" i="2" s="1"/>
  <c r="D68" i="8"/>
  <c r="C66" i="2"/>
  <c r="D66" i="2" s="1"/>
  <c r="D69" i="8"/>
  <c r="E76" i="8"/>
  <c r="B89" i="8"/>
  <c r="C13" i="2" l="1"/>
  <c r="G77" i="7"/>
  <c r="K75" i="7"/>
  <c r="E77" i="7"/>
  <c r="K74" i="7"/>
  <c r="C77" i="7"/>
  <c r="J77" i="7"/>
  <c r="B77" i="7"/>
  <c r="D77" i="7"/>
  <c r="I77" i="7"/>
  <c r="K76" i="7"/>
  <c r="H77" i="7"/>
  <c r="F77" i="7"/>
  <c r="I5" i="7"/>
  <c r="D69" i="2"/>
  <c r="I7" i="7"/>
  <c r="I6" i="7"/>
  <c r="I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0" authorId="0" shapeId="0" xr:uid="{00000000-0006-0000-0000-000001000000}">
      <text>
        <r>
          <rPr>
            <sz val="10"/>
            <color rgb="FF000000"/>
            <rFont val="Arial"/>
            <family val="2"/>
          </rPr>
          <t>Different IDs in V3 compared to V2</t>
        </r>
      </text>
    </comment>
    <comment ref="A14" authorId="0" shapeId="0" xr:uid="{00000000-0006-0000-0000-000002000000}">
      <text>
        <r>
          <rPr>
            <sz val="10"/>
            <color rgb="FF000000"/>
            <rFont val="Arial"/>
            <family val="2"/>
          </rPr>
          <t xml:space="preserve">Don't remove. This contains an experiment.
</t>
        </r>
      </text>
    </comment>
    <comment ref="AR17" authorId="0" shapeId="0" xr:uid="{00000000-0006-0000-0000-000003000000}">
      <text>
        <r>
          <rPr>
            <sz val="10"/>
            <color rgb="FF000000"/>
            <rFont val="Arial"/>
            <scheme val="minor"/>
          </rPr>
          <t>Responder updated this value.</t>
        </r>
      </text>
    </comment>
    <comment ref="AV17" authorId="0" shapeId="0" xr:uid="{00000000-0006-0000-0000-000004000000}">
      <text>
        <r>
          <rPr>
            <sz val="10"/>
            <color rgb="FF000000"/>
            <rFont val="Arial"/>
            <scheme val="minor"/>
          </rPr>
          <t>Responder updated this value.</t>
        </r>
      </text>
    </comment>
    <comment ref="AW17" authorId="0" shapeId="0" xr:uid="{00000000-0006-0000-0000-000005000000}">
      <text>
        <r>
          <rPr>
            <sz val="10"/>
            <color rgb="FF000000"/>
            <rFont val="Arial"/>
            <scheme val="minor"/>
          </rPr>
          <t>Responder updated this value.</t>
        </r>
      </text>
    </comment>
    <comment ref="A29" authorId="0" shapeId="0" xr:uid="{00000000-0006-0000-0000-000006000000}">
      <text>
        <r>
          <rPr>
            <sz val="10"/>
            <color rgb="FF000000"/>
            <rFont val="Arial"/>
            <family val="2"/>
          </rPr>
          <t>Thought not to remove as this provide some guidelines at the end of LR.</t>
        </r>
      </text>
    </comment>
    <comment ref="A31" authorId="0" shapeId="0" xr:uid="{00000000-0006-0000-0000-000007000000}">
      <text>
        <r>
          <rPr>
            <sz val="10"/>
            <color rgb="FF000000"/>
            <rFont val="Arial"/>
            <family val="2"/>
          </rPr>
          <t xml:space="preserve">Thought not to remove as this provide some guidelines i.e., IT-User Gap Solutions in the IT Major Curriculum </t>
        </r>
      </text>
    </comment>
    <comment ref="A35" authorId="0" shapeId="0" xr:uid="{00000000-0006-0000-0000-000008000000}">
      <text>
        <r>
          <rPr>
            <sz val="10"/>
            <color rgb="FF000000"/>
            <rFont val="Arial"/>
            <family val="2"/>
          </rPr>
          <t>Thought to include this as this provides a framework for communication by analysing Lit</t>
        </r>
      </text>
    </comment>
    <comment ref="A43" authorId="0" shapeId="0" xr:uid="{00000000-0006-0000-0000-000009000000}">
      <text>
        <r>
          <rPr>
            <sz val="10"/>
            <color rgb="FF000000"/>
            <rFont val="Arial"/>
            <family val="2"/>
          </rPr>
          <t>Thought to include this as paper provides recommendations to improve communication in information systems development.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E18" authorId="0" shapeId="0" xr:uid="{00000000-0006-0000-1100-000001000000}">
      <text>
        <r>
          <rPr>
            <sz val="10"/>
            <color rgb="FF000000"/>
            <rFont val="Arial"/>
            <scheme val="minor"/>
          </rPr>
          <t>Responder updated this value.</t>
        </r>
      </text>
    </comment>
  </commentList>
</comments>
</file>

<file path=xl/sharedStrings.xml><?xml version="1.0" encoding="utf-8"?>
<sst xmlns="http://schemas.openxmlformats.org/spreadsheetml/2006/main" count="8059" uniqueCount="3235">
  <si>
    <t>Timestamp</t>
  </si>
  <si>
    <t>Email address</t>
  </si>
  <si>
    <t>V2 SLR ID &amp; DB ID</t>
  </si>
  <si>
    <t>V3 SLR Paper ID (Eg: SLR_01)</t>
  </si>
  <si>
    <t>V3 Paper ID from Database/Snowballing (Eg: IEEE_01/SBB_01)</t>
  </si>
  <si>
    <t>1 - Paper Title</t>
  </si>
  <si>
    <t>2 - Authors of the paper</t>
  </si>
  <si>
    <t>3 - Published year</t>
  </si>
  <si>
    <t>4 - Venue (Name of the Journal/ Conference published)</t>
  </si>
  <si>
    <t>5 - Authors' Affiliation?</t>
  </si>
  <si>
    <t>6 - Type of Study</t>
  </si>
  <si>
    <t>7 - Source Type</t>
  </si>
  <si>
    <t>Region specific?</t>
  </si>
  <si>
    <t>Motivation of conducting the study</t>
  </si>
  <si>
    <r>
      <rPr>
        <b/>
        <sz val="10"/>
        <color theme="1"/>
        <rFont val="Calibri"/>
        <family val="2"/>
      </rPr>
      <t xml:space="preserve">8 - What is the </t>
    </r>
    <r>
      <rPr>
        <b/>
        <strike/>
        <sz val="10"/>
        <color theme="1"/>
        <rFont val="Calibri"/>
        <family val="2"/>
      </rPr>
      <t>motivation</t>
    </r>
    <r>
      <rPr>
        <b/>
        <sz val="10"/>
        <color theme="1"/>
        <rFont val="Calibri"/>
        <family val="2"/>
      </rPr>
      <t>/ goals/ objectives of the study?</t>
    </r>
  </si>
  <si>
    <t>9 - What are the Keywords of the study?</t>
  </si>
  <si>
    <t>10 - Abstract of the study?</t>
  </si>
  <si>
    <t>11 - What are the key research questions addressed in the study?</t>
  </si>
  <si>
    <t>12 - Whose human aspects are analysed in the study?</t>
  </si>
  <si>
    <t>13 - What are the human aspects considered in the study?</t>
  </si>
  <si>
    <t>14 - What are the definitions used for each of the studied human aspects?</t>
  </si>
  <si>
    <t>15 - What phases of the SE are considered in the study?</t>
  </si>
  <si>
    <t>16 - Does the study identify the most affected SE phase by human aspects?</t>
  </si>
  <si>
    <t xml:space="preserve">16.1 - What is/are the most affected SE phases? </t>
  </si>
  <si>
    <t>26 - Is the study conducted based in Academia or Industry?</t>
  </si>
  <si>
    <t>17 - How many participants are considered for the study?</t>
  </si>
  <si>
    <t>18 - Who are the participants considered for the study (i.e. subset of  'developers' and 'stakeholders' eg. 'requirements engineers' and 'end-users')?</t>
  </si>
  <si>
    <t>19 - What is/are the role(s) of the developers in the paper?</t>
  </si>
  <si>
    <t>20 - What is/are the role(s) of the end-users in the paper?</t>
  </si>
  <si>
    <t>21 - How do the developers and end-users interact with each other?</t>
  </si>
  <si>
    <t>22 - Are there any middle people who facilitate user-developer interactions?</t>
  </si>
  <si>
    <t>22.1 - Explain the roles of the middle people who facilitate user-developer interactions?</t>
  </si>
  <si>
    <t>23 - Does the study use any existing domain models related to human aspects?</t>
  </si>
  <si>
    <t>23.1 - What are the existing domain models used to identify the human aspects? Describe the used models.</t>
  </si>
  <si>
    <t>23.2 - Please explain the reason for selecting "Other" option. 
eg: Do they use any other models in the study which are not used to capture human aspects</t>
  </si>
  <si>
    <t xml:space="preserve">24 - What research design methods/data collection methods are used in the study? </t>
  </si>
  <si>
    <t>25 - What is the application domain of the study?</t>
  </si>
  <si>
    <t>27 - What type of data analysis used in the study?</t>
  </si>
  <si>
    <t>28 - What are the main limitations of the study?</t>
  </si>
  <si>
    <t>29 - What are the key research gaps/ future work identified by each study?</t>
  </si>
  <si>
    <t>30 - Does the research include how the human aspect(s) impact on SE field?</t>
  </si>
  <si>
    <t>30.1 - What is the nature of the impact of the human aspect(s) on SE?</t>
  </si>
  <si>
    <t>30.1.1 If Positive, does the study mention the benefits of promoting the human aspect(s)?</t>
  </si>
  <si>
    <t>30.1.2 If Negative, how it will impact on SE?</t>
  </si>
  <si>
    <t>30.1.3 Does the study suggest any approach to mitigate the negative impact?</t>
  </si>
  <si>
    <t>30.1.4 If Undetermined/Mixed or Other, explain the what kind of impact is there on SE?</t>
  </si>
  <si>
    <t>31 - Does the research focus on identifying the relationship between different human aspect(s)?</t>
  </si>
  <si>
    <t>31.1 - If Yes, what are the identified relationships between different human aspect(s)?</t>
  </si>
  <si>
    <t>32 - Main outcome/ Results of the study?</t>
  </si>
  <si>
    <t>33 - Does the study come up with any framework/ model/theory/a set of guidelines as the final outcome?</t>
  </si>
  <si>
    <t>33.1 - If Yes, explain the developed framework/ model/theory/a set of guidelines?</t>
  </si>
  <si>
    <t>34 - How do they evaluate their results/ framework/ model?</t>
  </si>
  <si>
    <t>35 - What are the major recommendations of the study?</t>
  </si>
  <si>
    <t>hashini.gunatilake@monash.edu</t>
  </si>
  <si>
    <t>SLR_01	
IEEE_01</t>
  </si>
  <si>
    <t>SLR_01</t>
  </si>
  <si>
    <t>IEEE_01</t>
  </si>
  <si>
    <t>A descriptive classification for end user-relevant decisions of large-scale IT projects</t>
  </si>
  <si>
    <t>Ulrike Abelein, Barbara Paech</t>
  </si>
  <si>
    <t>6th International Workshop on Cooperative and Human Aspects of Software Engineering (CHASE)</t>
  </si>
  <si>
    <t>Institute of Computer Science, University of Heidelberg, Heidelberg, Germany
Institute of Computer Science, University of Heidelberg, Heidelberg, Germany</t>
  </si>
  <si>
    <t>Workshop Paper</t>
  </si>
  <si>
    <t>IEEE</t>
  </si>
  <si>
    <t>No</t>
  </si>
  <si>
    <t xml:space="preserve">Large-scale IT projects with traditional development methods are still very common in practice. These projects mostly involve the end user in the beginning and at the end of the development. However, there are also user-relevant decisions in the phases between. Thus, it is important to investigate what decisions are made and which of them are user-relevant. Thus we suggested in our previous work a preliminary classification based on the TORE method to structure decisions.
In this paper, we validate this classification and collected exemplary user-relevant decisions by experts in large-scale IT projects. </t>
  </si>
  <si>
    <t xml:space="preserve">This paper is a continuation of authors' work on enhancing user-developer communication and they argue that a user-relevant decision becomes a trigger point to start communication with users. They further argue that in large-scale IT projects, using traditional development methods, there is a need for enhanced user developer communication focusing on the translation process from user to system requirements. In previous works, they have developed a classification for trigger points (user-relevant decisions) based on the Task-Oriented Requirement Engineering (TORE) method.  
In this paper they present the validation of that classification and its extension with examples.
</t>
  </si>
  <si>
    <t>User-Developer Communication, User Participation, User Involvement, Software Development, Expert Interviews</t>
  </si>
  <si>
    <t>Large-scale IT projects with traditional development methods are still very common in practice. These projects mostly involve the end user in the beginning and at the end of the development. However, there are also user-relevant decisions in the phases between. Thus, it is important to investigate what decisions are made and which of them are user-relevant. Thus we suggested in our previous work a preliminary classification based on the TORE method to structure decisions. In this paper, we validate this classification and collected exemplary user-relevant decisions by experts in large-scale IT projects. As part of our research in user-developer communication, we conducted an interview series with twelve experts. The interviews confirmed that our previously suggested classification is comprehensive and helpful to structure decisions and revealed several amendments. The examples given by the experts enabled us to collect a comprehensive list of end user-relevant decisions, and thus lead to our descriptive classification.</t>
  </si>
  <si>
    <t>What decisions made by IT project members are relevant to end users?
How good is the suggested classification of user-relevant decisions?</t>
  </si>
  <si>
    <t>Developers, End Users</t>
  </si>
  <si>
    <t>Communication,  End user relevant decision making</t>
  </si>
  <si>
    <t>Haven't provided definitions</t>
  </si>
  <si>
    <t>Design Phase, Development Phase</t>
  </si>
  <si>
    <t>Yes</t>
  </si>
  <si>
    <t>Industry</t>
  </si>
  <si>
    <r>
      <rPr>
        <sz val="10"/>
        <color theme="1"/>
        <rFont val="Calibri"/>
        <family val="2"/>
      </rPr>
      <t>Experts in large-scale IT projects in the domains ‘</t>
    </r>
    <r>
      <rPr>
        <b/>
        <sz val="10"/>
        <color theme="1"/>
        <rFont val="Calibri"/>
        <family val="2"/>
      </rPr>
      <t>business</t>
    </r>
    <r>
      <rPr>
        <sz val="10"/>
        <color theme="1"/>
        <rFont val="Calibri"/>
        <family val="2"/>
      </rPr>
      <t xml:space="preserve">’ </t>
    </r>
    <r>
      <rPr>
        <b/>
        <sz val="10"/>
        <color theme="1"/>
        <rFont val="Calibri"/>
        <family val="2"/>
      </rPr>
      <t>(1 expert)</t>
    </r>
    <r>
      <rPr>
        <sz val="10"/>
        <color theme="1"/>
        <rFont val="Calibri"/>
        <family val="2"/>
      </rPr>
      <t xml:space="preserve">, </t>
    </r>
    <r>
      <rPr>
        <b/>
        <sz val="10"/>
        <color theme="1"/>
        <rFont val="Calibri"/>
        <family val="2"/>
      </rPr>
      <t>‘business and IT’ (6 experts) or ‘IT’ (5 experts).</t>
    </r>
    <r>
      <rPr>
        <sz val="10"/>
        <color theme="1"/>
        <rFont val="Calibri"/>
        <family val="2"/>
      </rPr>
      <t xml:space="preserve"> They have chosen interview partners with different backgrounds. Six experts are employed by IT or management consultancies, four experts work in internal IT departments of large organizations, and two experts work for SW or IT service providers. On average, the interview partners were involved in six large-scale IT projects (min. 2 projects, max. 15 projects) throughout their carriers in various roles (e.g. developer, project manager, consultant), which ensures a wide expertise of all of them.</t>
    </r>
  </si>
  <si>
    <t>Six experts are employed by IT or management consultancies, four experts work in internal IT departments of large organizations, and two experts work for SW or IT service providers. On average, the interview partners were involved in six large-scale IT projects (min. 2 projects, max. 15 projects) throughout their carriers in various roles (e.g. developer, project manager, consultant), which ensures a wide expertise of all of them.</t>
  </si>
  <si>
    <t>Not discussed in the paper</t>
  </si>
  <si>
    <t>Not clearly mentioned</t>
  </si>
  <si>
    <t>They are using a classification which they previously developed for trigger points based on the on decisions defined in Task-Oriented Requirement Engineering (TORE) method. They have argued that a user-relevant decision becomes a trigger point to start communication. Hence they have used the term trigger point for user-relevant decision within the paper.
TORE defines 16 different explicit or implicit decisions, which are grouped in four abstraction levels such as Task level, Domain level, Interaction level and System level. They extended these levels by the project and the business process level. In addition, they developed a RACI (R–Responsible, A– Approved, C–Consulted, I–Informed) matrix for the involved roles in order to define who should be informed of these decisions. 
TORE more info -- https://www.researchgate.net/profile/Kirstin_Kohler/publication/267791255_Task-Driven_Requirements_in_Object-Oriented_Development/links/54b4f9e20cf28ebe92e4a492/Task-Driven-Requirements-in-Object-Oriented-Development.pdf</t>
  </si>
  <si>
    <t>Interviews</t>
  </si>
  <si>
    <t>They have considered Large scale IT projects. They have used the following definition of large-scale IT projects for this paper and the interviews sessions. Large-scale IT projects have to fulfill at least one of the following characteristics: large amount of users (over 1000 users), rollout of a system in multiple (min. of three) countries or business units, large budget (over 1 million EUR), project duration (min. 1 year).</t>
  </si>
  <si>
    <t>Qualitative</t>
  </si>
  <si>
    <t>Not stated. 
It is not mentioned in the study, that they have considered the application domain of the experts when choosing them. 
Application domain (such as Tele-Communication (Telco) Software, Financial Software, Inventory Management) may have an impact on the communication setups within the IT projects and it may influence the way user-developer communication is happened. Hence expert’s experience of communication setups in large-scale IT projects may vary based on the application domain and also there may be several other factors (such as nature of the project) as such.  Due to that, the answers provided by the experts might change. This might have an impact on the generalisation of the classification. 
Also the limited sample size is a limitation.</t>
  </si>
  <si>
    <t>In the future, we will report on the other results of the interviews and will devise a method to enhance user-developer communication. Within this method the descriptive classification for user-relevant decisions will be integrated.</t>
  </si>
  <si>
    <t>Positive</t>
  </si>
  <si>
    <t xml:space="preserve">"User participation and involvement (UPI) are widely studied and many empirical studies revealed that an increase in UPI in software (SW) development increases system success. One benefit of UPI is improved SW quality due to more precise requirements. Another advantage is to prevent the development of expensive features that users will not or cannot use. In addition, users have a more positive attitude towards the resulting system, which enables them to use the system more effectively. Furthermore, increased UPI in decisions about the SW leads to a more democratic organizational culture. Additionally, many methods, e.g. agile SW development, aiming at enhancing UPI suggest to increase the communication between users and developers."
Improved communication between users and developers may enhance UPI. UPI results in improved software quality and help to promote users' positive attitude towards the system.  </t>
  </si>
  <si>
    <t>The validation of the previously developed UCD-LSI classification Method and its extension with examples of the interviews, which together build the descriptive classification. They have previously developed a classification for user-relevant decisions aka trigger points. In this study they have validated that classification by conducting expert interviews. They have built the descriptive classification using the examples provided in the interview responses.
A more detailed look at the examples revealed seven reoccurring topics and discussions:
• License cost including the tradeoff discussion open source vs. proprietary SW was named three times.
• Staffing for tests is a common discussion topic in projects.
• Standard central processes have been named four times.
• Access rights and automation of approvals were named by four experts.
• Manual vs. automated activities is a common topic to be discussed with end users.
• Unfeasible user requirements due to complexity were mentioned four times, and should be discussed with users.
• Support of end user devices was named three times.</t>
  </si>
  <si>
    <r>
      <rPr>
        <b/>
        <sz val="10"/>
        <color theme="1"/>
        <rFont val="Calibri"/>
        <family val="2"/>
      </rPr>
      <t xml:space="preserve">A Descriptive Classification for End User-Relevant Decisions of Large-Scale IT Projects
</t>
    </r>
    <r>
      <rPr>
        <sz val="10"/>
        <color theme="1"/>
        <rFont val="Calibri"/>
        <family val="2"/>
      </rPr>
      <t xml:space="preserve">This paper is a continuation of authors' work on enhancing user-developer communication and they argue that a user-relevant decision becomes a trigger point to start communication with users. They further argue that in large-scale IT projects, using traditional development methods, there is a need for enhanced user developer communication focusing on the translation process from user to system requirements. In previous works, they have developed a classification for trigger points (user-relevant decisions) based on the Task-Oriented Requirement Engineering (TORE) method.  
In this paper they present the validation of that classification and its extension with examples.
They are using a classification which they previously developed for trigger points based on the on decisions defined in Task-Oriented Requirement Engineering (TORE) method. They have argued that a user-relevant decision becomes a trigger point to start communication. Hence they have used the term trigger point for user-relevant decision within the paper.
TORE defines 16 different explicit or implicit decisions, which are grouped in four abstraction levels such as Task level, Domain level, Interaction level and System level. They extended these levels by the project and the business process level. In addition, they developed a RACI (R–Responsible, A– Approved, C–Consulted, I–Informed) matrix for the involved roles in order to define who should be informed of these decisions. </t>
    </r>
  </si>
  <si>
    <t>They have evaluated their previously implemented framework using the expert interviews and they have used the examples provided by the experts during the interviews to find out what decisions in large-scale IT projects are user-relevant and to extend the previously developed classification to a descriptive classification. The expert interviews has helped to collect 81 examples of trigger points.</t>
  </si>
  <si>
    <t>They argue that in large-scale IT projects, using traditional development methods, there is a need for enhanced user developer communication focusing on the translation process from user to system requirements. 
On the categories of trigger points, the interviews revealed three major suggestions that they integrated in the classification. First, trigger points regarding cost allocation and timing on the project level should not only cover project cost or go live dates, but also include operations cost and timing implications. Second, two experts suggested including a third category organization/skills in the project level. They reported that often decisions have an influence on the organization. Third, two experts suggested to include system interfaces in the interaction level.</t>
  </si>
  <si>
    <t>SLR_02	
IEEE_02</t>
  </si>
  <si>
    <t>SLR_02</t>
  </si>
  <si>
    <t>IEEE_02</t>
  </si>
  <si>
    <t>Items for Measuring User Engagement Success in Information Systems Development</t>
  </si>
  <si>
    <t>Ghassan A. O. Abusamhadana, Nur Fazidah Elias, Muriati Mukhtar, Umi Asma` Mokhtar</t>
  </si>
  <si>
    <t>2019 International Conference on Electrical Engineering and Informatics (ICEEI)</t>
  </si>
  <si>
    <t xml:space="preserve">1st Author: Faculty of Information Science &amp; Technology, Universiti Kebangsaan Malaysia, Malaysia
2nd, 3rd, 4th Authors: Center for Software Technology and Management, Universiti Kebangsaan Malaysia, Malaysia
</t>
  </si>
  <si>
    <t>Conference Paper</t>
  </si>
  <si>
    <t>User engagement is a term that reflects both user participation and user involvement. These two aspects of user engagement play an essential role in developing information system successfully. Currently, the lack of theoretical and empirical evidence of factors that influence effective user engagement constitute a need to review relevant literature to determine factors that were directly or indirectly affect user engagement success.
Due to the lack of theoretical and empirical evidence of factors that affect user engagement efficiently, a review of relevant literature is conducted to identify the factors that were directly or indirectly suggested as important.</t>
  </si>
  <si>
    <t>This paper discusses the items for measuring user engagement (includes both user participation and user involvement) success. Paper proposes a valid user engagement success instrument (a questionnaire) consists of 67 items. Study identified factors that directly or indirectly affect user engagement success. These success factors are User-Developer Communication, Identifying Users for Engagement, User Ability in IT Projects, Type of Participation, Top Management Support, Organisational Culture, User Motivation, User Attitude toward System, User-Developer attitude, Conflict Resolution, Involvement Congruence, and Project Complexity.
These factors have been refined based on data from two stage of interviews with the experts. The first interview was conducted with seven experts where the purpose was to identify the critical success factors of user engagement success in the information systems development. The second interview was undertaken to determine the relationships between the derived factors from stage one in the constructed model of user engagement success in information system development. In the second interview, 11 experts were involved.</t>
  </si>
  <si>
    <t>Information Systems, User Participation, User Involvement, User Engagement</t>
  </si>
  <si>
    <t xml:space="preserve">User engagement is a term that reflects both user participation and user involvement. These two aspects of user engagement play an essential role in developing information system successfully. Currently, the lack of theoretical and empirical evidence of factors that influence effective user engagement constitute a need to review relevant literature to determine factors that were directly or indirectly affect user engagement success. A total of 12 candidate success factors have been identified: User-Developer Communication, Identifying Users for Engagement, User Ability in IT Projects, Type of Participation, Top Management Support, Organisational Culture, User Motivation, User Attitude toward System, User-Developer attitude, Conflict Resolution, Involvement Congruence, and Project Complexity. This paper discusses the items for measuring user engagement success. Initially 83 items were identified. These items were first tested by three experts in the area of information system development where two new items were added, and 15 items were deleted after the process. Then each item was validated using content validity ratio and reliability test. Results have indicated that 67 items in the questionnaires are reliable. A valid user engagement success instrument was proposed by the end of this paper.
</t>
  </si>
  <si>
    <t>They have addressed the gap of, the lack of theoretical and empirical evidence of factors that directly or indirectly affect user engagement success.</t>
  </si>
  <si>
    <t>Communication, Engagement, User Ability, user participation, Management Support, Organizational Culture, User Motivation, User- Developer Attitude, User Attitude Toward System, Conflict Resolution, Involvement congruence, Project Complexity, User Participation, User Involvement</t>
  </si>
  <si>
    <t>Table 1
User engagement is a term which includes both user participation and user involvement. 
User participation is the activities and actions that are performed by users during the development process of systems. 
User involvement is a “psychological state of the individual, defined as the importance and personal relevance of a system to a user”. It also refers to “the degree of users’ perception on their sense of ownership toward the system”.</t>
  </si>
  <si>
    <t>Haven't talked about a phase specifically.</t>
  </si>
  <si>
    <t>The factors have been refined based on data from two stage of interviews with the experts. The first interview was conducted with 7 experts where the purpose was to identify the critical success factors of user engagement success in the information systems development. The second interview was undertaken to determine the relationships between the derived factors from stage one in the constructed model of user engagement success in information system development. In the second interview, 11 experts were involved. Again 3 experts to conduct the pretest and 24 of experts to assure content validity.</t>
  </si>
  <si>
    <r>
      <rPr>
        <sz val="10"/>
        <color theme="1"/>
        <rFont val="Calibri"/>
        <family val="2"/>
      </rPr>
      <t xml:space="preserve">Experts who have experienced in conducting researches in this domain i.e., in the area of information system development
</t>
    </r>
    <r>
      <rPr>
        <b/>
        <sz val="10"/>
        <color theme="1"/>
        <rFont val="Calibri"/>
        <family val="2"/>
      </rPr>
      <t>IT Experts</t>
    </r>
  </si>
  <si>
    <t>not mentioned</t>
  </si>
  <si>
    <t>Not mentioned</t>
  </si>
  <si>
    <t>Conducted a pretest of the developed instrument is with only 3 experts who have experienced in conducting researches in the same domain. No proper evaluation is conducted.</t>
  </si>
  <si>
    <t>Unspecified</t>
  </si>
  <si>
    <t>There is a positive impact of user engagement on system success particularly in system use and user satisfaction. Engaging users in the development of information systems is essential for them to succeed. 
Lack of user involvement during the process of information systems development leads to system failure. Discarding the behavioral aspects (user participation) or the psychological aspects (user involvement) generate an invalid information system.</t>
  </si>
  <si>
    <t xml:space="preserve">A questionnaire instrument is developed to measure 12 independent factors and 2 dependent factors of user engagement success. There are total of 67 items under these 12 factors. </t>
  </si>
  <si>
    <t>A questionnaire instrument is developed to measure 12 independent factors and 2 dependent factors of user engagement success. The independent factors are known as User-Developer Communication, Identifying Users for Engagement, User Ability in IT Projects, Type of Participation, Top Management Support, Organisational Culture, User Motivation, User Attitude toward System, User-Developer attitude, Conflict Resolution, Involvement Congruence, and Project Complexity. The dependent factors are User Participation and User Involvement. There are total of 67 items under these 12 factors. [Table 1]</t>
  </si>
  <si>
    <t>- Expert feedback: A pretest was conducted with three experts who have experienced in conducting researches in this domain to identify problems with the design of the questionnaire or face validity. The pretest was conducted to demonstrate the experts’ reactions toward the questions form, wording, and order. The items in the questionnaire were modified based on their comments. Two new items were added, and 15 items were deleted. (Firstly, the developed instrument is refined based on the pretest conducted with three experts that focused on some aspects such as wording difficulties and limitations with leading questions).
- CVR was conducted to refine the developed instrument to make an assurance that the items measure the content area which is predicted to measure.  Content validity was performed on the instrument based on the judgment of 24 of experts. The content validity ratio (CVR) of the instrument is 0.417. They have retained or eliminated items based on the critical value of content validity ratio that is provided by Ayre and Scally. Based on CVR judgment, three items out of 70 were eliminated.
- Finally, a reliability test was conducted to explain to which a variable or set of variables
is consistent with what it aims to measure. The reliability coefficient identifies the consistency of the entire scale using Cronbach’s alpha. The generally accepted for Cronbach’s alpha is 0.70 [53-55]. Reliability can be estimated using internal reliability (Cronbach's alpha &gt;= 0.70), and construct reliability (CR &gt;=0.70).  The result indicated that all items in the questionnaires are reliable</t>
  </si>
  <si>
    <t>Set of factors for user engagement success</t>
  </si>
  <si>
    <t>SLR_04	
IEEE_04</t>
  </si>
  <si>
    <t>SLR_04</t>
  </si>
  <si>
    <t>IEEE_04</t>
  </si>
  <si>
    <t>A perspective on human factors contributing to quality requirements: A cross-case analysis.</t>
  </si>
  <si>
    <t>Annlizé Marnewick,, Jan-Harm Pretorius, and Leon Pretorius</t>
  </si>
  <si>
    <t>2011 IEEE International Conference on Industrial Engineering and Engineering Management</t>
  </si>
  <si>
    <t>University of Johannesburg - South Africa, University of Pretoria - South Africa</t>
  </si>
  <si>
    <t>Although formal definitions and processes do exist for requirements engineering, projects are still failing due to the poor quality of requirements. This study investigates this phenomenon, in particular the reasons why high quality requirements cannot be delivered. This paper investigates factors contributing to high quality requirements during two requirements engineering processes in practise.</t>
  </si>
  <si>
    <t>This paper addresses some of the factors that contribute to the delivery of quality requirements and how it affects project success.
The goal of the research was to investigate the requirements engineering process through the entire project life cycle in order to identify the factors that contributed to quality requirements.
The objective of this research was to obtain multiple
perspectives of the requirements engineering process during
the system implementation life cycle and the unit of analysis
is the requirements engineering process.
This research explores whether there is a correlation
between domain knowledge and quality requirements.</t>
  </si>
  <si>
    <t>Requirements engineering, case studies, project success, quality requirements</t>
  </si>
  <si>
    <t>Although formal definitions and processes do exist for requirements engineering, projects are still failing due to the poor quality of requirements. This study investigates this phenomenon, in particular the reasons why high quality requirements cannot be delivered. This paper investigates factors contributing to high quality requirements during two requirements engineering processes in practise. Empirical evidence was collected over a five-year period from two case studies focusing on the requirements engineering process to obtain an in-depth understanding of why the process delivered either good or poor quality requirements. The findings suggest that human factors during the communication process play a significant role towards the quality of requirements. This research provides an alternative view on the factors contributing towards poor quality requirements. The skill of communication allows a requirements engineer to create a trust relationship with customers, and this empowers him to elicit high quality requirements from the users.</t>
  </si>
  <si>
    <t>Why do some implementation teams produce good quality requirements and others poor quality requirements?</t>
  </si>
  <si>
    <t>Communication, Human values (Trust), Domain Knowledge, Understanding, Customer Satisfaction</t>
  </si>
  <si>
    <r>
      <rPr>
        <sz val="10"/>
        <color theme="1"/>
        <rFont val="Calibri"/>
        <family val="2"/>
      </rPr>
      <t xml:space="preserve">The second pattern is that </t>
    </r>
    <r>
      <rPr>
        <b/>
        <sz val="10"/>
        <color theme="1"/>
        <rFont val="Calibri"/>
        <family val="2"/>
      </rPr>
      <t>domain</t>
    </r>
    <r>
      <rPr>
        <sz val="10"/>
        <color theme="1"/>
        <rFont val="Calibri"/>
        <family val="2"/>
      </rPr>
      <t xml:space="preserve"> </t>
    </r>
    <r>
      <rPr>
        <b/>
        <sz val="10"/>
        <color theme="1"/>
        <rFont val="Calibri"/>
        <family val="2"/>
      </rPr>
      <t>knowledge</t>
    </r>
    <r>
      <rPr>
        <sz val="10"/>
        <color theme="1"/>
        <rFont val="Calibri"/>
        <family val="2"/>
      </rPr>
      <t xml:space="preserve"> is a
contributing factor towards the delivery of quality
requirements. However, this is dependent on the interaction
and communication between the users and the
implementation team. If interaction or communication is
limited, the implementation team does not have
comprehensive domain knowledge and poor requirements
are the end result.
The final pattern is that </t>
    </r>
    <r>
      <rPr>
        <b/>
        <sz val="10"/>
        <color theme="1"/>
        <rFont val="Calibri"/>
        <family val="2"/>
      </rPr>
      <t>customer satisfaction</t>
    </r>
    <r>
      <rPr>
        <sz val="10"/>
        <color theme="1"/>
        <rFont val="Calibri"/>
        <family val="2"/>
      </rPr>
      <t xml:space="preserve"> is very
dependent on the involvement of the users during the
requirements engineering process. The users know what to
expect if constant communication takes place between the
implementation team and users. If the users are not involved
during the requirements engineering process, they will not be
satisfied with the system delivered.</t>
    </r>
  </si>
  <si>
    <t>Requirement Elicitation</t>
  </si>
  <si>
    <t>15 (project 1) + 15 (project 2) = 30 participants</t>
  </si>
  <si>
    <t>(Table 1) Business analysts, Developers, Project managers, Technical lead</t>
  </si>
  <si>
    <t>(Table 1) Development</t>
  </si>
  <si>
    <t>not specified</t>
  </si>
  <si>
    <t xml:space="preserve">no communication </t>
  </si>
  <si>
    <t>Document analysis, Surveys / Reviews, Observations</t>
  </si>
  <si>
    <t>Project one: This was a second-order system which required data as input to perform calculations and provide standard output data to enable the downstream business processes.
Project two: This system provided input data to all the other systems in the environment. This project delivered a solution that collected, stored and managed the static data within the support service unit and business operations across the organisation</t>
  </si>
  <si>
    <t>unspecified in the paper
Results are not evaluated.</t>
  </si>
  <si>
    <t>Future research could focus on approaches to know what to communicate and not how to communicate.
Secondly, the successes of an organisation, team or project all depend on the knowledge in the organisation and are represented by the relationships between the people and the organization [14]. Research could be focused on how to build these trust relationships.</t>
  </si>
  <si>
    <t>Mixed</t>
  </si>
  <si>
    <t xml:space="preserve">Positive: 
The first pattern is that quality requirements are a result of interaction between users and the implementation team, facilitated by a well-organised requirements engineering process.
The second pattern is that domain knowledge is a contributing factor towards the delivery of quality requirements.
The fourth pattern is that if users are involved during the requirements engineering process, constant interaction and communication between the users and the implementation team are established.
The final pattern is that customer satisfaction is very dependent on the involvement of the users during the requirements engineering process.
communication and trust relationships between the users and the implementation team are the main factors that contribute to the quality of requirements.
Negative: 
Pattern three is that poor requirements are a result of limited interaction and communication between either just one user or the incorrect users, which leads to incomplete domain knowledge.
</t>
  </si>
  <si>
    <t xml:space="preserve">Five data patterns were deduced from the cross-case analysis.
The first pattern is that quality requirements are a result of interaction between users and the implementation team, facilitated by a well-organised requirements engineering process.
The second pattern is that domain knowledge is a contributing factor towards the delivery of quality requirements. However, this is dependent on the interaction and communication between the users and the implementation team.
Pattern three is that poor requirements are a result of limited interaction and communication between either just one user or the incorrect users, which leads to incomplete domain knowledge.
The fourth pattern is that if users are involved during the requirements engineering process, constant interaction and communication between the users and the implementation team are established.
The final pattern is that customer satisfaction is very dependent on the involvement of the users during the requirements engineering process. </t>
  </si>
  <si>
    <r>
      <rPr>
        <b/>
        <sz val="10"/>
        <color theme="1"/>
        <rFont val="Calibri, Arial"/>
      </rPr>
      <t xml:space="preserve">Five data patterns were deduced from the cross-case analysis.
</t>
    </r>
    <r>
      <rPr>
        <sz val="10"/>
        <color theme="1"/>
        <rFont val="Calibri, Arial"/>
      </rPr>
      <t xml:space="preserve">The first pattern is that quality requirements are a result of interaction between users and the implementation team, facilitated by a well-organised requirements engineering process.
The second pattern is that domain knowledge is a contributing factor towards the delivery of quality requirements. However, this is dependent on the interaction and communication between the users and the implementation team.
Pattern three is that poor requirements are a result of limited interaction and communication between either just one user or the incorrect users, which leads to incomplete domain knowledge.
The fourth pattern is that if users are involved during the requirements engineering process, constant interaction and communication between the users and the implementation team are established.
The final pattern is that customer satisfaction is very dependent on the involvement of the users during the requirements engineering process. </t>
    </r>
  </si>
  <si>
    <t>Results are not evaluated</t>
  </si>
  <si>
    <t>To master the requirements engineering process, a good requirements engineer needs to manage the lack of communication [32]. Regular and open communication requires interaction with users on a continuous basis. This means staying in close contact with the users. If this does not happen, knowledge will not be exchanged and result in either an incomplete or incorrect set of derived knowledge, which impacts the quality of requirements.
Communication is a human factor and cannot be resolved by an engineering solution. Excellent communication is an ability that can be learned by any person. Methods and tools exist for communicating more effectively with different types of people [9]. A requirements engineer who does not know what to communicate becomes a problem as he is responsible for managing and initiating this communication.</t>
  </si>
  <si>
    <t>SLR_05	
ACM_01</t>
  </si>
  <si>
    <t>SLR_05</t>
  </si>
  <si>
    <t>ACM_01</t>
  </si>
  <si>
    <t>Mining Communication Patterns in Software Development: A GitHub Analysis</t>
  </si>
  <si>
    <t>Marco Ortu, Tracy Hall, Michele Marchesi, Roberto Tonelli, David Bowes, and Giuseppe Destefanis</t>
  </si>
  <si>
    <t>14th international conference on predictive models and data analytics in software engineering</t>
  </si>
  <si>
    <t>University of Cagliari - Italy, Brunel University - UK, University of Hertfordshire - UK</t>
  </si>
  <si>
    <t>ACM Digital Library</t>
  </si>
  <si>
    <t>Studies related to human factors in software engineering are providing insightful information on the emotional state of contributors and the impact this has on the code. The open source software development paradigm involves different roles, and previous studies about emotions in software development have not taken into account what different roles might play when people express their feelings.
Mining large software repositories to find “indirect” insights, e.g., emotions and human factors, related to the development process has become popular and helpful for managers and developers. Conway’s law [6] states that organizations which design systems are constrained to produce designs which are copies of the communication structures of these organizations. Even if Conway’s law has not yet been proved, the importance of communication is well known in software engineering. Hence, understanding how team members communicate provides valuable information for managing a project.</t>
  </si>
  <si>
    <t>We present an analysis of issues and commits on five GitHub projects distinguishing contributors between users and developers, and between one-commit and multi-commit developers.
The main contributions of our work are:
• we investigate contributors in a fine granularity, splitting people in OSS projects into users and developers;
• we analyze the situations different groups may face and what difficulties different groups may have when communicating regarding politeness and emotions;
• we build upon previous studies in the area of human factors in software engineering suggesting that it is necessary to take into account the roles of the subjects who are communicating since the results show that different groups have different communication patterns</t>
  </si>
  <si>
    <t>human factors, data analytics, software engineering</t>
  </si>
  <si>
    <t>Background: Studies related to human factors in software engineering are providing insightful information on the emotional state of contributors and the impact this has on the code. The open source software development paradigm involves different roles, and previous studies about emotions in software development have not taken into account what different roles might play when people express their feelings. Aim: We present an analysis of issues and commits on five GitHub projects distinguishing contributors between users and developers, and between one-commit and multi-commit developers. Method: We analyzed more than 650K comments from 130K issues of 64K contributors. We calculated emotions (love, joy, anger, sadness) and politeness of the comments related to the issues of the considered projects and introduced the definition of contributor fan-in and fan-out. Results: Results show that users and developers communicate differently as well as multi-commit developers and one-commit developers do. Conclusions: We provide empirical evidence that one-commit developers are more active and more polite in posting comments. Multi-commit developers are less active in posting comments, and while commenting, they are less polite than when commented.</t>
  </si>
  <si>
    <t>RQ1: Do developers and users communicate differently with respect to fan-in, fan-out, emotions (love, joy, anger, sadness), and politeness?
RQ2: What are the differences in communication typology between one-commit and multi commit developers?</t>
  </si>
  <si>
    <t>Emotions, politeness, Communication</t>
  </si>
  <si>
    <t>Affects has been defined as “any type of emotional state [. . . ] often used in situations where emotions dominate the person’s awareness” [40]. The term ‘affects’ has been used as an umbrella term for emotions and moods</t>
  </si>
  <si>
    <t>Maintenance Phase</t>
  </si>
  <si>
    <t>unclear</t>
  </si>
  <si>
    <t xml:space="preserve">Developers and users </t>
  </si>
  <si>
    <t>Consider developer as “a contributor with commits on the source code”. Then, we divided developers into two categories: one-commit and multi-commit. The idea of distinguishing between one-commit and multi-commit developers follows Lee et al. [22], who introduced the definition of “One-Time Code Contributor” to an OSS project “as a peripheral developer who has had exactly one code contribution (i.e. a patch) accepted in that project”.
Did not inclue in the functions as this is the study definition to ditinguish developers</t>
  </si>
  <si>
    <t>We use the term user to indicate “a project contributor without commits”
Did not inclue in the functions as this is the study definition to ditinguish users</t>
  </si>
  <si>
    <t xml:space="preserve">Via GitHub </t>
  </si>
  <si>
    <t xml:space="preserve">To compute the politeness of the contributors in our dataset, we adopted the python library developed by Danescu et al. [7]. Given an input text, the tool calculates its overall politeness in terms of a binary output, i.e. polite or impolite.
In order to measure emotion we used a machine learning classifier proposed by Ortu et al. [27] and extended by Murgia et al. [25]. As reported in [25] they parsed Apache’s Jira-based repository in July 2013, fetching all the issue reports since the 19th of October 2000 building a classifier model able to detect love (with 0.82 F1 measure), joy measure (with 0.7 F1 measure), anger (with 0.82 F1 measure) and sadness (with 0.84 F1 measure). They used a refining algorithm for training the machine learning classifiers. We used the same classifiers for detecting emotions in contributors’ comments. We selected this tool for emotion detection since has been specifically trained on Software Engineering domain. </t>
  </si>
  <si>
    <t>Data mining (650K comments from 130K issues of 64K contributors from GitHub)</t>
  </si>
  <si>
    <t>Open source projects. 
We used theGHTorrent dataset [14] identifying about ~64K GitHub’s contributors (both users and developers), ~130K issues and ~650K comments from three open source software.</t>
  </si>
  <si>
    <t>Quantitative</t>
  </si>
  <si>
    <t xml:space="preserve">Another threat is related to the reliability of emotions and politeness tools applied in the software engineering domain. For the emotion detection we used a tool specifically trained using Jira comments [25] while for detecting politeness we used the tool developed by Danescu et al. [7] which was trained using StackOverflow questions and answers following the same approach of Celefato et al. [4] for sentiment detection in software engineering. </t>
  </si>
  <si>
    <t>Most of our findings confirm intuition, but more studies, including on other types of repositories, are necessary to further explore these ideas.</t>
  </si>
  <si>
    <t>Issues were commented less politely and commits with poor levels of politeness were less likely to be merged into the main project.
Previous studies [10, 28, 31] showed a positive relationship between software developers’ productivity and positive emotions, and that a positive environment helps in both attracting new contributors and retaining contributors over time. This is important as the context is about open source projects.
Research in the last years has shown that the emotions and politeness expressed in text comments by contributors of open source software is linked with productivity (in terms of issue fixing time), performance [16], and also with the attractiveness of a project for new developers [10, 27, 31].
We started the paper recognizing the fact that contributors to Open Source Projects belong to different groups and wondering if differ- ent groups communicate expressing different emotions and differ- ent levels of politeness. Understanding how contributors express emotions, therefore express themselves, is an essential factor which is not only related to productivity but also to how contributors perceive the environment in which they are working. Studies have demonstrated the importance of building a pleasant environment and how positive emotions and high level of politeness influence the attractiveness of a project [11, 27, 29, 30]. After all, it is com- mon sense the fact that if we feel appreciated we feel better. If we apply this concept to a working environment, we understand that the psychological conditions of the employees are of fundamental importance. Software development obeys to the same principles. We felt that there was a missing point in the research of human factors in software engineering and therefore decided to investi- gate if the role of a contributor influences the way the contributor communicate in term of love, joy, anger, sadness, and politeness.</t>
  </si>
  <si>
    <r>
      <rPr>
        <sz val="10"/>
        <color theme="1"/>
        <rFont val="Calibri"/>
        <family val="2"/>
      </rPr>
      <t xml:space="preserve">Findings 1. The number of comments posted by developers was lower than the number of comments posted by users, and developers were replied to their issues more than users. Politeness of developers’ comments was lower than users’ comments, while we observed higher politeness for comments received by developers. On the contrary, users had higher fan-out than developers and lower fan-in. Politeness of user’s comment was higher than developer’s comments, and lower politeness was observed for comments received by users.
Findings 2. OCDs are more active in posting issues and more polite when commenting issues. Issues were commented less politely and commits with poor levels of politeness were less likely to be merged into the main project.
</t>
    </r>
    <r>
      <rPr>
        <b/>
        <sz val="10"/>
        <color theme="1"/>
        <rFont val="Calibri"/>
        <family val="2"/>
      </rPr>
      <t xml:space="preserve">Results:
RQ1: </t>
    </r>
    <r>
      <rPr>
        <sz val="10"/>
        <color theme="1"/>
        <rFont val="Calibri"/>
        <family val="2"/>
      </rPr>
      <t xml:space="preserve">Results are confirmed for all the projects with two exceptions for Salt’s out-politeness and Rails’ in-politeness, where we found no significant differences (p-value higher than 0.05).
When considering emotions, we found that also in this case developers and users behave differently when they reply (or receive a reply) on their issues.
Table 3 and 4 show in and out emotions for the two groups. Again, the suffix in indicates that the emotion is evaluated on comments on issues posted by the user/developer, while the out suffix indicates that the emotions refer to comments posted by a user/developer on someone else’s issue.
When commenting (Table 3), users express more love, sadness, joy and anger than developers. In this case we found non significant differences only when considering out-love and out-sadness for Salt project, and out-love for Rails. When replied on their issues we found on opposite situation for joy an love. Developers have higher level of in-love, in-joy, whilst lower level of in-sadness and in-anger (as shown in Table 4), with Rails being the only exception for in-love and Salt for in-anger.
</t>
    </r>
    <r>
      <rPr>
        <b/>
        <sz val="10"/>
        <color theme="1"/>
        <rFont val="Calibri"/>
        <family val="2"/>
      </rPr>
      <t xml:space="preserve">RQ2: </t>
    </r>
    <r>
      <rPr>
        <sz val="10"/>
        <color theme="1"/>
        <rFont val="Calibri"/>
        <family val="2"/>
      </rPr>
      <t>We found that OCDs communicate more like users than devel- opers. Table 9 shows communication metrics. OCDs have higher fan-out, while for fan-in we found no significant difference.
Table 10 shows developers and one-commit developers in and out politeness. MCDs out-politeness is lower than OCDs out-politeness. This indicates that developers comment on one-commit developers’ issues in a less polite way than one-commit developers comment on issues posted by developers. In-politeness of OCDs is lower than in-politeness of MCDs, which indicates that issues posted by MCDs are commented in a fairly higher polite way than OCDs (as shown in Figure 7) where can be observed that OCDs are more distributed toward impolite comments.
We further investigate these results by comparing the out-emotions of OCDs which commits were not merged. In Figure 8 we can see that the out-anger of unmerged OCDs, namely those OCDs whose commits have never been merged to the main repository, is higher than MCDs’ anger (meaning that their comments are more negative) with p-value of Wilcoxon’s test close to zero (*** following the convention used in this paper).
Table 7 shows the out-emotions for the two groups. MCDs ex- press more love and sadness, less joy and anger than OCDs when they are commenting issues, although we obtain significance differences when considering all projects.
Table 8 shows the in-emotions for the two groups. MCDs’ issues receive more love, joy, anger and sadness than users when we con- sider all projects, although there are two exception for Rails in-love and Homebrew in-anger when considering single projects. In gen- eral, when MCDs post issues, they receive comments with higher level of all the emotions we measured. MCDs are preferred to be talked to with higher level of in-politeness, in-joy, and in-love.</t>
    </r>
  </si>
  <si>
    <t>The results showed that the considered groups play different roles in a project, communicate differently with different emotions and level of politeness. The results we presented can be helpful for better understanding the complex dynamics of open source software development, and provide insights which can help in fostering newcomers engagement. Most of our findings confirm intuition, but more studies, including on other types of repositories, are necessary to further explore these ideas.</t>
  </si>
  <si>
    <t>SLR_06	
TFO_01</t>
  </si>
  <si>
    <t>SLR_06</t>
  </si>
  <si>
    <t>WILEY_01</t>
  </si>
  <si>
    <t>Empirical study of software process improvement in Malaysian small and medium enterprises: The human aspects</t>
  </si>
  <si>
    <t>Malek Ahmad Almomani, Shuib Basri, Abdul Rehman Gilal</t>
  </si>
  <si>
    <t>Journal of Software: Evolution and Process</t>
  </si>
  <si>
    <t>Universiti Teknologi PETRONAS -  Malaysia, Sukkur IBA University - Pakistan</t>
  </si>
  <si>
    <t>Journal Publication</t>
  </si>
  <si>
    <t>Taylor &amp; Francis Online (TFO)</t>
  </si>
  <si>
    <t>Yes
Study conducted with Malaysian SMEs</t>
  </si>
  <si>
    <t>Software Process Improvement (SPI) aims to achieve quality software products in software companies. Ignoring human factors can cause several types of damage in the software development process. Because, Software development is not a purely technical task, but rather it is a relationship between technical and human factors that interact with each other constantly. Currently, Small Medium Enterprises' (SMEs) software development companies in Malaysia still struggle to implement SPI successfully. Therefore, the main objective of this study is to investigate the empirical evidence based on the human factor perspective for helping Malaysian SMEs' software development companies to implement SPI strategies.</t>
  </si>
  <si>
    <t>The main research objective of this study is to understand Malaysian software development practitioners' perceptions of the human factors that affect the successful implementation of the SPI efforts in Malaysian SME software development companies</t>
  </si>
  <si>
    <t>empirical study, human behaviour, small and medium enterprises, software process improvement</t>
  </si>
  <si>
    <t>Abstract Software Process Improvement (SPI) aims to achieve quality software products in software companies. Ignoring human factors can cause several types of damage in the software development process. Because, Software development is not a purely technical task, but rather it is a relationship between technical and human factors that interact with each other constantly. Currently, Small Medium Enterprises' (SMEs) software development companies in Malaysia still struggle to implement SPI successfully. Therefore, the main objective of this study is to investigate the empirical evidence based on the human factor perspective for helping Malaysian SMEs' software development companies to implement SPI strategies. A questionnaire-based survey method was used for gathering information from 79 practitioners. The results indicate that 9 factors (employee awareness, leadership involvement, employee involvement, customer involvement, senior management support, staff experience, staff learning, staff skills, and client support) are considered important for implementing SPI in Malaysian SME software development companies. The involvement of both leadership and employees, and getting support from management are the most important human factors that should be considered during the design process of SPI strategies.</t>
  </si>
  <si>
    <t>1. What human factors do Malaysian SME software development companies need to address to successfully implement SPI efforts?
2. Do the identified factors differ across the job positions of group practitioners?
3. Do the identified factors differ across the experiences of the practitioners?</t>
  </si>
  <si>
    <t>Developers</t>
  </si>
  <si>
    <t>Employee_awareness, leadership_involvement, employee_involvement, Customer_involvement, Senior_managment_support, Staff_experience, Staff_learning, Staff_skills, Client_support, SPI_consultancy, Reward_schemes</t>
  </si>
  <si>
    <r>
      <rPr>
        <b/>
        <sz val="10"/>
        <color theme="1"/>
        <rFont val="Calibri"/>
        <family val="2"/>
      </rPr>
      <t>Stakeholder involvement (leadership, employees, customers)</t>
    </r>
    <r>
      <rPr>
        <sz val="10"/>
        <color theme="1"/>
        <rFont val="Calibri"/>
        <family val="2"/>
      </rPr>
      <t xml:space="preserve">: staff involvement is defined as “the extent to which employees use their knowledge and experience to decide, act, and take responsibility for SPI, and this is positively associated with SPI success”. 
</t>
    </r>
    <r>
      <rPr>
        <b/>
        <sz val="10"/>
        <color theme="1"/>
        <rFont val="Calibri"/>
        <family val="2"/>
      </rPr>
      <t xml:space="preserve">Client support </t>
    </r>
    <r>
      <rPr>
        <sz val="10"/>
        <color theme="1"/>
        <rFont val="Calibri"/>
        <family val="2"/>
      </rPr>
      <t xml:space="preserve">is defined as “the extent to which client support facilitates SPI by bearing some of the SPI cost and providing constructive feedback that results in the process improvement by taking it to the next level”.
</t>
    </r>
    <r>
      <rPr>
        <b/>
        <sz val="10"/>
        <color theme="1"/>
        <rFont val="Calibri"/>
        <family val="2"/>
      </rPr>
      <t>Senior management support</t>
    </r>
    <r>
      <rPr>
        <sz val="10"/>
        <color theme="1"/>
        <rFont val="Calibri"/>
        <family val="2"/>
      </rPr>
      <t xml:space="preserve"> is defined as “the extent to which the higher management of small and medium companies gets involved with SPI by financing, supporting, understanding, and trusting SPI”.
</t>
    </r>
    <r>
      <rPr>
        <b/>
        <sz val="10"/>
        <color theme="1"/>
        <rFont val="Calibri"/>
        <family val="2"/>
      </rPr>
      <t>employee experiences (participation)</t>
    </r>
    <r>
      <rPr>
        <sz val="10"/>
        <color theme="1"/>
        <rFont val="Calibri"/>
        <family val="2"/>
      </rPr>
      <t xml:space="preserve"> is “the extent to which employees use their knowledge and experience to decide, act, and take responsibility for SPI”.
</t>
    </r>
    <r>
      <rPr>
        <b/>
        <sz val="10"/>
        <color theme="1"/>
        <rFont val="Calibri"/>
        <family val="2"/>
      </rPr>
      <t xml:space="preserve">Staff_learning, Staff_skills: </t>
    </r>
    <r>
      <rPr>
        <sz val="10"/>
        <color theme="1"/>
        <rFont val="Calibri"/>
        <family val="2"/>
      </rPr>
      <t>According to Dyba, 2 categories of learning strategies exist: exploitation and exploration. Exploitation learning is defined as “the adoption and use of existing knowledge and experience”. By contrast, exploration learning is defined as “the search for new knowledge, either through imitation or innovation”.
defined</t>
    </r>
    <r>
      <rPr>
        <b/>
        <sz val="10"/>
        <color theme="1"/>
        <rFont val="Calibri"/>
        <family val="2"/>
      </rPr>
      <t xml:space="preserve"> SPI consultancy</t>
    </r>
    <r>
      <rPr>
        <sz val="10"/>
        <color theme="1"/>
        <rFont val="Calibri"/>
        <family val="2"/>
      </rPr>
      <t xml:space="preserve"> as “the extent to which SPI consultants, based on their past experience, help small and medium companies in adopting formal SPI standards whilst staying aligned with the company's vision”. 
Defined</t>
    </r>
    <r>
      <rPr>
        <b/>
        <sz val="10"/>
        <color theme="1"/>
        <rFont val="Calibri"/>
        <family val="2"/>
      </rPr>
      <t xml:space="preserve"> reward schemes </t>
    </r>
    <r>
      <rPr>
        <sz val="10"/>
        <color theme="1"/>
        <rFont val="Calibri"/>
        <family val="2"/>
      </rPr>
      <t>as “deals with the strategies, policies, and processes required to ensure that the contribution of the people to the organisation is recognised by both financial and non‐financial means”.</t>
    </r>
  </si>
  <si>
    <t>software process improvement</t>
  </si>
  <si>
    <t>79 (37 of the respondents were developers, 17 were managers and 18 of them were senior managers)</t>
  </si>
  <si>
    <r>
      <rPr>
        <sz val="10"/>
        <color theme="1"/>
        <rFont val="Calibri"/>
        <family val="2"/>
      </rPr>
      <t xml:space="preserve">Developer group, Project manager group, senior manager group
Developer group: </t>
    </r>
    <r>
      <rPr>
        <b/>
        <sz val="10"/>
        <color theme="1"/>
        <rFont val="Calibri"/>
        <family val="2"/>
      </rPr>
      <t>was made up of designers, analysts, programmers, or testers</t>
    </r>
    <r>
      <rPr>
        <sz val="10"/>
        <color theme="1"/>
        <rFont val="Calibri"/>
        <family val="2"/>
      </rPr>
      <t xml:space="preserve">
Project manager group: </t>
    </r>
    <r>
      <rPr>
        <b/>
        <sz val="10"/>
        <color theme="1"/>
        <rFont val="Calibri"/>
        <family val="2"/>
      </rPr>
      <t>was made up of project managers or team leaders</t>
    </r>
    <r>
      <rPr>
        <sz val="10"/>
        <color theme="1"/>
        <rFont val="Calibri"/>
        <family val="2"/>
      </rPr>
      <t xml:space="preserve">
Senior manager group:</t>
    </r>
    <r>
      <rPr>
        <b/>
        <sz val="10"/>
        <color theme="1"/>
        <rFont val="Calibri"/>
        <family val="2"/>
      </rPr>
      <t xml:space="preserve"> was made up of senior managers, company owners, or directors</t>
    </r>
  </si>
  <si>
    <t>Developer group: was made up of designers, analysts, programmers, or testers
Project manager group: was made up of project managers or team leaders
Senior manager group: was made up of senior managers, company owners, or directors</t>
  </si>
  <si>
    <t>end users are not considered</t>
  </si>
  <si>
    <t>users are not involved</t>
  </si>
  <si>
    <t>literature review, Surveys / Reviews</t>
  </si>
  <si>
    <t xml:space="preserve">Malaysian SME software development companies with different business natures such as Information technology (IT), System integration (SI), Services and Web development.
The term “Small and Medium Enterprises—SMEs” is used to express the size of companies according to a number of criteria as suggested by Britain and Bolton.14 Therefore, there has been little agreement on the definition of SMEs, where each country has its unique definition. In the Malaysian context, according to the National Small and Medium Enterprises Development Council,16 an enterprise is considered as SMEs based on 2 quantitative criteria: number of full‐time employees “not exceeding 75 workers for the Services sector” and annual sales turnover “not exceeding RM20 million for the Services sector”. The Services sector includes Information and Communication Technology, which was the focus of this research.
</t>
  </si>
  <si>
    <t>more research effort is needed to validate whether the results are generalisable to other companies.
Apart from generalisation threat, challenges such as power of differences, margin of errors, and confidence level Apart from generalisation threat.
Furthermore, the questionnaire‐based survey method has been used in this research as the method for collecting the empirical data from the respondents. However, this method has a major disadvantage, the respondents were provided with a list of factors in advance based on what had been found in previous studies (as listed in Table 1), and this may have led them to focus only on these factors without considering any other fac- tors that may have a positive impact on implementing a successful SPI strategy.</t>
  </si>
  <si>
    <t>But, the mentioned limitations can also be over- come if the sample size is increased. Hence, future work can be carried out on large data sample for further patterns of results. 
Future research is needed for further investigation concerning possible dimensions (eg, process, organisational, knowledge management, external and internal affective). Also, further research should consider different levels of analysis (eg, content analysis, ground theory, and case studies) and a comparison of the factors identified in this study with other domains (countries, company size, gender, and level of education) to determine whether significant differences exist between them.
Our future work is to develop a Malaysian SME Software Process Improvement model (MSME‐SPI). This research paper contributes 1 part of the model. Identifying the effective factors will help researchers to develop the MSME‐SPI model based on the Malaysian SME software development companies that eventual support them and assess their ability to implement SPI strategies, successfully.</t>
  </si>
  <si>
    <r>
      <rPr>
        <sz val="10"/>
        <color theme="1"/>
        <rFont val="Calibri"/>
        <family val="2"/>
      </rPr>
      <t xml:space="preserve">Table 3: For overall positive, negative, neutral scores of the factors
[Appendix A, B]: For positive, negative, neutral scores of the factors based on the user group and experience
In total, 79 software development practitioners participated in this study. The results in Table 3 have been categorised into 3 main parts, according to the 5‐point measurement scale. This included a positive scale that comprised Strongly Agree and Agree scales and represented the practitioners who agreed with the factors identified from the study of the literature. The negative scale comprised the Strongly Disagree and Disagree scales and represented the practitioners who did not consider the identified factors to be effective in implementing SPI from the human dimension. The neutral scale represented the practitioners who were unsure about the effectiveness of the identified factors.
From the results, of the 11 factors, 9 factors were cited by more than 70% of the </t>
    </r>
    <r>
      <rPr>
        <b/>
        <sz val="10"/>
        <color theme="1"/>
        <rFont val="Calibri"/>
        <family val="2"/>
      </rPr>
      <t>developer group.</t>
    </r>
    <r>
      <rPr>
        <sz val="10"/>
        <color theme="1"/>
        <rFont val="Calibri"/>
        <family val="2"/>
      </rPr>
      <t xml:space="preserve"> H2_leadership_involvement and H3_employee_involvement was the most frequently cited (94%) factors by the developer group. The factors involvement of leadership and involvement of employees were considered as an integral part for the successful implementation of SPI. Hence, these 2 factors are required to be integrated together in order to increase the sharing knowledge between employees, to achieve more collaboration between management and employees, and, eventually, to achieve a more mature company. The H6_Staff_experience was the second highest ranked factor and was strongly agreed on by (91%) of the developer experts. Other frequently cited factors by the developers were H1_Employee_awareness (86%), H4_Customer_involvement (83%), and H5_Senior_managment_support (83%). Both H9_client_support (64%) and H10_SPI_consultancy (62%) were the least frequently cited factors by the developers.
</t>
    </r>
    <r>
      <rPr>
        <b/>
        <sz val="10"/>
        <color theme="1"/>
        <rFont val="Calibri"/>
        <family val="2"/>
      </rPr>
      <t>From the manager's perspective</t>
    </r>
    <r>
      <rPr>
        <sz val="10"/>
        <color theme="1"/>
        <rFont val="Calibri"/>
        <family val="2"/>
      </rPr>
      <t>, of the 11 factors, 9 factors were indicated as strongly agreed and they were higher than (70%) of the occur- rences as demonstrated in Appendix A. The highest frequently cited factors were H2_leadership_involvement (94%) and H5_Senior_managment_support (94%). The second highest ranked factors were H1_Employee_awareness, H3_employee_involvement, and H6_Staff_experience. On the other hand, only 29% of the managers agreed that the H11_Reward_schemes factor was important for implementing SPI in SME software development companies.
The results also indicate that,</t>
    </r>
    <r>
      <rPr>
        <b/>
        <sz val="10"/>
        <color theme="1"/>
        <rFont val="Calibri"/>
        <family val="2"/>
      </rPr>
      <t xml:space="preserve"> senior managers </t>
    </r>
    <r>
      <rPr>
        <sz val="10"/>
        <color theme="1"/>
        <rFont val="Calibri"/>
        <family val="2"/>
      </rPr>
      <t>strongly agreed with 10 factors, and they were higher than 70% of the occurrences. The highest percentage factors were H1_Employee_awareness, H3_employee_involvement, and H7_Staff_learning on the positive scale. The second highest factors were H2_leadership_involvement and H8_Staff_skills on the positive scale. On the other hand, less than 50% of the senior man- agers believed that the H11_Reward_schemes factor contributed to the SPI implementation.</t>
    </r>
  </si>
  <si>
    <t>This study will help to support Malaysian SME software development companies with the body of knowledge to develop SPI strategies through focusing on frequently cited effective factors that have been identified from the empirical study.</t>
  </si>
  <si>
    <t>Via an Expert analysis: A research model was developed and validated with 6 SPI experts to assess the external validity of the model. Subsequently, the questionnaire‐based survey was designed based on the literature study and comments given by experts. The questions were closed‐ended and measured the perceived effective human factors by using a 5‐point Likert-type scale (strongly agree, agree, not sure, disagree, and strongly disagree).</t>
  </si>
  <si>
    <t>However, this research paper contributes important elements to the research model. The findings detailed in this paper will help researchers to manage and address the identified factors properly to ensure that SPI implementation efforts are successful in Malaysian SME software development companies by focusing on the cited effective factors identified in this empirical study.</t>
  </si>
  <si>
    <t>SLR_08	
SPR_01</t>
  </si>
  <si>
    <t>SLR_08</t>
  </si>
  <si>
    <t>SPR_01</t>
  </si>
  <si>
    <t>Direct and mediating influences of user-developer perception gaps in requirements understanding on user participation</t>
  </si>
  <si>
    <t>Jingdong Jia and Luiz Fernando Capretz</t>
  </si>
  <si>
    <t xml:space="preserve">Requirements Engineering </t>
  </si>
  <si>
    <t>Beihang University - China, Western University - Canada</t>
  </si>
  <si>
    <t>Springer Link</t>
  </si>
  <si>
    <t>User participation is considered an effective way to conduct requirements engineering, but user-developer perception gaps in requirements understanding occur fre- quently. Since user participation in practice is not as active as we expect and the requirements perception gap has been recognized as a risk that negatively affects projects, exploring whether user-developer perception gaps in requirements understanding will hinder user participation is worthwhile. This will help develop a greater compre- hension of the intertwined relationship between user par- ticipation and perception gap, a topic that has not yet been extensively examined.</t>
  </si>
  <si>
    <t>Primary purpose of this paper is to empirically assess the direct and mediating influences of user-developer perception gaps in requirements understanding on user participation</t>
  </si>
  <si>
    <t>Perception gap, User participation, Requirements uncertainty, Top management support, Requirements engineering</t>
  </si>
  <si>
    <t>User participation is considered an effective way to conduct requirements engineering, but user-developer perception gaps in requirements understanding occur frequently. Since user participation in practice is not as active as we expect and the requirements perception gap has been recognized as a risk that negatively affects projects, exploring whether user-developer perception gaps in requirements understanding will hinder user participation is worthwhile. This will help develop a greater comprehension of the intertwined relationship between user participation and perception gap, a topic that has not yet been extensively examined. This study investigates the direct and mediating influences of user-developer requirements perception gaps on user participation by integrating requirements uncertainty and top management support. Survey data collected from 140 subjects were examined and analyzed using structural equation modeling. The results indicate that perception gaps have a direct negative effect on user participation and negate completely the positive effect of top management support on user participation. Additionally, perception gaps do not have a mediating effect between requirements uncertainty and user participation because requirements uncertainty does not significantly and directly affect user participation, but requirements uncertainty indirectly influences user participation due to its significant direct effect on perception gaps. The theoretical and practical implications are discussed, and limitations and possible future research areas are identified.</t>
  </si>
  <si>
    <t>Our research question is whether the user-developer requirements perception gaps will weaken or even offset the positive effect of top management support on user participation. With regard to requirements uncertainty, it is an important environmental factor in RE.</t>
  </si>
  <si>
    <t>Perception gap</t>
  </si>
  <si>
    <t xml:space="preserve">Perception is viewed as a cognitive process in which individuals notice, encode, store, and retrieve information about the world around them.
Formally, perception gap is defined as the existence of multiple and conflicting interpretations about an organizational situation by different stakeholders. 
</t>
  </si>
  <si>
    <r>
      <rPr>
        <b/>
        <sz val="10"/>
        <color theme="1"/>
        <rFont val="Calibri"/>
        <family val="2"/>
      </rPr>
      <t xml:space="preserve">Users and developers who are part-time graduate students in a software school of a Chinese university
</t>
    </r>
    <r>
      <rPr>
        <sz val="10"/>
        <color theme="1"/>
        <rFont val="Calibri"/>
        <family val="2"/>
      </rPr>
      <t xml:space="preserve">
Subjects were part-time graduate students in a software school of a Chinese university. They were professionals familiar with the software project activities and had some work experience in a software company or had work experience closely related to software application in a non-software industry company.
Job positions include Top manager,  Business supervisor, IT supervisor, Software project manager, User, Developer, Tester, Requirement Analyst, Maintenance </t>
    </r>
  </si>
  <si>
    <t>Subjects were part-time graduate students in a software school of a Chinese university. They were professionals familiar with the software project activities and had some work experience in a software company or had work experience closely related to software application in a non-software industry company.
some developers is actually related to RE for several reasons. First, the roles of software developers and requirements analysts are integrated in a small software company due to the lack of manpower. In this case, they prefer to view themselves as developers rather than analysts. Second, some developers serve in a company providing general software products, for example Weibo (a famous and influential Chinese social network product). Under this circumstance, developers need to discuss requirements with product managers who are also seen as users. Third, some development teams use the agile method, so developers necessarily participate in RE. Additionally, as mentioned before, some developers also act as users due to providing requirements for software used internally.
 In Table 1, individual identity is related to the type of company in which individuals work: ‘‘software client’’ means that respondents work in non-software companies that purchase software services, also known as the first party, and ‘‘software provider’’ means that respondents work in software companies that supply software services, also known as the second party. Respondents were both soft- ware providers (75%) and software clients (24.3%). It seems that the percentage of users is low; however, in fact, some developers also play the role of users because they should put forward requirements for the software used within their company.</t>
  </si>
  <si>
    <t>Subjects were part-time graduate students in a software school of a Chinese university. They were professionals familiar with the software project activities and had some work experience in a software company or had work experience closely related to software application in a non-software industry company.
Additionally, as mentioned before, some developers also act as users due to providing requirements for software used internally.</t>
  </si>
  <si>
    <t>Surveys / Reviews</t>
  </si>
  <si>
    <t>The first is related to the sample frame, which is based on part-time students. Because there is no evidence that the sample frame is a typical representation, the sample data may affect the validity of the results. The number of top managers is relatively low, which poses a threat to the validity of results related to top management. In addition, we focused on examining perception gaps in requirements understanding. Although we know that most subjects whose roles are tester, developer, or others in the survey, they have done or are doing activities related to RE, we must acknowledge that there may be some subjects who know little about RE. Thus, the results limitations should be taken with this consideration in mind. 
Second, the responses to questions in the survey are all subjective, which leads to the subjectivity of the results.
The third limitation is related to the research focus: only the user-developer perception gap
is considered in this paper.
Fourth, the final goal of a project is its success. Since user participation is also expected to increase project success, project performance could be related to a perception gap in the future.
Finally the insignificant direct effect of top management support on user participation found in this work is rather surprising. Due to the mediating role of the perception gap, the finding is different from previous studies.</t>
  </si>
  <si>
    <t>To mitigate first limitation: As such, investigating and comparing different samples to ensure the validity should be done in the future. 
To mitigate second limitation: Second, the responses to questions in the survey are all subjective, which leads to the subjectivity of the results. Thus, we should try to measure some variables objectively to reduce the subjectivity threat in the future. 
To mitigate third limitation: The third limitation is related to the research focus: only the user-developer perception gap is considered in this paper. Future studies should take other stakeholder perception gaps into account, because they also exist in a software project. 
To mitigate fourth limitation: Fourth, the final goal of a project is its success. Since user participation is also expected to increase project success, project performance could be related to a perception gap in the future.
To mitigate fifth limitation:  Finally the insignificant direct effect of top management support on user participation found in this work is rather surprising. Due to the mediating role of the perception gap, the finding is different from previous studies. We, thus, encourage future research that aims to investigate the effects of top management support on user participation in a variety of contexts by taking into consideration other potential mediating factors.</t>
  </si>
  <si>
    <t>Negative</t>
  </si>
  <si>
    <t>First, this paper empirically validated that perception gaps in requirements understanding have a direct negative effect on user participation. Also notable was the finding that perception gaps in requirements understanding totally offset the positive influence of top management support on user participation, which confirms the mediating effect of perception gaps on user participation.
During RE, user participation achieves communication between users and developers to facilitate requirements consonance. However, user-developer perception gaps in requirements understanding occur along with user partici- pation. Obviously, perception gaps will cause conflicts and result in negative effect on the projects.
Additionally, the mediating effects of perception gaps were also explored from two aspects: whether it would deteriorate the negative effects of requirements uncertainty on user participation or weaken the positive effects of top management support on user participation.
A survey of 140 subjects indicates that the direct neg- ative influence of perception gaps on user participation does exist. Additionally, consistent with the findings of prior studies, the more requirements uncertainty, the larger the perception gap. The above two relationships show requirements uncertainty indirectly and negatively influence user participation. However, this paper did not support the direct influence of requirements uncertainty on user participation. Therefore, the mediating influence of perception gap between uncertainty and participation did not exist. Surprisingly, and not consistent with the results of prior studies, the fact that top management support has a significant direct effect on user participation was not supported in this paper; this indicates that perception gap fully offsets the positive effect. To be more specific, this paper validated that top management support is helpful for closing the user-developer perception gaps.</t>
  </si>
  <si>
    <t>the findings serve to reveal the danger of perception gaps and the paper contributes a new way—top management support—to close the gap.
Surprisingly, and not consistent with the results of prior studies, the fact that top management support has a significant direct effect on user participation was not supported in this paper; this indicates that perception gap fully offsets the positive effect. To be more specific, this paper validated that top management support is helpful for closing the user-developer perception gaps.</t>
  </si>
  <si>
    <t>Five hypotheses are presented as follows.
H1: User-developer perception gaps have a negative effect on user participation.
H2: Requirements uncertainty has a positive effect on user-developer perception gaps.
H3: Requirements uncertainty has a negative effect on user participation.
H4: Top management support has a positive effect on user participation.
H5: Top management support has a positive effect on reducing the perception gap.
The five stated hypotheses will be tested to examine whether the user-developer perception gap has a direct negative influence on user participation and whether the perception gap weakens the positive impact of top management support or aggravates the negative impact of requirements uncertainty on user participation. 
Hypotheses H1, H2, and H5 were supported at the 0.05 level. However, H3 and H4 were not.</t>
  </si>
  <si>
    <t>Five hypotheses are presented as follows.
H1: User-developer perception gaps have a negative effect on user participation.
H2: Requirements uncertainty has a positive effect on user-developer perception gaps.
H3: Requirements uncertainty has a negative effect on user participation.
H4: Top management support has a positive effect on user participation.
H5: Top management support has a positive effect on reducing the perception gap.
To test the mediating effects of user-developer perception gap in requirements understanding, supplementary tests were conducted based on the procedures in [56, 57]. Full mediation occurs when the inclusion of the mediating variable negates the effect of the independent variable on the dependent variable [58].
First, the mediating effect of the perception gap between top management support and user participation was examined. The analytical results in Table 5 show that the condition for full mediation was met. Top management support (independent variable) related significantly to
perception gap (mediator) with a coefficient value of -0.277, and the perception gap significantly related to user participation (dependent variable) with a coefficient value
of -0.359. Without the perception gap, a direct positive relationship between top management support and user participation was established with a coefficient value of 0.198 (p\0.05). When the above three relationships were simultaneously considered in model 4, where perception gap acted as a mediator; however, the relationship between top management support and user participation became nonsignificant, suggesting that the perception gap fully mediates this relationship.
Next, the mediating effect of the perception gap between requirements uncertainty and user participation was examined. We only examined one model with a direct link between requirements uncertainty and user participation without the mediator of the perception gap and found that the direct link was not confirmed. This condition is contrary to one of the criteria that should be met when a mediator relationship exists [47]. Therefore, perception gap does not have a mediating effect between requirements uncertainty and user participation.</t>
  </si>
  <si>
    <t>Via SEM: To empirically test the hypotheses we used structural equation modeling (SEM) and Amos 17.0, which is a good SEM software. SEM is a confirmatory method as it is intended to validate that the hypothetical relations among the latent (unobservable) variables and relationships between the latent and manifest (observed) variables are in accordance with obtained empirical data</t>
  </si>
  <si>
    <t>For research:
1 - The study results indicate that perception gap is not only the direct culprit that hinders user participation but also an indirect saboteur that destroys the positive effect of top management support on user participation.
1.1 First, the fact that the positive effect of top management support on user participation is not supported in our paper is not consistent with the prior study of [13] and against common knowledge. The finding is surprising and raises a new research question: Will perception gaps bring other unexpected negative effects that further affect project performance? This is a topic worthy of investigation. 
1.2 Second, we only examined user-developer perception gaps, but there are actually other gaps between stakeholders. So whether other gaps also bring adverse impacts to a software project needs to be considered. 
1.3 Third, perception gap is essentially a different mind state among stakeholders, and it is related to individual cognition. Thus, applying psychological knowledge into the software engineering domain especially research about the human aspects, is necessary. Although prior studies have involved psychology [59, 60], the research is still limited. Our research confirmed the necessity of this kind of study. Questions to address in this kind of study include: Do stakeholders with different psychological characteristics, such as
personality, exhibit bigger perception gaps than those with the same characteristics? Are there smaller perception gaps between stakeholders with higher cognitive abilities? This research could contribute a new way to close perception gaps. In sum, this study opens new research focuses about perception gaps.
2 - In addition, to facilitate effective user participation, our work presents the need to re-examine the challenges of user participation. 
2.1 First, although our work contributes to finding a new challenge—perception gap—the question is whether there are other challenges that have not been identified. 
2.2 Second, although the challenges in user participation, for example, lack of top management support and involvement conflicts, are listed in [9], the author did not describe which one has the strongest influence. The process of sorting these challenges according to the severity of their influence is worthwhile to explore. we need to explore not only what factors will hinder user participation but also the importance of each factor to fully understand the question of user participation.
For practice:
The results of this paper also have several important implications for software project managers. 
First, the observed significant negative effect of user-developer perception gaps on user participation implies that project managers should take reasonable actions to close the perception gaps in order to push user participation.
Second, requirements uncertainty is always considered the number one enemy by software project managers.
Third, to achieve the effect of user participation, the manager should give a different priority to each challenge of user participation when managing the challenges.</t>
  </si>
  <si>
    <t>SLR_07	SD_01</t>
  </si>
  <si>
    <t>SLR_07</t>
  </si>
  <si>
    <t>SD_01</t>
  </si>
  <si>
    <t>From users involvement to users’ needs understanding: A case study</t>
  </si>
  <si>
    <t>Julie Niès, and Sylvia Pelayo</t>
  </si>
  <si>
    <t xml:space="preserve"> International journal of medical informatics</t>
  </si>
  <si>
    <t>MEDASYS, Espace technologique de St Aubin, Gif-Sur-Yvette Cedex, F-91193, France
Centre de Recherche des Cordeliers, INSERM, U872 Eq. 20, Paris, F-75006, France
Université Pierre et Marie Curie – Paris 6, UMR S 872, Paris, F-75006, France
Université Paris Descartes, UMR S 872, Paris, F-75006, France
Université Lille Nord de France, F-59000, Lille, France
INSERM CIC IT Lille/EVALAB, F-59000, Lille, France
UDSL, EA2694, F-59000, Lille, France
CHU Lille/EVALAB, F-59000, Lille, France</t>
  </si>
  <si>
    <t>Science Direct</t>
  </si>
  <si>
    <t xml:space="preserve">Companies developing and commercializing Healthcare IT applications may decide to involve the users in the software development lifecycle in order to better understand the users’ needs and to optimize their products. Unfortunately direct developers–users dialogues are not sufficient to ensure a proper understanding of the users’ needs. It is also necessary to involve human factors specialists to analyze the users’ expression of their needs and to properly formalize the requirements for design purposes.
In sum, while users’ involvement is known to be essential in usability matters, actually fixing usability problems requires more than direct dialogue between the software team and the software users [14]. Experts’ methods are necessary to efficiently support the design or re-design of usable products well compatible with the users’ activities.
In this context, HF experts can act as a mediator between the users and the companies.
</t>
  </si>
  <si>
    <t>The objective of this paper is to present a case study reporting the collaborative work between HF experts and a company developing and commercializing a CPOE. This study shows how this collaboration helps resolve the limits of direct users involvement and usual problems pertaining to users’ needs description and understanding.</t>
  </si>
  <si>
    <t>Human factors engineering, Computerized physician order entry systems, User-centred approach</t>
  </si>
  <si>
    <t>Companies developing and commercializing Healthcare IT applications may decide to involve the users in the software development lifecycle in order to better understand the users’ needs and to optimize their products. Unfortunately direct developers–users dialogues are not sufficient to ensure a proper understanding of the users’ needs. It is also necessary to involve human factors specialists to analyze the users’ expression of their needs and to properly formalize the requirements for design purposes. The objective of this paper is to present a case study reporting the collaborative work between HF experts and a company developing and commercializing a CPOE. This study shows how this collaboration helps resolve the limits of direct users involvement and usual problems pertaining to users’ needs description and understanding. 
Method: 
The company participating in the study has implemented a procedure to convene regular meetings allowing direct exchanges between the development team and users’ representatives. Those meetings aim at getting users’ feedbacks on the existing products and at validating further developments. In parallel with usual HF methods supporting the analysis of the work system (onsite observations followed by debriefing interviews) and the usability evaluation of the application (usability inspection and usability tests), HF experts took the opportunity of the meetings organized by the company to collect, re-interpret and re-formulate the needs expressed by the users. 
Results:
The developers perceive the physicians’ requirements concerning the display of the patient's list of medication as contradictory. In a previous meeting round the users had required a detailed view of the medication list against the synthesized existing one. Once this requirement satisfied, the users participating in the current meeting round require a synthesized view against the existing detailed one. The development team is unable to understand what they perceive as a reverse claim. Relying on a cognitive analysis of the physicians’ decision making concerning the patient's treatment, the HF experts help re-formulate the physicians’ cognitive needs in terms of synthesized/detailed display of the medication list depending on the stage of the decision making process. This led to an astute re-engineering of the application allowing the physicians to easily navigate back and forth between the synthesized and detailed views depending on the progress of their decision making. 
Conclusion:
This study demonstrates that the integration of users’ representatives in the software lifecycle is a good point for the end users. But it remains insufficient to resolve the complex usability problems of the system. Such solutions require the integration of HF expertise. Moreover, such an involvement of HF experts may generate benefits in terms of reduction of (i) the number of iterative developments and (ii) the users’ training costs.</t>
  </si>
  <si>
    <t>not given</t>
  </si>
  <si>
    <t>Communication, Collaboration</t>
  </si>
  <si>
    <t>unclear. But Ten semi-structured interviews of physicians were realized; Twenty participant observations of physicians performing medication ordering tasks during their medical rounds were carried out.</t>
  </si>
  <si>
    <t>Developers, Human factors expert, Users (Physicians)</t>
  </si>
  <si>
    <t>Software development</t>
  </si>
  <si>
    <t>Users of the system are Physicians</t>
  </si>
  <si>
    <r>
      <rPr>
        <b/>
        <sz val="10"/>
        <color theme="1"/>
        <rFont val="Calibri"/>
        <family val="2"/>
      </rPr>
      <t xml:space="preserve">Direct Meetings between developers &amp; users, Meetings with customer represntatives
</t>
    </r>
    <r>
      <rPr>
        <sz val="10"/>
        <color theme="1"/>
        <rFont val="Calibri"/>
        <family val="2"/>
      </rPr>
      <t xml:space="preserve">
To support communication between users and the development team the company has introduced “users’ clubs”: for each hospital and each professional profile users’ representatives are appointed.
The exchanges between the development team and the users clubs are systematized. Two types of interactions are planned: (i) feedbacks concerning problems of use of the system and (ii) evaluations of prototypes and mock-ups of future versions. These interactions are organized in two ways:
• spontaneously, users’ representatives can send mails with functional requirements or the company can provide by mail functional specifications to be validated,
• and quarterly one day meetings are planned by the company to present mock-ups and prototypes to the users’ club for each new functionality. To do so, there are two steps during the meetings: (i) the presentation and the validation of the mock-ups and prototypes and (ii) the discussion of the users’ requirements and the corresponding functional specifications.</t>
    </r>
  </si>
  <si>
    <t>Human factor expert acts like a middle person. 
In this context, HF experts can act as a mediator between the users and the companies. They can explain the users’ needs and so act as the “lawyer” of the users [15]. In particular, the definition of the users’ needs has to be supported by an organizational and cognitive activity analysis, which has to rely on a field study observation, in real work situation [16]. HF experts have techniques, concepts and models to successfully perform this analysis of the real work system. As a consequence, they can describe, understand and model the users’ needs, as well as their abilities and limitations in order to provide recommendations for the design or re-design of systems fitting the real users’ needs and capabilities [17].
HFE experts have techniques, concepts and models which allow the analysis of the real work situation. They can “traduce” and/or explain the users’ needs.</t>
  </si>
  <si>
    <t>Surveys / Reviews, Interviews, Observations</t>
  </si>
  <si>
    <t>Medical [Computerized Physician Order Entry (CPOE) systems]</t>
  </si>
  <si>
    <t>unspecified</t>
  </si>
  <si>
    <t>The lack of a counter-evaluation of the usability of the new system with the users restricts the reach of the results.</t>
  </si>
  <si>
    <t>Positive impact but not enough.
A user-centred approach is essential for the usability of software. The users are rarely successfully involved in software development. The major problem is that the dialogue between the users and the software team does not always work.
Most of the companies want to stick to the user-centred approach which is recommended by the International Standards Organization [8,9]. In order to do so, they try to involve the users of their applications in the development cycle. This is usually done through direct interactions between (i) the software team and (ii) the groups of users’ representatives volunteering to provide feedbacks on the application and to be part of its continuous evolution and improvement. Such users’ participation is often considered by the company a satisfactory substitute for actual usability studies. Unfortunately, it appears to be a challenge to successfully implement this type of approach: the users are rarely efficiently involved in software development. It proves laborious to find the right users, to gain access to them and to maintain their involvement throughout the project [10–13]. Above all it is really difficult to exploit the feedbacks from the users: the data obtained through direct interactions and dialogue between the users and the software team does not always work. In order to better support this dialogue, use case models are often used. But several difficulties and shortcomings are also reported with this method: use case models do not describe real use situations but mostly system operations [7]. In sum, while users’ involvement is known to be essential in usability matters, actually fixing usability problems requires more than direct dialogue between the software team and the software users [14].
The lack of a counter-evaluation of the usability of the new system with the users restricts the reach of the results. But this study demonstrates that the integration of the users in the software lifecycle through the users club is a good point for the users. They can express themselves freely and have direct access to the software team to express their demands. But it remains insufficient to resolve the usability problems of the system.
In complex work situations, an activity analysis combined with a usability assessment make it possible to attain a level of comprehension and modeling of thework situation and this is relevant: (i) to interpret the problems observed as well as users’ requests, (ii) to guide and justify re-engineering decisions. Moreover, by adding and applying the HF expertise and methodologies to the lifecycle model of development in this particular situation, benefits were observed in terms of reduction of (i) the number of iterative development cycles and (ii) the users’ training costs.
Solution: They have proposed to involve a human factor expert as a mediator. HFE experts have techniques, concepts and models which allow the analysis of the real work situation. They can “traduce” and/or explain the users’ needs. 
Experts’ methods are necessary to efficiently support the design or re-design of usable products well compatible with the users’ activities.</t>
  </si>
  <si>
    <r>
      <rPr>
        <b/>
        <sz val="10"/>
        <color theme="1"/>
        <rFont val="Calibri"/>
        <family val="2"/>
      </rPr>
      <t xml:space="preserve">The developers perceive the physicians’ requirements concerning the display of the patient’s list of medication as contradictory. In a previous meeting round the users had required a detailed view of the medication list against the synthesized existing one. Once this requirement satisfied, the users participating in the current meeting round require a synthesized view against the existing detailed one. The development team is unable to understand what they perceive as a reverse claim. Relying on a cognitive analysis of the physicians’ decision making concerning the patient’s treatment, the HF experts help re-formulate the physicians’ cognitive needs in terms of synthesized/detailed display of the medication list depending on the stage of the decision making process. This led to an astute re-engineering of the application allowing the physicians to easily navigate back and forth between the synthesized and detailed views depending on the progress of their decision making.
</t>
    </r>
    <r>
      <rPr>
        <sz val="10"/>
        <color theme="1"/>
        <rFont val="Calibri"/>
        <family val="2"/>
      </rPr>
      <t xml:space="preserve">
This study demonstrates that the integration of users’ representatives in the software lifecycle is a good point for the end users. But it remains insufficient to resolve the complex usability problems of the system. Such solutions require the integration of HF expertise. Moreover, such an involvement of HF experts may generate benefits in terms of reduction of (i) the number of iterative developments and (ii) the users’ training costs
Users’ involvement and software team/users dialogue: As a conclusion, the company did not understand such conflicting requests and was less confident about the users’ demands: “Users don’t know what they want”. When they have a detailed display they want a more synthesized one and when they have a synthesized display they want a more detailed one. Among all the available information, the software team does not know what the relevant one is.
HF model interpretation of observations: This model allows to explain the apparent conflicting requests expressed by the users’ clubs. The physicians do not need either a global view or a synthesized one, they need both displays according to the step of the decision making process they are on. The activity analysis combined with the usabil- ity assessment allows an analysis of the real work situation and permits to give the company a coherent interpretation of the apparent conflicting requests. The system must be able to support each display, a global one and a detailed one with easy and rapid access between the two displays. The HF experts provided the company with a set of recommendations illustrated in schematic mock-up. </t>
    </r>
  </si>
  <si>
    <t>this study demonstrates that the integration of the users in the software lifecycle through the users club is a good point for the users. They can express themselves freely and have direct access to the software team to express their demands. But it remains insufficient to resolve the usability problems of the system. An HF expertise is necessary to understand the work situation and to provide suitable solutions. In complex work situations, an activity analysis combined with a usability assessment make it possible to attain a level of comprehension and modeling of thework situation and this is relevant: (i) to interpret the problems observed as well as users’ requests, (ii) to guide and justify re-engineering decisions. Moreover, by adding and applying the HF expertise and methodologies to the lifecycle model of development in this particular situation, benefits were observed in terms of reduction of (i) the number of iterative development cycles and (ii) the users’ training costs.</t>
  </si>
  <si>
    <t>SLR_09	SPR_02</t>
  </si>
  <si>
    <t>SLR_09</t>
  </si>
  <si>
    <t>SPR_02</t>
  </si>
  <si>
    <t>State of Practice of User-Developer Communication in Large-Scale IT Projects</t>
  </si>
  <si>
    <t>Ulrike Abelein and Barbara Paech</t>
  </si>
  <si>
    <t xml:space="preserve"> International Working Conference on Requirements Engineering: Foundation for Software Quality</t>
  </si>
  <si>
    <t>University of Heidelberg, Germany</t>
  </si>
  <si>
    <t>User participation in software development is considered to be essential for successful software systems. Especially missing direct communication between users and developers can cause various issues in large-scale IT projects.
However, we have seen from our experience as a management consultant for IT projects that a lot of large-scale IT projects still use traditional methods, i.e. the water- fall approach. Therefore, we wanted to understand current practices of large-scale IT projects, mainly with a focus on projects using traditional development methods.</t>
  </si>
  <si>
    <t>We want to understand current practices of user–developer communication in large-scale IT projects, the factors for, and consequences of communication gaps, and what experts suggest to prevent them.</t>
  </si>
  <si>
    <t>user–developer communication, collaboration, coordination issues, software development, large-scale IT projects, expert interviews</t>
  </si>
  <si>
    <t>[Context and motivation] User participation in software development is considered to be essential for successful software systems. Especially missing direct communication between users and developers can cause various issues in large-scale IT projects. [Question/Problem] We want to understand current practices of user–developer communication in large-scale IT projects, the factors for, and consequences of communication gaps, and what experts suggest to prevent them. [Principal ideas/results]: We conducted a series of semi-structured interviews with twelve experts. The experts work on the coordination of Business and IT and describe their experiences gained in 69 large-scale IT projects. The analysis of our interviews showed that direct user– developer communication is limited and that no commonly used method for the user–developer communication in the design and implementation activity exists. [Contribution]: The interviews helped us to understand current practices and issues resulting from missing communication. Furthermore, we can confirm the need for a method enhancing user–developer-communication in large-scale IT projects.</t>
  </si>
  <si>
    <t>RQ 1: Do users and developers communicate in large scale IT projects?
RQ 2: What are possible organizational obstacles that prevent large-scale T projects from implementing UDC?
RQ 3: What factors might cause communication gaps between users and developers and what are the consequences of these communication gaps?
RQ 4: What do experienced practitioners suggest to overcome the obstacles for the implementation of UDC and to eliminate the factors that cause communication gaps?</t>
  </si>
  <si>
    <t>Communication</t>
  </si>
  <si>
    <t>Term user-developer communication, we build upon a definition of [2], and include: ‘all interaction (e.g. communication, evaluation, or approval activities) that take place between the users and developers of an IT project; we also include communication interactions that are mediated through project management.’</t>
  </si>
  <si>
    <t>12 experts</t>
  </si>
  <si>
    <r>
      <rPr>
        <b/>
        <sz val="10"/>
        <color theme="1"/>
        <rFont val="Calibri"/>
        <family val="2"/>
      </rPr>
      <t>[Table 2] : Project manager, Business project manager,</t>
    </r>
    <r>
      <rPr>
        <sz val="10"/>
        <color theme="1"/>
        <rFont val="Calibri"/>
        <family val="2"/>
      </rPr>
      <t xml:space="preserve"> </t>
    </r>
    <r>
      <rPr>
        <b/>
        <sz val="10"/>
        <color theme="1"/>
        <rFont val="Calibri"/>
        <family val="2"/>
      </rPr>
      <t>Developer</t>
    </r>
    <r>
      <rPr>
        <sz val="10"/>
        <color theme="1"/>
        <rFont val="Calibri"/>
        <family val="2"/>
      </rPr>
      <t xml:space="preserve">/ </t>
    </r>
    <r>
      <rPr>
        <b/>
        <sz val="10"/>
        <color theme="1"/>
        <rFont val="Calibri"/>
        <family val="2"/>
      </rPr>
      <t>architect</t>
    </r>
    <r>
      <rPr>
        <sz val="10"/>
        <color theme="1"/>
        <rFont val="Calibri"/>
        <family val="2"/>
      </rPr>
      <t xml:space="preserve">/ </t>
    </r>
    <r>
      <rPr>
        <b/>
        <sz val="10"/>
        <color theme="1"/>
        <rFont val="Calibri"/>
        <family val="2"/>
      </rPr>
      <t>requirements engineer,</t>
    </r>
    <r>
      <rPr>
        <sz val="10"/>
        <color theme="1"/>
        <rFont val="Calibri"/>
        <family val="2"/>
      </rPr>
      <t xml:space="preserve"> Business project manager, Developer/</t>
    </r>
    <r>
      <rPr>
        <b/>
        <sz val="10"/>
        <color theme="1"/>
        <rFont val="Calibri"/>
        <family val="2"/>
      </rPr>
      <t>head of research departmen</t>
    </r>
    <r>
      <rPr>
        <sz val="10"/>
        <color theme="1"/>
        <rFont val="Calibri"/>
        <family val="2"/>
      </rPr>
      <t>t,</t>
    </r>
    <r>
      <rPr>
        <b/>
        <sz val="10"/>
        <color theme="1"/>
        <rFont val="Calibri"/>
        <family val="2"/>
      </rPr>
      <t xml:space="preserve"> IT project manager</t>
    </r>
    <r>
      <rPr>
        <sz val="10"/>
        <color theme="1"/>
        <rFont val="Calibri"/>
        <family val="2"/>
      </rPr>
      <t xml:space="preserve">, Business project manager, </t>
    </r>
    <r>
      <rPr>
        <b/>
        <sz val="10"/>
        <color theme="1"/>
        <rFont val="Calibri"/>
        <family val="2"/>
      </rPr>
      <t xml:space="preserve">Head of IT Strategy, </t>
    </r>
    <r>
      <rPr>
        <sz val="10"/>
        <color theme="1"/>
        <rFont val="Calibri"/>
        <family val="2"/>
      </rPr>
      <t xml:space="preserve">IT project manager, </t>
    </r>
    <r>
      <rPr>
        <b/>
        <sz val="10"/>
        <color theme="1"/>
        <rFont val="Calibri"/>
        <family val="2"/>
      </rPr>
      <t>CEO</t>
    </r>
    <r>
      <rPr>
        <sz val="10"/>
        <color theme="1"/>
        <rFont val="Calibri"/>
        <family val="2"/>
      </rPr>
      <t xml:space="preserve">, IT project manager, Head of IT Strategy
In order to ensure the right target group for our interviews, we developed a role description for people working on the coordination of Business and IT (Table 1). We believe that people fulfilling this description have a project management perspective and thus are knowledgeable about existing communication structures between developers and users. In addition, we wanted to ensure that our interview partners were experts in large-scale IT projects with experience in one or more large-scale IT projects. As we wanted to support projects using traditional methods, we searched for experts who ideally have been involved in projects not using/ applying agile methods, but did not limit our search to those. As consultants are typically not involved in the whole IT project timeline, we set a minimum time of three months of participation. The educational background of the interview partners is very widespread (Table 2). Furthermore, the study background covered seven different areas, with half of them in IT- related subjects (4 in Computer Science and 2 in Information Technology).
</t>
    </r>
  </si>
  <si>
    <t>The role developer includes all IT personnel, e.g. designers, architects, coders, IT managers that are involved in the software development project.</t>
  </si>
  <si>
    <t>The role of a user includes all users from the (business) organization using the new system and their managers for approval interactions [19].</t>
  </si>
  <si>
    <t>Direct Meetings between developers &amp; users, Communication between users and representatives of the software practitioners such as IT consultant, architect, requirements engineer.</t>
  </si>
  <si>
    <r>
      <rPr>
        <b/>
        <sz val="10"/>
        <color theme="1"/>
        <rFont val="Calibri"/>
        <family val="2"/>
      </rPr>
      <t>Check Table 3.</t>
    </r>
    <r>
      <rPr>
        <sz val="10"/>
        <color theme="1"/>
        <rFont val="Calibri"/>
        <family val="2"/>
      </rPr>
      <t xml:space="preserve">  This study is conducted based on the data collected from series of interviews with experts who have in large-scale IT projects. Overall, only three experts reported of projects where communication between users and software coders (i.e. developers) took place. However, two of these three experts also participated in projects where no direct communication between those parties existed. 
some projects had other forms of UDC, such as: communication between the IT consultant and the users, communication between the architect and the users, or communication between the requirements engineer and the expert users (not users, but rather business personnel with broad context knowledge or a management role).  </t>
    </r>
  </si>
  <si>
    <r>
      <rPr>
        <b/>
        <sz val="10"/>
        <color theme="1"/>
        <rFont val="Calibri"/>
        <family val="2"/>
      </rPr>
      <t xml:space="preserve">Look at Table 3
</t>
    </r>
    <r>
      <rPr>
        <sz val="10"/>
        <color theme="1"/>
        <rFont val="Calibri"/>
        <family val="2"/>
      </rPr>
      <t>Nevertheless, some projects had other forms of UDC, such as: communication between the IT consultant and the users, communication between the architect and the users, or communication between the requirements engineer and the expert users (not users, but rather business personnel with broad context knowledge or a management role).</t>
    </r>
  </si>
  <si>
    <t>Any large scale IT project : We define large-scale IT projects as projects which at least fulfill two or more of the following characteristics: large amount of users (over 1000 users), rollout of the system in multiple countries or business units, large budget (over 1 million EUR), project duration of one year minimum (12 calendar months).
[Check table 2 for industries] 
Internal IT (Pharma), Management consulting, IT consulting, Internal IT (Insurance), Internal IT (Public Sector), Management Consultant and Software Company</t>
  </si>
  <si>
    <t>The interviews were semi-structured thus interviewees and interviewer could influence the direction of the discussion, which sometimes led to the fact that we did not pose all questions of our interview guideline explicitly.
Furthermore, eight interviews were conducted via telephone, which prevents visual cues and sometimes limited the understanding.
We relied on our personal relationships for the identification of experts, this can be a threat to internal validity, as three of the experts knew the interviewer before the interviews and therefore they might be biased.
Possible threat to external validity is that we only interviewed twelve experts.
The interviews as well as the coding of the interviews were conducted by one person. It can be a threat to the reliability, as another researcher could interpret the results in another direction.</t>
  </si>
  <si>
    <t>In our future work, we plan to detail our method to support UDC in large-scale IT projects. We already published a first proposal and a descriptive classification of user relevant decisions in two other papers [36, 37] Furthermore, we plan to evaluate the implementation feasibility as well as measure the benefits of the method in a case study in a large-scale IT project.</t>
  </si>
  <si>
    <r>
      <rPr>
        <sz val="10"/>
        <color theme="1"/>
        <rFont val="Calibri"/>
        <family val="2"/>
      </rPr>
      <t xml:space="preserve">Many empirical studies revealed that an increase in UPI and in particular in user-developer communication (UDC) in software (SW) development increases system success [10].
</t>
    </r>
    <r>
      <rPr>
        <strike/>
        <sz val="10"/>
        <color theme="1"/>
        <rFont val="Calibri"/>
        <family val="2"/>
      </rPr>
      <t xml:space="preserve">For example, Amoako-Gympah and White found a positive correlation derived from the level of communication between the users and the IS team towards user satisfaction as a measurement for system success [1]. In addition, Barki and Hartwick [2–4] studied the dependencies between the user-IS relationship on UPI and confirmed that informal and formal communication of users with the IS team and senior management significantly influences the management of a software project and the system design, but not necessarily the satisfaction with the system [3, 4]. McKeen et al. [9] investigated contingency factors for user satisfaction and found that UDC is an independent predictor for user satisfaction. There are several methods to support UPI in software development projects and an analysis of practices of proposed solutions in our previously conducted systematic mapping study on UPI showed the importance of the setup of structures to enable communication within these methods [10].
</t>
    </r>
    <r>
      <rPr>
        <sz val="10"/>
        <color theme="1"/>
        <rFont val="Calibri"/>
        <family val="2"/>
      </rPr>
      <t>Can reduce/minise the consequences  caused by the communication gaps: 
Misunderstanding of requirements, Ad-hoc changes required due to unclear requirements , Increased implementation cost, Increased test effort due to rework</t>
    </r>
  </si>
  <si>
    <t xml:space="preserve">As results study has identified Existence of UDC in Large-Scale IT Projects (Table 3), Organizational Obstacles for UDC (Table 4), identified three factors for communication gaps and four consequences caused by communication gaps (Table 5), Ideas to Overcome Obstacles for the Implementation of UDC and Factors for Communication Gaps (Table 6). </t>
  </si>
  <si>
    <t>Table 6 presents the Ideas to Overcome Obstacles for the Implementation of UDC and Factors for Communication Gaps. 
In total, the experts suggested twelve different approaches to overcome factors for communication gaps or obstacles. We classified these approaches into three categories, user-centered approaches, developer-centered approaches, and organizational approaches. We mapped them in our analysis phase to the addressed factors for communication gaps and organizational obstacles wherever possible and identified similar approaches from the literature (Table 6). The user-centered approaches are ideas that include the involvement of the user. The second category clusters ideas that have to be realized by the developer. The third category of organizational approaches is for ideas that need to be considered in the setup of the project organization and management.
User-centered approaches: Presentation of (UI) prototypes or proof of concepts to users, House tours in different business units with running SW, Description of added value to users to  increase acceptance, Incentive system for the participation of business users, Involvement of users in the organization of rollout and change management
Developer-centered approaches: Developers must mediate between different user groups, End-to-end feature responsibility of developers, Developer writes informal description of how to implement requirements, Obligation to justify all technical decisions with functional need.
Organizational approaches: Usage of test data early in project, Agile methods e.g. frequent review meetings, Definition of usability guidelines to avoid detailed UI discussions.</t>
  </si>
  <si>
    <t xml:space="preserve">Evaluation is not yet done. </t>
  </si>
  <si>
    <t>In our future work, we plan to detail our method to support UDC in large-scale IT projects. We already published a first proposal and a descriptive classification of user relevant decisions in two other papers [36, 37] Furthermore, we plan to evaluate the implementation feasibility as well as measure the benefits of the method in a case study in a large-scale IT project.
With regard to current communication structures in large-scale IT projects, the re- sults of the study indicate that direct communication between developers and users does not exist in most large-scale IT projects. The experts describe some setups for communication with the users, e.g. communication between IT consultant and users, but none of them seems to focus on our research target the design and implementation activity.
The identified obstacles for implementation and factors for communication gaps seem to be in line with the literature [20, 35], e.g. lack of motivation of user or devel- oper or a lack of a common language of Business and IT. However, an interesting result is that the experts stated a clear connection between communication gaps and increased implementation costs and a higher test effort.</t>
  </si>
  <si>
    <t>SLR_33	SBF_05</t>
  </si>
  <si>
    <t>SLR_10</t>
  </si>
  <si>
    <t>SPR_03</t>
  </si>
  <si>
    <t>Improvement of Novice Software Developers’ Understanding about Usability: The Role of Empathy Toward Users as a Case of Emotional Contagion.</t>
  </si>
  <si>
    <t>Fulvio Lizano and Jan Stage</t>
  </si>
  <si>
    <t>International Conference on Human-Computer Interaction</t>
  </si>
  <si>
    <t>Aalborg University, Department of Computer Science, Aalborg, Denmark</t>
  </si>
  <si>
    <t>Snowballing - Forward</t>
  </si>
  <si>
    <t>The lack of understanding on the part of novice software developer regarding usability, is one of the most cited problems about to integration of HCI activities (specially usability evaluations), into software development projects. [2, 3], [15], [18]. This problem suggests a low priority of software developers on the user. Developers’ motivators confirm their focus on personal matters [9], [14].
According some studies, observation of usability evaluations by developers im- proves their understanding of usability and also their empathy with users [10], [21]. Other researchers confirm this increasing of empathy in contexts with close interaction with users [6, 7], [12, 13]. Causes of such phenomenon in developers have not been studied yet.
The empathy [5], [20] has its origin in an Emotional Contagion (EC) process [8], [17]. This process occurs between two actors: the observer and the observed. In the pro-cess, the observer unconsciously acquires the emotions of the observed after seeing and interacting with him for some time [4], [20]. The observer assumes a submissive role in her/his interaction with the observed who, in turn, assumes a dominant role. The particular circumstances or personalities of each are decisive in establishing who assumes a particular role [17]. The EC-Process could be fundamental to explain why developers experiment an increasing in the empathy with users and also in the under-standing of usability, during their observation of usability evaluations.</t>
  </si>
  <si>
    <t>Considering this, we conducted a quasi-experiment [23] which aimed to explore the improvement of the understanding of usability and also the empathy with users by novice software developers, into a usability evaluation context. Our study attempts to fill the gap in the literature by explaining this situation since a perspective of an EC-Process</t>
  </si>
  <si>
    <t>Software development, usability, understanding of usability, empathy towards users, emotional contagion</t>
  </si>
  <si>
    <t xml:space="preserve">There are several obstacles when it comes to integrating Human-Computer Interaction (HCI) activities into software development projects. In particular, a lack of understanding on the part of novice software developers regarding usability is one of the most cited problems related to this integration. Observation of usability evaluation by these developers has been cited in the literature as an alternative to improve their understanding about usability due to the fact that, among other things, this improves the level of empathy with users. In this paper we present the results of a quasi-experiment which explores the origin of this improvement. Our study suggests that the empathy of novice developers towards users could be originated by Emotional Contagion (EC) of these developers. This EC occurs unconsciously in activities where these developers can observe users working with the software. The present research is an initial approximation as to the relation which EC and empathy have in order to improve the novice software developers’ understanding of usability.
</t>
  </si>
  <si>
    <t>Empathy</t>
  </si>
  <si>
    <t>The empathy [5], [20] has its origin in an Emotional Contagion (EC) process [8], [17]. This process occurs between two actors: the observer and the observed. In the pro-cess, the observer unconsciously acquires the emotions of the observed after seeing and interacting with him for some time [4], [20]. The observer assumes a submissive role in her/his interaction with the observed who, in turn, assumes a dominant role.</t>
  </si>
  <si>
    <t>Development Phase, Testing Phase</t>
  </si>
  <si>
    <t>Nine developers (SE/CS students) and no. of users are not specified</t>
  </si>
  <si>
    <r>
      <rPr>
        <sz val="10"/>
        <color theme="1"/>
        <rFont val="Calibri"/>
        <family val="2"/>
      </rPr>
      <t>Developers (</t>
    </r>
    <r>
      <rPr>
        <b/>
        <sz val="10"/>
        <color theme="1"/>
        <rFont val="Calibri"/>
        <family val="2"/>
      </rPr>
      <t>SE/CS students)  and users</t>
    </r>
  </si>
  <si>
    <t>developing the software and conducting a usability evaluation of the software with users</t>
  </si>
  <si>
    <t>participating in the usability evaluation</t>
  </si>
  <si>
    <t>usability evaluations</t>
  </si>
  <si>
    <t>Surveys / Reviews, Interviews</t>
  </si>
  <si>
    <t>Results could only be generalized to novice software developers.</t>
  </si>
  <si>
    <t xml:space="preserve">Considering that our results could only be generalized to novice software developers, it is necessary to conduct more longitudinal studies in order to explore how EC interacts with other kinds of software developers. </t>
  </si>
  <si>
    <t>Identifying EC as the source of empathy of students, allows us to realize that there are corrective actions which are more effective than other traditional options (e.g. regular training), in order to improve the understanding of usability. This is the case with the observation or conduction of usability evaluations by software developers. In our experiment we detected a level of understanding about usability at 1DC obtained by students, mainly as a result of the training received, including topics related to HCI. After the usability evaluation, the understanding of usability changed radically. This new level of understanding, and empathy toward the users, was generated by EC as a result of the interaction with the users in more real conditions.
We found a clear enhancement in the understanding of usability after applying the corrective action; we detected a new student perspective when it came to their software and also about the relative importance that they gave to usability matters over other software technical aspects. This change in the students' perspective reflects an impact on what Sohaib &amp; Khan, as well as Lee, have identified as the aims and motivations of developers which are normally present in their mindset. A better understanding of usability should involve a higher level of empathy toward users; something which we explored by studying the patterns presented in the understanding.
Patterns presented in the understanding regarding usability before and after the corrective action draw a picture and thus make it possible to find a clear and generalized preference for those usability attributes fully connected with users’ needs, i.e. knowability, operability and subjective satisfaction.</t>
  </si>
  <si>
    <t>They have tried to align their results with the taxonomy of usability proposed in [1]:
After identifying and understanding the improvement in the students’ understanding of usability, we focused on exploring whether or not it would be possible to identify the detailed characteristics of this improvement process. In order to systematize the identification of the patterns presented in this process, we proceeded to classify the opinions given by students in both 1DC and 2DC. We focused on those opinions which were related to usability, ignoring the opinions coded as technical aspects related to software. Here, both the strengths and the weaknesses are treated together as a unified group of opinions; our interest was to identify the characteristics of the opinions in general, regardless of their nature. The approach of taxonomy of usability proposed in [1], provided us with the framework for the classification. This taxonomy defined six attributes presented in the concept of usability: Knowability (K), Operability (O), Efficiency (E), Robustness (R), Safety (S) and Subjective satisfaction (SS).
In general, all the students’ opinions show two characteristics. First, their opinions are oriented toward usability attributes and fully oriented to users’ needs. Second, after conducting usability evaluations, this phenomenon increases, specifically with regards to the concern of the students for aspects related to the needs of the users when it comes to understanding, learning, and remembering how to use the software. In Figure 1 we present these results.
We found a clear enhancement in the understanding of usability after applying the corrective action; we detected a new student perspective when it came to their software and also about the relative importance that they gave to usability matters over other software technical aspects. This change in the students' perspective reflects an impact on what Sohaib &amp; Khan, as well as Lee, have identified as the aims and motivations of developers which are normally present in their mindset. A better understanding of usability should involve a higher level of empathy toward users; something which we explored by studying the patterns presented in the understanding.
Patterns presented in the understanding regarding usability before and after the corrective action draw a picture and thus make it possible to find a clear and generalized preference for those usability attributes fully connected with users’ needs, i.e. knowability, operability and subjective satisfaction.
More relevant for us was the confirmation that this empathy towards users was acquired in an unconscious process of contagion generated during the interaction with users; something which is consonant with EC theory.</t>
  </si>
  <si>
    <t>They have tried to align their results with the taxonomy of usability proposed in [1]:
The approach of taxonomy of usability proposed in [1], provided us with the framework for the classification. This taxonomy defined six attributes presented in the concept of usability: Knowability (K), Operability (O), Efficiency (E), Robustness (R), Safety (S) and Subjective satisfaction (SS).</t>
  </si>
  <si>
    <t xml:space="preserve">
Our study attempts to fill the gap in the literature by explaining the origin of novice software developers’ empathy toward users. Additionally, our research suggests that in any corrective action to improve the understanding of usability, there is something behind the scenes. EC plays a relevant role in these processes. EC theory explains why those actions which involve more interaction with real users, in real conditions, could have better results that other more traditional actions, such as training.
Considering that our results could only be generalized to novice software developers, it is necessary to conduct more longitudinal studies in order to explore how EC interacts with other kinds of software developers</t>
  </si>
  <si>
    <t>SLR_10	IEEE_05</t>
  </si>
  <si>
    <t>SLR_27</t>
  </si>
  <si>
    <t>SBB_12</t>
  </si>
  <si>
    <t>Human Factors Related Challenges in Software Engineering -- An Industrial Perspective</t>
  </si>
  <si>
    <t>Per Lenberg, Robert Feldt and Lars Goran Wallgren</t>
  </si>
  <si>
    <t>CHASE - 8th international workshop on cooperative and human aspects of software engineering</t>
  </si>
  <si>
    <t>Chalmers University, Gothenburg, Sweden
Blekinge Inst. of Technology, Karlskrona, Sweden
Gothenburg University, Gothenburg, Sweden</t>
  </si>
  <si>
    <t>Yes
Study conducted with Swedish software engineers</t>
  </si>
  <si>
    <t>It is increasingly recognised that successful Software Engineering not only depends on technical or process issues, but requires attention to human factors. Researchers include such aspects which has led to both new theories and refined methods. However, it is not clear if professionals in the software industry agree that human factors are critical and what the related chal- lenges and possibilities are. The purpose of the present study is to address this discrepancy.</t>
  </si>
  <si>
    <t>We focus on which challenges related to human factors in software engineering the practitioners consider important. By using interviews we aim to elicit more information on why and how these challenges are of special interest and the context in which they arise.</t>
  </si>
  <si>
    <t>It is increasingly recognised that successful Software Engineering not only depends on technical or process issues, but requires attention to human factors. Researchers include such aspects which has led to both new theories and refined methods. However, it is not clear if professionals in the software industry agree that human factors are critical and what the related challenges and possibilities are. The purpose of the present study is to address this discrepancy. Using a qualitative research method, we elicited information about how and why human factors affect Software Engineering projects, which challenges are of special interest and the context in which they arise. Thematic analysis of data from interviews with nine senior software professionals in multiple Swedish software companies of differing size identified four main challenging areas. As supported by existing research, customer relations and communications were highlighted as important, but so too is the need for more holistic and multi-dimensional solutions and the importance of human factors in software organisational change. In addition, quantitative results indicate that the professionals see the organisational and group aspects as more important than the individual aspect. Our results can help to focus future research on matters that software practitioners consider important.</t>
  </si>
  <si>
    <t>Collaboration, organisational culture, trust, cohesion, personality, motivation, Communication</t>
  </si>
  <si>
    <r>
      <rPr>
        <sz val="10"/>
        <color theme="1"/>
        <rFont val="Calibri"/>
        <family val="2"/>
      </rPr>
      <t>The sample population in the study consisted of nine professional Swedish software engineers (P1-P9), two women and seven men, aged 29 to 56 years.
Software development:</t>
    </r>
    <r>
      <rPr>
        <b/>
        <sz val="10"/>
        <color theme="1"/>
        <rFont val="Calibri"/>
        <family val="2"/>
      </rPr>
      <t xml:space="preserve"> Project Managers, Software Developers, Managers [Table II]</t>
    </r>
  </si>
  <si>
    <t xml:space="preserve">Software development: Project Managers, Software Developers, Managers </t>
  </si>
  <si>
    <t>Unclear</t>
  </si>
  <si>
    <t>Unspecified domain: but Product Development and Consultant comapies.</t>
  </si>
  <si>
    <t>Our study has several limitations. Only a relatively small sample of practitioners were interviewed, although the data collected was both rich and detailed. The small sample particularly affects the validity of the quantitative data results. Furthermore, the qualitative research method makes the generalisation of our results problematic. Another limitation is that the participants were all working in Sweden, although more than half of them had previously worked in other countries and cultures. Finally, in interviews it is difficult to avoid or control the observer bias. However, we tried to minimise this risk by recording the interviews, transcribing the data and by using a structured data analysis method.</t>
  </si>
  <si>
    <t>The individual, group and organisation are related to and dependent on each other, and the behavior of humans is frequently too complex to be described or understood using only one of these viewpoints. Our results can help to focus future research on matters that software practitioners consider important.
Our results can help focus and prioritise future research. If the research community listens even more to the needs and experience of practitioners, we believe that the industry will be more willing to adopt new results and work together with researchers to better cater to human factors in software development.</t>
  </si>
  <si>
    <t xml:space="preserve">The thematic analysis of the interview tran- scripts resulted in four descriptive themes. These themes, also presented in table IV together with their sub-themes, were labelled customer relations, communication, organisational change and one-dimensional solutions. They have identified improvement ideas with respect to these themes.
Customer relations: The participants stated that for the collaboration between the customer and the supplier to thrive, a better understanding is needed of the underlying psychological concepts that govern the relationship. Two participants said that the quality of the customer relationship in many ways is controlled by the organisational culture. A company with a cooperative culture where “knowledge is shared and cooperation is encouraged” (P9) will probably have a collaborative customer relationship. When asked, the participants identified concepts such as “trust” (P4) and “cohesion” (P5) to be important in the relation. Cohesion was of special interest since the employees from both parties involved in the relationship can be viewed as a group, and that these group members sometimes distance themselves from their colleagues.
Organisational change: The participants had few ideas regarding what knowledge is needed in order to better handle these issues. However, the general theory was that the issues cannot be managed by solely considering technical aspects. They require an interdisciplinary approach. 
One-dimensional solutions: The participants called for more holis- tic solutions where the individual, group and organisational aspects were all considered.
Communication: The managers and project managers stressed that they needed to adjust their communication to suit the recipient. They wanted to understand what factors to consider. For example, when communicating verbally, is the personality of the recipient an important factor, or are temporal factors such as stress or motivation more important to understand? Also, in order to make the requirement specification less equivocal, the participants suggested that it should be examined from a psychological perspective.
participant 9 said that “it is not practically possible for us [the supplier] to acquire all the in-depth domain knowledge needed”. Hence, continuous cooperation between customer and supplier throughout the development process is preferable or even necessary.
This current study supports previous research and highlights several human related benefits with a collaborative relationship, e.g. team motivation. Also, the participants emphasised that the most important aspect of a collaborative relationship is its ability to facilitate the exchange of information between the parties.
</t>
  </si>
  <si>
    <t>Thematic analysis of the interviews identified four major challenging areas: customer relations, organisational change, one-dimensional solutions and communication.
Customer relations is critical for software project and product success and human factors need to be considered more to improve them. The problem is especially acute for software organisations where the complexity and flexibility makes it difficult for stakeholders to gain a common understanding of scope. Improving communication is seen as a critical component. Participants also indicate that organisational changes need to be based on a deeper understanding of the cognitive, behavioural and social aspects, since change projects in Software Engineering companies often have only a narrow focus and frequently fail. Finally, the study indicates that the solution and theories in Software Engineering need to be broader and consider more dimensions. The individual, group and organisation are related to and dependent on each other, and the behavior of humans is frequently too complex to be described or understood using only one of these viewpoints.
The thematic analysis of the interview transcripts resulted in four descriptive themes. These themes, also presented in table IV together with their sub-themes, were labelled customer relations, communication, organisational change and one-dimensional solutions. They have identified improvement ideas with respect to these themes.
Customer relations: The participants stated that for the collaboration between the customer and the supplier to thrive, a better understanding is needed of the underlying psychological concepts that govern the relationship. Two participants said that the quality of the customer relationship in many ways is controlled by the organisational culture. A company with a cooperative culture where “knowledge is shared and cooperation is encouraged” (P9) will probably have a collaborative customer relationship. When asked, the participants identified concepts such as “trust” (P4) and “cohesion” (P5) to be important in the relation. Cohesion was of special interest since the employees from both parties involved in the relationship can be viewed as a group, and that these group members sometimes distance themselves from their colleagues.
Organisational change: The participants had few ideas regarding what knowledge is needed in order to better handle these issues. However, the general theory was that the issues cannot be managed by solely considering technical aspects. They require an interdisciplinary approach. 
One-dimensional solutions: The participants called for more holis- tic solutions where the individual, group and organisational aspects were all considered.
Communication: The managers and project managers stressed that they needed to adjust their communication to suit the recipient. They wanted to understand what factors to consider. For example, when communicating verbally, is the personality of the recipient an important factor, or are temporal factors such as stress or motivation more important to understand? Also, in order to make the requirement specification less equivocal, the participants suggested that it should be examined from a psychological perspective.</t>
  </si>
  <si>
    <t>Unspecified.
no details regarding the evaluation.</t>
  </si>
  <si>
    <t>Customer relations is critical for software project and product success and human factors need to be considered more to improve them
Improving communication is seen as a critical component. 
Participants also indicate that organisational changes need to be based on a deeper understanding of the cognitive, behavioural and social aspects, since change projects in Software Engineering companies often have only a narrow focus and frequently fail. 
Finally, the study indicates that the solution and theories in Software Engineering need to be broader and consider more dimensions. The individual, group and organisation are related to and dependent on each other, and the behavior of humans is frequently too complex to be described or understood using only one of these viewpoints.</t>
  </si>
  <si>
    <t>SLR_11	IEEE_06</t>
  </si>
  <si>
    <t>SLR_11</t>
  </si>
  <si>
    <t>IEEE_05</t>
  </si>
  <si>
    <t>The design of on-line user information: the technical communicator's contribution</t>
  </si>
  <si>
    <t>Julie Fisher</t>
  </si>
  <si>
    <t xml:space="preserve"> Proceedings 1998 IEEE International Professional Communication Conference </t>
  </si>
  <si>
    <t>Victoria University of Technology, Australia</t>
  </si>
  <si>
    <t>Yes. Experiment is based on Australia</t>
  </si>
  <si>
    <t>The understanding of how human operators will actually relate to and use the technoloby is generallytermed‘humanfactors’(DumasandRedish,1994,4). ‘Humanfactors’embracesthe physiological, psychological, cultural and behavioural aspects of human interaction with technology. Good human factor design can be the difference between market success or failure for technology, as for example, the users of the early Apple Macintosh platforin would affinn. The quality of user information in its various forms has a direct impact on the application of the system and user productivity. The provision of aiccessible hard-copy user manuals, effective online help, intuitive interface design, meaningful system and error messages are a necessity if users are to make the most use of a system. This paper reports that, to develop a successful and effective system, a broad range of experts must Ibe involved, beyond programmers and develobers, and involved early in the development life cycle to assist with providing users with more effective electronic information.</t>
  </si>
  <si>
    <t>This paper reports that, to develop a successful and effective system, a broad range of experts must be involved, beyond programmers and developers, and involved early in the development life cycle to assist with providing users with more effective electronic information.</t>
  </si>
  <si>
    <t>All elements of the user interface communicate information from a computer system to the user. This includes design aspects of the interface such as online help and system error messages. Although technical communicators may be employed on system documentation, often these skills are overlooked in respect of these user interface design aspects. The result is online help and error messages written by programmers that subsequently fail the user because they do not communicate the intended message effectively. Recent Australian research sought to determine if, through the contribution of a technical communicator, the quality of electronic information delivered to users was improved. A series of case studies involving 20 information systems (both when involving a technical communicator and when not), explored the effectiveness of online user information. The paper reports on the results of that research. The involvement of a technical communicator does improve the quality of online user information.</t>
  </si>
  <si>
    <t>Not given</t>
  </si>
  <si>
    <t>Developers, End Users, technical communicator</t>
  </si>
  <si>
    <t>210 survey participants. In total 66 users were interviewed, 20 developers and I 1 technical communicators.</t>
  </si>
  <si>
    <t>Users, developers and technical communicators</t>
  </si>
  <si>
    <t>Haven't clearly specified any special role other than development</t>
  </si>
  <si>
    <t>Haven't clearly specified any special role other than using the system.</t>
  </si>
  <si>
    <r>
      <rPr>
        <b/>
        <sz val="10"/>
        <color theme="1"/>
        <rFont val="Calibri"/>
        <family val="2"/>
      </rPr>
      <t xml:space="preserve">error messages and online help provided in the applications.
</t>
    </r>
    <r>
      <rPr>
        <sz val="10"/>
        <color theme="1"/>
        <rFont val="Calibri"/>
        <family val="2"/>
      </rPr>
      <t xml:space="preserve">
This is regarding the error messages and online help provided in the applications. Paper has tried to analyse whether the involvement of technical communicators in writing online help and writing system and error messages is effective or not. </t>
    </r>
  </si>
  <si>
    <t>Technical Communicators.
Involving technical communicators in writing online help and writing system and error messages.</t>
  </si>
  <si>
    <t>Not given in the paper.
Study only talks about using technical communicators for writing online help and error messages. This can be extended to study about other documented forms of communication between developer and users. 
No evaluation.</t>
  </si>
  <si>
    <t xml:space="preserve">Not given in the paper.
</t>
  </si>
  <si>
    <t>Further the research demonstrate that in these areas the technical communicator’s work does add value to the development process through an improved information product. Users are more satisfied with the quality of both online help and system and error messages when a technical communicator is involved. Importantly developers recognise and appreciate the contribution of technical communicators in both areas.
These figures indicate that for users, the quality of online help is better when written by a technical communicator and the users are more prepared to use it. Several developers did not believe that users wanted or used online help extensively and, as was pointed out by a number of technical communicators, this was probably because of users’ prior experience with poor quality help. Thevastmajorityofuserswantonlinehelip. Ifthesystemdidnothaveonlinehelpusers were specifically asked if they would like it, of tlhe 16 users asked, only two said no.
Many users who were not using online help indicated they would if the quality was better.</t>
  </si>
  <si>
    <t>Further the research demonstrate that in these areas the technical communicator’s work does add value to the development process through an improved information product. Users are more satisfied with the quality of both online help and system and error messages when a technical communicator is involved. Importantly developers recognise and appreciate the contribution of technical communicators in both areas. For developers or those managing system development projects the message is clear, involve technical clommunicatorsmore in these areas and an improvement in the level of user satisfaction will result.</t>
  </si>
  <si>
    <t>No evaluation</t>
  </si>
  <si>
    <t>SLR_12	IEEE_07</t>
  </si>
  <si>
    <t>SLR_12</t>
  </si>
  <si>
    <t>IEEE_06</t>
  </si>
  <si>
    <t>Seeing the voice of the student: A pilot study of customer-driven courses</t>
  </si>
  <si>
    <t>Orges Cico, Letizia Jaccheri, and Anh Nguyen Duc</t>
  </si>
  <si>
    <t>2021 IEEE Frontiers in Education Conference (FIE)</t>
  </si>
  <si>
    <t>Norwegian University of Science and Technology - Norway, University of Southeast Norway</t>
  </si>
  <si>
    <t>Customer-driven project courses have been a successful example of a project-based learning approach [2,3] that provides in-depth knowledge to students, strengthened by authors who report positive outcomes from previous research [4-11]. The main characteristics of the course consist in (1) providing students with the opportunity to apply skills gained in other computer science and software engineering (SE) courses, (2) executing projects in large agile teams of 5-8 students, and (3) student teams developing a working prototype or minimum viable product (MVP) for real customers.
The main characteristic of the course is the close collaboration between students and external customers. Course instructors commonly take for granted the knowledge and competence students gain from the course. However, in this scope of work, the evaluation investigated students’ perception about skills acquisition, startup formation mindset, and the introduction of external activities. These were all reasonably new concepts to the course setting.</t>
  </si>
  <si>
    <t>Several aspects were investigated, which include how collaboration with external customers affects student skills in a customer-driven course, how collaboration with external customers affects students’ motivation in startup formation, and how students perceive the introduction of an external Innovation Bootcamp activity at the start of the course.</t>
  </si>
  <si>
    <t>customer-driven course, project-based learning, soft skills, technical skills, Innovation Bootcamp</t>
  </si>
  <si>
    <t>Context: Customer-driven courses have been a classic approach in teaching software engineering for over four decades at the Norwegian University of Science and Technology. The main goal of these courses is close collaboration between students and customers. However, in this scope of work, the intent was to evaluate students' perception of skills acquisition, startup formation mindset, and the introduction of external activities. Objectives: Several aspects were investigated, which include how collaboration with external customers affects student skills in a customer-driven course, how collaboration with external customers affects students' motivation in startup formation, and how students perceive the introduction of an external Innovation Bootcamp activity at the start of the course. Method: Twelve semi-structured focus group interviews were conducted with 86 students. Furthermore, an inductive thematic analysis was performed, which utilized open coding of the interview transcripts. Results: Students reflected an improvement in technical, soft, and project management skills. It was found that many of the customers' projects were not eligible for becoming startups due to the nature of the project niche scope closely related to the customer needs. Motivations in startup formation rely heavily on individual students' mindsets, and many of the teams had a weak perception about startup formation within the existing course context. The overall observation from the focus group interviews was that introducing external activities such as Innovation Bootcamp could assist in the process of startup formation and elevate the projects' relevance and quality. Contribution: The study's findings contribute to the course's future improvement while introducing external activity. The outcome could promote student innovation and active participation in customer project proposals and end-product features. Educators and researchers can benefit from the findings of our study in regard to making future updates to their customer-driven courses. There is also potential to increase practitioners' awareness of positive student input in their project proposals.</t>
  </si>
  <si>
    <t>RQ1: How does collaboration with external customers affect student skills in a customer-driven course?
RQ2: How does collaboration with external customers affect students’ motivation in startup formation in a customer driven course?
RQ3: How do students perceive the introduction of an external Innovation Bootcamp activity at the start of a customer-driven course?</t>
  </si>
  <si>
    <t>Collaboration</t>
  </si>
  <si>
    <t>all the phases of a development project: preliminary studies, requirements specification, design, implementation, and evaluation, apart from maintenance</t>
  </si>
  <si>
    <t>In total, 86 students took part in the interview, distributed into teams of 6 to 7 students each.
(12 semi-structured focus group interviews were conducted with 86 students.)</t>
  </si>
  <si>
    <r>
      <rPr>
        <sz val="10"/>
        <color theme="1"/>
        <rFont val="Calibri"/>
        <family val="2"/>
      </rPr>
      <t xml:space="preserve">Students of fourth-year master’s degree course at the Department of Computer Science of Norwegian University of Science and Technology as developers and industry customers as users
</t>
    </r>
    <r>
      <rPr>
        <b/>
        <sz val="10"/>
        <color theme="1"/>
        <rFont val="Calibri"/>
        <family val="2"/>
      </rPr>
      <t>(Postgraduates and users)</t>
    </r>
  </si>
  <si>
    <t>students need to cover all the phases of a development project: preliminary studies, requirements specification, design, implementation, and evaluation, apart from maintenance. In most cases, teams deliver a system prototype known as the MVP because of resource constraints. Typical team size in the customer-driven course ranged from 5-8 members.</t>
  </si>
  <si>
    <t>Their role was to present problems that students can address through SE practices. Customer participation in the course was crucial for presenting students with practical industry-like projects.</t>
  </si>
  <si>
    <t>Interviews (focus group interviews)</t>
  </si>
  <si>
    <t>Tele-Communication (Telco) Software, Financial Software, 
Customers from different sectors such as research, telecommunication, financial, business intelligence, health, welfare, and city commune submitted their project proposals ahead of the course</t>
  </si>
  <si>
    <t>1.Content validity – analysis was done on dimensions (soft, technical, and project-management skills) that are widely accepted by the research community in SE literature. Studies overlapping with SE practices were also considered, and these studies rely on a project based learning approach. Relying on focus group interviews further assisted in obtaining and providing a deeper understanding of the phenomenon under investigation.
2. Criterion validity – several previous studies (cf. Section II) have achieved results such as the ones mentioned in this study, but they relied on different methods, such as a survey (pre- and post-test) with a Likert scale. These previous studies, however, did not perform focus group interviews to gather qualitative data for the purposes that this study utilized them for. Through these focus group interviews, it was possible to better understand established dimensions, as well as explore new ones like startup formation and the introduction of Innovation Bootcamp.
3. Descriptive validity – although attempts have been made to gather as much information as possible, there are admittedly some aspects that may not have been adequately covered. To mitigate this threat to validity, audio records were used to verify the descriptive data back in time, and the rest of the data was stored electronically. Transcription results were also confirmed with the interviewed samples to ensure that their statements had been correctly interpreted.
4. External validity – this is related to the sample size and limited context under consideration. Validity was upheld by choosing a sample of SE students. Admittedly, this research is but a pilot study based on one course. A large sample size is required to generalize the results. To mitigate this threat to validity, the intended plan is to recruit more samples from other similar courses via follow-up interviews and questionnaires.
5. Internal validity – internal threats to validity in qualitative studies were related to data extraction and analysis. An attempt to mitigate this was done by carefully coding and categorizing the transcriptions, as well as gradually whittling down to the most significant data.
6. Interpretation validity – written perspectives of the individuals being researched were carefully kept track of to ensure that their unique perspective was considered instead of imposing meaning from interpretational perspective.
7. Researcher bias – it was crucial that gender, culture, or academic bias did not affect the study. The only possible bias was the interviewing of SE students, however this did not undermine the study, as SE was the primary focus of the study.
8. Construct validity – the sample used in the study is admittedly quite small, and for this reason, further experimentation must be done to fully assess the construct validity of our quantitative data. For now, however, the results fairly consistent with the qualitative data.</t>
  </si>
  <si>
    <t>In the future, the intention is to address the issues found in this investigation. The aim of this is to improve the quality of customers’ project descriptions based on an active student role enabled by Innovation Bootcamp activity and startup formation mindset. Based on the present findings, the intent is to continuously experiment and update the course. The future plan for this course also includes conducting questionnaires and further semi-structured interviews with both customers and students, focusing on the present findings and proposals.
On this note, other educators and researchers are encouraged to analyze the skill dimensions within their own SE project-based courses. It is also worth mentioning that methods in which students can have a more active role should also be considered, chiefly via Innovation Bootcamp activities at the beginning of the course.</t>
  </si>
  <si>
    <t xml:space="preserve">Students reflected an improvement in technical, soft, and project management skills. It was found that many of the customers’ projects were not eligible for becoming startups due to the nature of the project niche scope closely related to the customer needs. Motivations in startup formation rely heavily on individual students’ mindsets, and many of the teams had a weak perception about startup formation within the existing course context. The overall observation from the focus group interviews was that introducing external activities such as Innovation Bootcamp could assist in the process of startup formation and elevate the projects’ relevance and quality.
Students deemed it important to communicate with the customers and exchange feedback while acquiring relevant information to develop their projects.
Perspectives were positive regarding online coordination and communication among the team members via Slack.
</t>
  </si>
  <si>
    <t>1. Technical, project management and soft skills. The course provides adequate knowledge in technical, project management and soft skills, with few significant challenges that students can speak of.
2. Startup-formation. Projects proposed from the customer were not fit to create future startups. In addition to this, students lack initiative in startup formation due to lack of ownership or personal initiative and in most cases motivations to form startups are based primarily on students’ personal motivations.
3. Innovation Bootcamp. The Innovation Bootcamp activity introduced at the beginning of the course can positively affect the start of the project process, capturing customers’ ideas, student voice in the project, fostering of new ideas, startup formation, and student-customer communication.</t>
  </si>
  <si>
    <t>On the basis of these results, four hypotheses were drawn, thus completing the first half of the investigation.
Hypotheses:
H1: A customer-driven project course positively affects students technical, project management, and soft skills. (cf. Section V.A)
H2: Students become thoroughly interested in the startup formation and innovation perspective of the customer projects if educators introduce an Innovation Bootcamp or similar external activities at the beginning of the course. (cf. Section IV.B)
H3: An Innovation Bootcamp positively affects project kickstart, relevance, development process, end product quality, and student active participation in customer-driven project courses. (cf. Section V.C).
The intention behind this study was to corroborate the aforementioned hypotheses by conducting questionnaire surveys with other similar SE project-based courses and performing triangulation with artifact analysis of our present findings. 
Clear-cut answers are not offered in this study, and it may even raise more questions than it answers. That being said, it is still possible to form assumptions (hypotheses) worth investigating by the research community.</t>
  </si>
  <si>
    <t>No evaluation given</t>
  </si>
  <si>
    <t>This study contributes to educators by helping them do the following:
1. Understand the necessity behind updating the course while focusing on innovation and activities that would promote startup formation, thus improving project quality and relevance.
2. Introduce external activities such as Innovation Bootcamp early in the course, which would help kickstart projects and provide smoother development.
3. Give students an active role in the customer projects by allowing them to express their voice and become actual stakeholders.
Researchers can use this study for the following actions:
1. Conduct further investigations on how Innovation Bootcamps or similar activities (e.g., Hackathons and Innovation Workshops) can improve the overall student acceptability of the customer projects, increase end product quality, and motivate students to create future startups.
2. Augment the dimensions to investigate aspects such as innovation mindset of the students, students’ active participation, end product quality, and others while utilizing the current findings.
Finally, practitioners – or in this case, customers – should use this study to complete the following steps:
1. Understand the value of participating in Innovation Bootcamp activities.
2. Utilize students’ inputs and ideas to bring value to their present project proposals.
3. Be open to startup formation opportunities during and after the course setting.
On this note, other educators and researchers are encouraged to analyze the skill dimensions within their own SE project-based courses. It is also worth mentioning that methods in which students can have a more active role should also be considered, chiefly via Innovation Bootcamp activities at the beginning of the course.</t>
  </si>
  <si>
    <t>SLR_13	CHASE_01</t>
  </si>
  <si>
    <t>SLR_13</t>
  </si>
  <si>
    <t>CHASE_01</t>
  </si>
  <si>
    <t>Fostering user-developer collaboration with infrastructure probes</t>
  </si>
  <si>
    <t>Christian Dörner, Jan Heß, and Volkmar Pipek</t>
  </si>
  <si>
    <t>CHASE - Proceedings of the 2008 international workshop on Cooperative and human aspects of software engineering</t>
  </si>
  <si>
    <t>University of Siegen</t>
  </si>
  <si>
    <t>Snowballing CHASE</t>
  </si>
  <si>
    <t>One technique of collecting data in the context of the users is Cultural Probes. This approach – originally introduced by Gaver [5] – is one of the most interesting concepts for self-observation and self-documentation used in cultural studies. Cultural Probes should encourage people to produce and collect materials in everyday situations which they hand over to the scientists or designers later on. The advantage of this approach is its possibility for easy and fast feedback without disturbing the participant’s working routine. Originally the cultural probes are playful artifacts that support an engagement of participants early in the design process. Over the last years many different probes variations were introduced (for an overview see Boehner et al. [2]), one of these variations is called Technology Probe [8]. Such probes are simple and flexible technologies designed to understand the user’s need, to evaluate the use and to inspire new design-spaces. The data from the probes can function as a starting point for modeling schemes in RE. As Boettcher [3] has shown, additional feedback gathered with the probes can be used to identify roles and goals. Inspired by Cultural and Technology probes we developed the concept of Infrastructure Propes (IPs) which will be described in more detail hereafter.</t>
  </si>
  <si>
    <t>In this paper we present a new variation of cultural probes, called Infrastructure Probes (IP). IPs can be seen as an additional ethnographic method to get a deeper understanding of the user's working context and thus help to improve the collaboration between users and developers regarding requirements elicitation.</t>
  </si>
  <si>
    <t>Cultural Probes, Infrastructure Probes, Empirically Informed Software Design, Requirements Engineering, Field Research</t>
  </si>
  <si>
    <t xml:space="preserve">In this paper we present a new variation of cultural probes, called Infrastructure Probes (IP). IPs can be seen as an additional ethnographic method to get a deeper understanding of the user's working context and thus help to improve the collaboration between users and developers regarding requirements elicitation. They consist of a screenshot tool, a digital camera, Post-it's, forms, an IT diary and a writing pad, allowing end users to observe and document their use of the IT infrastructure in question with special emphasis on problematic situations. The results of a first evaluation of the concept show that IPs could supplement traditional ethnographic methods to give researchers as well as software engineers a deeper insight into the working habits of users, but could also be a means for users to document and exchange technology usages. For a reflection of the IP concept we conducted feedback workshops together with the participants of the evaluation. The feedback resulted in an improved version which is currently already under evaluation.
</t>
  </si>
  <si>
    <t>not given
The first step of our project was to find out what the typically used software infrastructures of SME look like and which problems arise with them. We also wanted to unravel possible reasons for problems like unrealizable tasks and breakdowns of existing systems. Additionally, it was important to identify how users try to solve their problems with their software infrastructure (e.g. by ‘misusing’ existing tools).</t>
  </si>
  <si>
    <t>12 participants</t>
  </si>
  <si>
    <t>Users and developers</t>
  </si>
  <si>
    <r>
      <rPr>
        <sz val="10"/>
        <color theme="1"/>
        <rFont val="Calibri"/>
        <family val="2"/>
      </rPr>
      <t xml:space="preserve">Developing end user development tools for small and medium-sized enterprises (SME). </t>
    </r>
    <r>
      <rPr>
        <b/>
        <sz val="10"/>
        <color theme="1"/>
        <rFont val="Calibri"/>
        <family val="2"/>
      </rPr>
      <t>This is done be researchers I guess</t>
    </r>
  </si>
  <si>
    <t>Using the End User Development tools and providing feedback</t>
  </si>
  <si>
    <r>
      <rPr>
        <sz val="10"/>
        <color theme="1"/>
        <rFont val="Calibri"/>
        <family val="2"/>
      </rPr>
      <t xml:space="preserve">Infrastructure probes (IPs) - It is a new variation of ‘cultural probes’, which is indented for use in working environments. ‘infrastructure probes’ can be used as a supplemental ethnographic method, because it helps to discover new aspects of the working field, which could not be discovered by interviews only.
The infrastructure probes are an arrangement of different probes to a probes package. This package should attract users in different ways (depending on their skills and knowledge), to make them start their self-documentation. 
The original cultural probes package consists of postcards, maps, a camera, a photo album and a media diary, but also of collected material, like tickets and receipts. Our arrangement of the infrastructure probes targets the documentation of usages of IT infrastructures. The term ‘infrastructure’ does not only refer to the notion of infrastructure described in the introduction, the probe development is theoretically informed by research on E- Infrastructures as described in [12]: We aim at documenting ‘infrastructure breakdowns’ and ‘use innovations’. IP consists of ,
 </t>
    </r>
    <r>
      <rPr>
        <b/>
        <sz val="10"/>
        <color theme="1"/>
        <rFont val="Calibri"/>
        <family val="2"/>
      </rPr>
      <t>- A snapshot tool</t>
    </r>
    <r>
      <rPr>
        <sz val="10"/>
        <color theme="1"/>
        <rFont val="Calibri"/>
        <family val="2"/>
      </rPr>
      <t xml:space="preserve"> – which can be understood as a Technology Probe – is the most important probe of the package, because it gives users the chance to create, annotate and manage screen shots. 
- The </t>
    </r>
    <r>
      <rPr>
        <b/>
        <sz val="10"/>
        <color theme="1"/>
        <rFont val="Calibri"/>
        <family val="2"/>
      </rPr>
      <t>forms</t>
    </r>
    <r>
      <rPr>
        <sz val="10"/>
        <color theme="1"/>
        <rFont val="Calibri"/>
        <family val="2"/>
      </rPr>
      <t xml:space="preserve"> are designed for a structured documentation of problems and improvements. They contain six short optional questions to characterize the incident.
</t>
    </r>
    <r>
      <rPr>
        <b/>
        <sz val="10"/>
        <color theme="1"/>
        <rFont val="Calibri"/>
        <family val="2"/>
      </rPr>
      <t>Data collected from Probe packages</t>
    </r>
    <r>
      <rPr>
        <sz val="10"/>
        <color theme="1"/>
        <rFont val="Calibri"/>
        <family val="2"/>
      </rPr>
      <t>: At the end of the eight-week trial, the participants sent the probes packages back. Before we started to analyze the results, we collected the data in a table and summarized it in a document. After the analysis of the data, we organized feedback workshops together with the participants, where we discussed the results and asked them about their experiences with the probes packages. [Table 2]
Th</t>
    </r>
    <r>
      <rPr>
        <b/>
        <sz val="10"/>
        <color theme="1"/>
        <rFont val="Calibri"/>
        <family val="2"/>
      </rPr>
      <t>e feedback workshop</t>
    </r>
    <r>
      <rPr>
        <sz val="10"/>
        <color theme="1"/>
        <rFont val="Calibri"/>
        <family val="2"/>
      </rPr>
      <t xml:space="preserve"> was conducted to get a detailed feedback from users about the IPs, with special regard to things they did not  like.
The</t>
    </r>
    <r>
      <rPr>
        <b/>
        <sz val="10"/>
        <color theme="1"/>
        <rFont val="Calibri"/>
        <family val="2"/>
      </rPr>
      <t xml:space="preserve"> telephone interviews </t>
    </r>
    <r>
      <rPr>
        <sz val="10"/>
        <color theme="1"/>
        <rFont val="Calibri"/>
        <family val="2"/>
      </rPr>
      <t>showed that the probe packages were accepted by the users to a certain degree. Five of the twelve users uttered doubts about the usage of the packages. One user said he was afraid to use the snapshot tool, because he thought it would record all his actions secretly. Another person used only the camera, because this was the most convenient tool for this participant. Three employees of one enterprise used a different method for the documentation, because they were already familiar with it and didn’t want to learn a new one.</t>
    </r>
  </si>
  <si>
    <r>
      <rPr>
        <sz val="10"/>
        <color theme="1"/>
        <rFont val="Calibri"/>
        <family val="2"/>
      </rPr>
      <t xml:space="preserve">unspecified
</t>
    </r>
    <r>
      <rPr>
        <strike/>
        <sz val="10"/>
        <color theme="1"/>
        <rFont val="Calibri"/>
        <family val="2"/>
      </rPr>
      <t xml:space="preserve">No evaluation is conducted.
</t>
    </r>
    <r>
      <rPr>
        <sz val="10"/>
        <color theme="1"/>
        <rFont val="Calibri"/>
        <family val="2"/>
      </rPr>
      <t>The amount of data we gathered was rather small.</t>
    </r>
  </si>
  <si>
    <t>While we focused on the use of the concept for researchers/software designers here, we are also integrating the IP concept into a use reflection strategy for the further development of software infrastructures as described in [12]. To support users to reflect on their infrastructure we integrated an email function in the screenshot-tool. This new version of our technology probe is still under evaluation at the moment.
This reflection should further lead to discussions about the use of technology within a community of users, like the departments of a company. IPs may sometimes change the work context and may also affect users work routine, but this is not an important disadvantage, because users control how (much) the IPs change their work context and if and when their work routine is affected.</t>
  </si>
  <si>
    <t>Users are supported in documenting software problems, problem solving strategies and improvements of their software infrastructure. This enables a richer communication between developers and users, and may also support users in making sense of processes of software infrastructures among themselves. During the field trial we could prove that our ‘infrastructure probes’ can be used as a supplemental ethnographic method, because it helps to discover new aspects of the working field, which could not be discovered by interviews only. The fact that two participants used the IPs to describe problems although they did not report problems during the interview sessions serves as an example.
Furthermore, the results of the IPs can act as a starting point for in-depth interviews. Although the amount of data we gathered was rather small the general idea was appreciated by users and the results indicated that a different quality of empirical material can be gathered this way. The correct interpretation of the results strongly require personal information (position of the participant in the enterprise, experience in using a computer, etc.) gathered with other ethnographic methods, which makes the use of IPs as a stand-alone empirical method problematic. Therefore we agree with Potts [13] in saying that a combination of traditional ethnographic methods (in our case interviews) and contextual methods (in our case probes) will lead to a rich understanding of the user’s problem space and his needs.
The figure shows that IPs are similar to video analysis and observations, because they change the experimenter’s work context only slightly and have therefore minor effects on his work routine. However, there are still certain differences between the IPs and those methods, which make the IPs different. The self-ethnographic character of IPs enables users to report their problems to researchers via a rich medium over a long period of time (several months) in an easy way. The IPs do not only serve the purpose of informing scientists or engineers in an efficient way, they also encourage users to reflect on their use of technology.</t>
  </si>
  <si>
    <t>Presented a new variation of cultural probes, called Infrastructure Probes (IP). IPs can be seen as an additional ethnographic method to get a deeper understanding of the user’s working context and thus help to improve the collaboration between users and developers regarding requirements elicitation. They consist of a screenshot tool, a digital camera, Post-it’s, forms, an IT diary and a writing pad, allowing end users to observe and document their use of the IT infrastructure in question with special emphasis on problematic situations. Th</t>
  </si>
  <si>
    <t>Presented a new variation of cultural probes, called Infrastructure Probes (IP). IPs can be seen as an additional ethnographic method to get a deeper understanding of the user’s working context and thus help to improve the collaboration between users and developers regarding requirements elicitation. They consist of a screenshot tool, a digital camera, Post-it’s, forms, an IT diary and a writing pad, allowing end users to observe and document their use of the IT infrastructure in question with special emphasis on problematic situations. 
The original cultural probes package consists of postcards, maps, a camera, a photo album and a media diary, but also of collected material, like tickets and receipts. Our arrangement of the infrastructure probes targets the documentation of usages of IT infrastructures. The term ‘infrastructure’ does not only refer to the notion of infrastructure described in the introduction, the probe development is theoretically informed by research on E-Infrastructures as described in [12]: We aim at documenting ‘infrastructure breakdowns’ and ‘use innovations’.
A snapshot tool – which can be understood as a Technology Probe – is the most important probe of the package, because it gives users the chance to create, annotate and manage screen shots. The program was implemented in Java and was pre-installed on a USB (Universal Serial Bus) stick from which it can be started without prior installation. The taken screen shots can be annotated with different tools before they are stored automatically on the USB stick. A digital camera has been added to reveal problems that are not even restricted to software alone (e.g. if the transfer of data between two applications is done by paper documents). The Post-it’s are intended to be used for taking down short notes. Their small size makes it possible to put them on the desk, without hindering the normal work. Besides, they can be used to mark important areas in paper documents or on the desk, before pictures are being taken.
The forms are designed for a structured documentation of problems and improvements. They contain six short optional questions to characterize the incident. An IT diary has two functions. On the one hand it offers an alternative to register problems and problem solving strategies in an unstructured way (in contrast to the forms) and on the other hand users have the option to put problems in chronological order by using the diary. The writing pad can be used for the creation of paper mock-ups. These mock-ups can for instance present concrete suggestions for improvements of the software infrastructure. The probes package and all probes are shown in Figure 1.
For us it was important to design the probe kit in a way that it allows easy articulation of usages and usage problems. As addressees of these articulations we focus here on researchers and software designers (as an ethnographic method), although the ultimate goal is to assist users in mutually describing usages to each other, too.</t>
  </si>
  <si>
    <t>We evaluated the IPs in an eight-week field trial to find out if they are suitable for our research interest. The probes packages were given to twelve participants from five different companies. The packages were distributed to the users who had already been interviewed by us during the interview study. Before they started to use the packages we gave them an introduction to the aim of IPs as well as a short explanation of each probe.</t>
  </si>
  <si>
    <t>SLR_14	CHASE_02</t>
  </si>
  <si>
    <t>SLR_14</t>
  </si>
  <si>
    <t>CHASE_02</t>
  </si>
  <si>
    <t>Do XP Customer-Developer Interactions Impact Motivation? Findings from an Industrial Case Study</t>
  </si>
  <si>
    <t>D. Woit,  and K. Bell.</t>
  </si>
  <si>
    <t xml:space="preserve">CHASE - 7th International Workshop on Cooperative and Human Aspects of Software Engineering. </t>
  </si>
  <si>
    <t>Ryerson University - Toronto Canada, Seneca College - Toronto Canada</t>
  </si>
  <si>
    <t>Snowballing - CHASE</t>
  </si>
  <si>
    <t>Understanding the impact of peer interactions on motivation is important in any project; however, it is particularly important in an XP project, because peer interactions abound in this context, and moreover, include those additional interactions that arise from extensive, and direct, customer-developer communication. These latter interactions take place throughout the XP project as follows. During release and iteration planning, customer and developers collaborate regarding scope and schedule: "the project must be driven by business decisions, but the business decisions must be informed by technical decisions about cost and risk” [3]. During implementation, developers interact with the customer to seek clarification, and extrapolation, of story details. During release and iteration steering, developers and customer continue to confer with regard to velocity overestimation, developer over- commitment, estimate updates and the insertion of new stories [3]. Customer-developer interactions are fundamental to XP, and therefore, have the potential to influence motivation in this context.</t>
  </si>
  <si>
    <t>The purpose of this paper is to report the results of the initial study, including the preliminary analysis based on extant social-psychological theory. As part of a larger research project to understand and improve motivation in an XP-based, software development organization, we undertook a study to investigate the impact of customer developer interactions on motivation in this organization.
First, we undertook a study to investigate the impact of customerdeveloper interactions on motivation in this organization. Then we provided insights into the findings by evaluating them according to an established social-psychological theory. Subsequently, stakeholders used the results to develop and implement a motivation improvement program in their context.</t>
  </si>
  <si>
    <t>Motivation, extreme programming, XP, customer-developer interactions, software engineering, qualitative case study, empirical case study.</t>
  </si>
  <si>
    <t xml:space="preserve">As part of a larger research project to understand and improve motivation in an XP-based, software development organization, we undertook a study to investigate the impact of customer-developer interactions on motivation in this organization. Among the impacts found, an individual’s perceived level of control within the interaction emerged as significant. We describe the specific behaviors which shape an individual’s perceived control, and thus motivation, in our context, and investigate the underlying causes for these behaviors by assessing them in accordance with extant social-psychological theory. We find that the very nature of XP itself imparts strong psychological pressures on participants which can positively affect their interactions, and thus, motivation. However, these pressures also contribute to de-motivation in our context, when their effects on customer-developer interactions are not appropriately monitored and mitigated.
</t>
  </si>
  <si>
    <t>Motivation</t>
  </si>
  <si>
    <t>We describe the specific behaviours which shape an individual’s perceived control, and thus motivation.</t>
  </si>
  <si>
    <t>12 developers and customers</t>
  </si>
  <si>
    <r>
      <rPr>
        <sz val="10"/>
        <color theme="1"/>
        <rFont val="Calibri"/>
        <family val="2"/>
      </rPr>
      <t xml:space="preserve">12 </t>
    </r>
    <r>
      <rPr>
        <b/>
        <sz val="10"/>
        <color theme="1"/>
        <rFont val="Calibri"/>
        <family val="2"/>
      </rPr>
      <t>developers and customers</t>
    </r>
    <r>
      <rPr>
        <sz val="10"/>
        <color theme="1"/>
        <rFont val="Calibri"/>
        <family val="2"/>
      </rPr>
      <t>: The customer was one of the business stakeholders; he instigated the project, and created the product user stories. This was his first involvement in a software development project. The customer served as a single-point-of-contact for the 12 developers, with whom he negotiated approximately 400 user stories.</t>
    </r>
  </si>
  <si>
    <t>Software Designing and development: Developers contributed to modifying a majority of stories during planning and development</t>
  </si>
  <si>
    <t>our product was to be an implementation of the customer’s vision; our customer viewed the product mainly in terms of its GUI and provided detailed mock-up GUI with the aid of graphic designers; and our customer maintained surveillance over the developing product and provided copious clarifications.
The customer was one of the business stakeholders; he instigated the project, and created the product user stories. This was his first involvement in a software development project. The customer served as a single-point-of-contact for the 12 develo</t>
  </si>
  <si>
    <r>
      <rPr>
        <b/>
        <sz val="10"/>
        <color theme="1"/>
        <rFont val="Calibri"/>
        <family val="2"/>
      </rPr>
      <t>social-psychological theory</t>
    </r>
    <r>
      <rPr>
        <sz val="10"/>
        <color theme="1"/>
        <rFont val="Calibri"/>
        <family val="2"/>
      </rPr>
      <t>: Management wished to interpret the study results within the framework of a broader social-psychological theory, if applicable. As noted by Hall et al. [15], “there are many theories from the social sciences that may, at least partially, explain motivation in software engineering.” One such theory emerged as most accordant with our data—a theory of influence known as RTR (Rejection-Then-Retreat) [32], or DITF (Door-In-The-Face), which has been scientifically examined for over 40 years in a number of contexts such as sales [7], retail [25], pro-social causes [28], business [1] and labor negotiations [31]. RTR allowed a more comprehensive interpretation of our specific data than did the more generic, classical theories of organizational motivation which are outlined in [15]. 
Suppose a requestor, C, wishes a requested, D, to agree to a request, R (in our study context, C and D could refer to customer and developer, respectively). Consider two ways in which this agreement may occur, as illustrated in Figure 1. Case (a) is the situation in which the request is simply presented and immediately agreed upon. Case (b) represents RTR, the situation in which agreement to R is forged only after negotiating down from a larger request, R’. In both (a) and (b), C obtains agreement from D for R. However, social psychologists have shown that D is approximately three times more likely to agree in situation (b) than in situation (a) [7, 19]. For RTR to produce these results, it has been shown that R' must be larger than R, but not too extreme [30, 26], that D must view R' as a legitimate request, and that D must perceive the movement from R' to R as a concession on the part of C [20]. RTR, and the underlying reasons for its effectiveness and success have been extensively studied in the realm of social psychology, and the interested reader is referred to a good summary in [7].
In our context, many of the customer-developer interactions that take place during iteration planning correspond to RTR, as illustrated in Figure 1(b), as follows: the customer presents an initial set of stories and an expected timeline (R’); there is negotiation with developers; there is ultimate agreement to a modified set and/or timeline (R), obtained by concessions on the customer’s part (for example, fewer stories, modified story scope, increased timeline.) Furthermore, the interactions are consistent with the conditions for RTR as follows: the final, agreed-upon story set and timeline (R) is a smaller version of those originally presented (R’); the original R’ is a legitimate request, and not too extreme, because the customer chose them in accordance with developers’ rough time estimates from release planning; the developers view the movement from R’ to R as a concession on the part of the customer. Because customer-developer interactions in our study context are consistent with the preconditions for RTR, the primary and secondary effects of RTR are applicable.</t>
    </r>
  </si>
  <si>
    <t>a private organization that uses XP to develop software products comprising a set of user collaboration tools, a secure platform from which to deploy web services, and a system for distributed communication</t>
  </si>
  <si>
    <t>The possibility exists that some developers were not as willing to describe motivational challenges as were others, nor as willing to disclose problems relating to the customer, who is a primary stakeholder in the organization. In addition, there is the possibility of data collector bias (unconscious distortion of collected data). These threats are common to empirical studies based on qualitative data. We endeavor to address these by the generally accepted methods of (1) following an aide memoire (2) using unstructured interviews to put participants at ease, (3) assuring participants of anonymity, (4) including an organizationally  -external researcher, and (5) triangulation [24]. Both data- and investigator-triangulation are supported, through our inclusion of a cross-case analysis, and a second researcher, respectively. Finally, it is important to note that our work is not quantitative. Our study was chosen to be qualitative and phenomenological in order to best uncover the individuals’ own contextualized perceptions.
Merriam [18] suggests that qualitative case studies should be evaluated in terms of their “transferability” rather than their external validity. However, transferability was not the objective of our study, since it was undertaken to provide context-specific results. Its transferability is, in fact, significantly limited by our unique context. We do, nonetheless, endeavor to enhance transferability by providing, in Section 3.1, specific details related to the study participants and context. 
Our results are context-specific, and must not be directly generalized, nor considered universally valid. However, the study does contribute to the body of evidence for XP motivation, and is the only work, to the best of our knowledge, that specifically explores the linkages between motivation and customer-developer interactions. Furthermore, our social- psychological inferences may assist others in interpreting their own results, in their own contextual investigations.</t>
  </si>
  <si>
    <t>Finally, it proposes a partial theoretical underpinning to aid in interpreting the results, which can be used by other researchers to explore these issues, and test their hypotheses, in other contexts.</t>
  </si>
  <si>
    <t>We conclude that customer-developer interactions in XP place strong psychological pressures on the participants. These pressures can positively impact motivation, but they can also undermine motivation when stakeholders are unacquainted with their existence and power</t>
  </si>
  <si>
    <r>
      <rPr>
        <b/>
        <sz val="10"/>
        <color theme="1"/>
        <rFont val="Calibri"/>
        <family val="2"/>
      </rPr>
      <t xml:space="preserve">Positive: </t>
    </r>
    <r>
      <rPr>
        <sz val="10"/>
        <color theme="1"/>
        <rFont val="Calibri"/>
        <family val="2"/>
      </rPr>
      <t xml:space="preserve">Motivation is reported to be a significant contributor to project success through its impact on developer performance, productivity, retention, and product quality [5,10,13]. Research reveals that motivation of software engineers is significantly influenced by peer interactions [4]. Understanding the impact of peer interactions on motivation is important in any project; however, it is particularly important in an XP project, because peer interactions abound in this context, and moreover, include those additional interactions that arise from extensive, and direct, customer-developer communication. 
We conclude that customer-developer interactions in XP place strong psychological pressures on the participants. These pressures can positively impact motivation, but they can also undermine motivation when stakeholders are unacquainted with their existence and power.
</t>
    </r>
    <r>
      <rPr>
        <b/>
        <sz val="10"/>
        <color theme="1"/>
        <rFont val="Calibri"/>
        <family val="2"/>
      </rPr>
      <t xml:space="preserve">Positive - Developers: </t>
    </r>
    <r>
      <rPr>
        <sz val="10"/>
        <color theme="1"/>
        <rFont val="Calibri"/>
        <family val="2"/>
      </rPr>
      <t xml:space="preserve">
Developer Influence of Story Details: Developers considered a significant motivating factor to be their abilities to interact with the customer to impact story details. These interactions began during release and iteration planning meetings, and continued through implementation, as new details emerged. Developers were motivated by their internal sense of responsibility for a story, which varied depending on the extent to which they had contributed to story details. When their interactions precipitated “a lot of changes” developers felt especially concerned that the customer be “happy with the implementation.” Furthermore, when a particular developer was the principal advocate of a significant story modification, s/he felt a stronger desire to “sign-up for the [related] tasks to make sure” they were implemented as s/he intended.
Developer Control of Timelines: Developers also felt motivated by interacting with the customer to control their own time estimations. In this project, the customer entered a planning meeting with a set of stories he anticipated being completed in the next release or iteration. During the meeting, the customer altered this set based on developer input regarding timeline estimations, often re- partitioning story scope to retain functionality he considered most important. In keeping with XP, the ultimate story set included only those developers deemed accomplishable within the customer’s timeframe. Developers found it empowering and motivating to thus control workload.
Confirmatory Customer Feedback: Developers interacted with the customer numerous times daily, in order to obtain clarification and expansion of story details. A motivating factor to developers was experiencing the customer’s pleasure at seeing the realization of his vision in the product. In particular, it felt motivating to “see [the customer] so excited” about the implementation.
</t>
    </r>
    <r>
      <rPr>
        <b/>
        <sz val="10"/>
        <color theme="1"/>
        <rFont val="Calibri"/>
        <family val="2"/>
      </rPr>
      <t xml:space="preserve">Negative - Developers: 
</t>
    </r>
    <r>
      <rPr>
        <sz val="10"/>
        <color theme="1"/>
        <rFont val="Calibri"/>
        <family val="2"/>
      </rPr>
      <t xml:space="preserve">Developer Over-Commitment: De-motivation resulted from the developers’ disappointment in themselves at failing to recognize, and/or mitigate, potential over-commitment. In hind-sight, developers were perplexed as to why they failed to update estimates upon customer interaction. Notably, the more “attached [they were] to a story”, the less likely they were to re-negotiate estimates upon story scope expansion.
Customer-Developer Private Agreements: Developers reported it de-motivating to discover that the customer and a particular developer had interacted to forge an agreement to implement un-planned functionality. This occurred when the customer was unhappy with his story concessions during iteration planning and subsequently approached an individual developer, in private, to implement the conceded scope outside of the normal XP development process. Eventual discovery of the additional scope by other developers resulted in some feelings of distrust regarding customer interactions. It was de-motivating to perceive the customer as “not playing by the rules” by circumventing their agreements.
Customer Suspicious Behavior: Developers felt de-motivated by interactions in which the customer appeared to be unreasonable or exaggerating. Uncertainty about the customer’s intentions was troubling, as was the potential that the customer was attempting to “mislead” or “manipulate” them. These feelings arose, for example, when the customer insisted on including a particular functionality that was inconsistent with the current functional standards, or insisted on including a particular GUI that was seen to be “counter-intuitive”, “confusing”, or purposeless. Developers found it de-motivating to experience the customer’s lack of consideration for their opinions, and to be required to implement functionality that they were quite certain would require significant refactoring, or elimination, in the future.
Customer Disappointment: Developers found it de-motivating when the customer exhibited overt disappointment in his interactions with them. These feelings arose, for example, when the developers were unable to implement a GUI according to the customer’s specifications because of technological limitations, leaving the customer visibly disappointed, even after negotiating new requirements with developers. In the context of this project, developers were implementing the customer’s vision of the product, and developers could experience his expressions of disappointment as personal failures, which could be de-motivating.
</t>
    </r>
    <r>
      <rPr>
        <b/>
        <sz val="10"/>
        <color theme="1"/>
        <rFont val="Calibri"/>
        <family val="2"/>
      </rPr>
      <t xml:space="preserve">Negative - Customers: </t>
    </r>
    <r>
      <rPr>
        <sz val="10"/>
        <color theme="1"/>
        <rFont val="Calibri"/>
        <family val="2"/>
      </rPr>
      <t xml:space="preserve">
Customer Lack of Development Control: It was de-motivating to the customer when interactions with developers exacerbated his feelings of lack of control over scope and schedule. The customer felt that interactions with developers often resulted in concessions on his part, and that frequently, his vision was “negotiated down” by developers, who cited technological or time limitations. The customer was frustrated by his lack of control, and sometimes attempted to compensate by presenting stories with inflated scope, so that he could “trade it off”, in later negotiations, for scope he considered more valuable. However, when this maneuver “backfired”, it served to intensify the customer’s de-motivation. It would backfire when, in future interactions with developers, the customer discovered that the inflated scope was not the “bargaining chip” he had expected. Occasionally, the removal of the inflated scope from a story actually increased the developers’ time estimates. In the most extreme cases this unwanted scope became implemented. The customer felt de-motivated when customer-developer interactions highlighted his perceived lack of control over scope and schedule.
Customer Inability to Influence Design: The customer also found it de-motivating to feel unable to interact with developers to control design directions when he believed that, due to his private knowledge of prospective stories, the proposed design was too narrow. He was frustrated that the guidelines of XP appeared to prohibit him from appropriately utilizing such relevant information.
</t>
    </r>
  </si>
  <si>
    <t>Customers' and Developers' motivating and demotivating factors [Table 1].
Customer-developer interactions connected with feelings of unequal control were most impactful on motivation, for all parties. For a developer, de-motivation stemmed primarily from her belief that she had caused her own over-commitment by failing to exhibit adequate control during customer interactions— specifically, that she had allowed the customer to expand scope, but she had not demanded a reciprocal increase in implementation timeline. A developer’s de-motivation also stemmed from disappointment in another developer who contributed to violating the spirit of XP by failing to exhibit the necessary control in his interactions with the customer—specifically, by allowing the customer to persuade him to privately implement extraneous scope. Finally, a developer’s demotivation stemmed from disappointment with the customer when he appeared to be manipulating the interactions in order to attain more control over development—specifically, when he introduced inflated scope as a negotiating tactic. Thus, a developer’s feelings of control could be undermined by the behavior of another developer, by the behavior of the customer, and most frustratingly, by the behavior of herself. For the customer, de-motivation stemmed from his lack of ability to exert more control within the interactions, in terms of scope, schedule,
and design decisions. His efforts to increase his control contributed to the aforesaid disappointing behaviors. Customer-developer interactions connected with feelings of control also positively impacted motivation for developers. This occurred when the interactions afforded a developer increased control over her own work and workload, by reshaping story details and by estimating her own timelines.
Our study contributes to our understanding of the linkage between motivation and customer-developer interactions in three important ways. First, it provides results consistent with, and complementary to, previous work on motivation in an XP environment. Secondly, it adds to the set of data in this important, but relatively sparsely studied, area. Finally, it
proposes a partial theoretical underpinning to aid in interpreting the results, which can be used by other researchers to explore these issues, and test their hypotheses, in other contexts.</t>
  </si>
  <si>
    <t>By interpreting  results within the framework of a broader social-psychological theory: we provided insights into the findings by evaluating them according to an established social-psychological theory.
When results of the study are analyzed in the context of RTR, a richer understanding of the relationship between customer- developer interactions and motivation emerges.</t>
  </si>
  <si>
    <t>Newly added in V3</t>
  </si>
  <si>
    <t>SLR_15</t>
  </si>
  <si>
    <t>SPR_04</t>
  </si>
  <si>
    <t>Improving and Mediating Software-to-Usability Engineering Communication</t>
  </si>
  <si>
    <t>H Antunes, A Seffah, T Radhakrishnan &amp; S Pestina</t>
  </si>
  <si>
    <t>People and Computers XV—Interaction without Frontiers: Joint Proceedings of HCI 2001 and IHM 2001</t>
  </si>
  <si>
    <t>Department of Computer Science, Concordia University, Canada</t>
  </si>
  <si>
    <t>In the last five years, many software development teams have tried to integrate the user-centred design techniques into their software engineering lifecycles, in particular in the use case driven software engineering lifecycle. However, because of lack of understanding and communication between two diverse teams and cultures, they often run into problems. One problem arises from the fact that the software engineering community has their own techniques and tools for managing the whole development lifecycle including usability issues, and it is not clear where exactly in this usability engineering techniques should be placed and integrated with existing software engineering methods to maximise benefits gained from both. This paper identifies the principles of a costeffective communication line between human factors/usability specialists and software development teams. It also describes a tool that can help to understand, define and improve this communication line while facilitating the integration of usability in the software development lifecycle.</t>
  </si>
  <si>
    <t>The ultimate objective of our research is to build a framework, while contrasting and comparing the software and usability engineering lifecycles, for improving and mediating the communication between the software development teams and usability engineers.</t>
  </si>
  <si>
    <t>usability engineering, software development lifecycle, use cases, user-centred design, human-to-human communication.</t>
  </si>
  <si>
    <t>In the last five years, many software development teams have tried to integrate the user-centred design techniques into their software engineering lifecycles, in particular in the use case driven software engineering lifecycle. However, because of lack of understanding and communication between two diverse teams and cultures, they often run into problems. One problem arises from the fact that the software engineeringcommunity has their own techniques and tools for managing the whole development lifecycle including usability issues, and it is not clear where exactly in this usability engineering techniques should be placed and integrated with existing software engineering methods to maximise benefits gained from both. This paper identifies the principles of a cost- effectivecommunication line between human factors/usability specialists and software development teams. It also describes a tool that can help to understand, define and improve thiscommunication line while facilitating the integration of usability in the software development lifecycle. As a case study, we will consider two popular requirements engineering processes: user-centred requirements process as defined in ISO 13407 and implemented in RESPECT and the use case driven requirements process as defined and implemented in the Rational Unified Process.</t>
  </si>
  <si>
    <t>1 - How can the software engineering lifecycle be re-designed so that end users and usability engineers can act as active participant throughout the whole lifecycle?
2 - Which artefacts collected and generated in the usability engineering lifecycle are relevant and what are their added values and relationships with software engineering artefacts?
3 - What are the usability techniques and activities for gathering and specifying these relevant artefacts?
4 - How can these artefacts, techniques and activities be presented to software engineers (notations), as well as integrated (tool support) in the software development lifecycle in general?</t>
  </si>
  <si>
    <t>Developers, usability specialists (usability engineers)</t>
  </si>
  <si>
    <t>Developers and usability experts</t>
  </si>
  <si>
    <t>Developing software</t>
  </si>
  <si>
    <t xml:space="preserve">Usability experts are the other group who interacts with developers. They support with  usability of the software for example with usability testing.  </t>
  </si>
  <si>
    <t xml:space="preserve">Paper is about developers and usability experts. Paper has not mentioned any specific way for communication. </t>
  </si>
  <si>
    <t>Usability experts are the middle people in this paper. They assist with design
guidelines and usability patterns, heuristics for evaluation or tasks flowcharts to
supplement the functional requirements analysis.
Culled from our day-to-day experience, four different ways, for involving usability expertise in the software development teams, are possible:
1. resort to third part companies specialised in usability engineering;
2. involve a consultant expert in usability;
3. form/create a usability team; and finally
4. provide training to some members of the development team that can act as the
champions of the usability.</t>
  </si>
  <si>
    <t>The use case driven requirements workflow as defined in the Unified software engineering Process (UP) proposed by Rational Software Inc. (Booch et a!., 1999) .
The goal of the requirements process, as defined in the unified process (UP), is to describe what the system should in terms of functionalities do in terms of functionalities, and allow the developers and the customer to agree on this description. Use cases are the most important requirements artefact. It is used by:
1. the customer to validate that the system will be what is expected in terns of functionalities, and
2. by the developers to achieve a better understanding of the requirements and a starting point for technical design
The RESPECT framework (REquirements SPECification in Tematics), which is concerned with the capture and specification of end-user requirements (Maguire, 1998).
RESPECT is a user-centred requirements engineering framework developed by European Usability Support Centres. The RESPECT process is a concrete implementation of the iterative user-centred design process for interactive software suggested by the ISO 13407 Standard (ISO, 1999). The RESPECT process starts from the point where project is summarised from the end user point of view. By the end of the process, it produced different text-based forms that detail the user interface, user support and help, the physical and organisational context, equipment and hardware constraints, usability goals that must be achieved, as well as the system installation procedure.
Although RESPECT is a highly detailed process for capturing and validating context of use and usability requirements with the active involvement of end-users and stakeholders, the text-based forms produced are not easily understandable by software development teams. They are also a source of ambiguity and inconsistency, especially when they are compared to the use cases.</t>
  </si>
  <si>
    <t>Case Study
Modelling / Framework</t>
  </si>
  <si>
    <t xml:space="preserve">Haven't provided proper details about the evaluation of framework/tool </t>
  </si>
  <si>
    <t>the difficulties of communication between the software development team and the usability specialists could seriously compromise the integration of the usability expertise in software development lifecycle. Among the difficulties of communication, one can mention the educational gap, the use of different notations, languages and tools, as well as the perception of the role and importance of the design artefacts.</t>
  </si>
  <si>
    <t>Authors have developed a set of principles to improve communication: Our first step for improving and mediating software-to-usability communication involved identifying complementarities between the use-case requirements and RESPECT processes. The four principles outlined below summarise these complementarities.
Developed a Framework for User-centred and Use-case Driven Requirements Engineering: Based on these principles, we iteratively defined, used and validated a framework for improving software-to-usability engineering communication (Figure 2). This framework clarifies how usability expert activities can be incorporated in the software development lifecycles. It also clarifies the relationships between activities done by software engineers and usability experts.
Developed an XML-Based Tool for Identifying, Studying and Mediating Human-to-Human Communication: As part of the SUCRE project (Software and Usability Concurrent Requirement Engineering), we developed a tool (called SUCRE Mediator) for studying and comparing processes, as well as for mediating the communication between usability and software engineers. The tool can be used by researchers and software process engineering groups (SPEG) that are generally responsible for defining, implementing and improving software development processes.</t>
  </si>
  <si>
    <t>Authors have developed a set of principles to improve communication: Our first step for improving and mediating software-to-usability communication involved identifying complementarities between the use-case requirements and RESPECT processes. The four principles outlined below summarise these complementarities.
Developed a Framework for User-centred and Use-case Driven Requirements Engineering: Based on these principles, we iteratively defined, used and validated a framework for improving software-to-usability engineering communication (Figure 2). This framework clarifies how usability expert activities can be incorporated in the software development lifecycles. It also clarifies the relationships between activities done by software engineers and usability experts.
Developed an XML-Based Tool for Identifying, Studying and Mediating Human-to-Human Communication: As part of the SUCRE project (Software and Usability Concurrent Requirement Engineering), we developed a tool (called SUCRE Mediator) for studying and comparing processes, as well as for mediating the communication between usability and software engineers. The tool can be used by researchers and software process engineering groups (SPEG) that are generally responsible for defining, implementing and improving software development processes.
In SUCRE Mediator, a process describes who is doing what, how, and when. It is represented by the four process modelling elements: actor, the 'who', activities, the 'how', artefacts, the 'what', and tool, the 'when'. Each activity is characterised by a description, a status, actors involved, artefacts used or produced by the activity, etc. Activities can have different kinds of relationships between them. The membership relationship defines the relation between an activity and a step. In the same way, the dependence relationship between activities is useful to infer the status of an activity from its predecessor activities. 
Within this tool, software engineers can understand the issues of:
1. how to redesign the software engineering lifecycle so that end users and usability engineers can be active participants, and
2. how the artefacts collected and generated in the user-centred design could be integrated in software development lifecycle.</t>
  </si>
  <si>
    <t>Mainly the framework has been used in 10 projects we conducted at CRIM (Computer Research Institute of Montreal) between 1997 and 2000. All the projects are related to Web-based interactive systems including, for example, an environment for managing ISO 9001 documentation, a tool for sharing resources as well as a Web-based training system. RESPECT and use case-driven approaches were used simultaneously by software and usability experts. At the end of each project, we conduct a series of ethnographic interviews where all participants were interviewed. We asked them to describe their activities during the projects and to highlight the difficulties in term of communication. We also reviewed the framework with all participants and asked them about potential improvements.</t>
  </si>
  <si>
    <t xml:space="preserve">hashini.gunatilake@monash.edu </t>
  </si>
  <si>
    <t>SLR_15	SBB_01</t>
  </si>
  <si>
    <t>SLR_16</t>
  </si>
  <si>
    <t>SBB_01</t>
  </si>
  <si>
    <t>User commitment and collaboration: Motivational antecedents and project performance</t>
  </si>
  <si>
    <t>Kuo-chung Chang, Tsong Shin Sheu, Gary Klein, and James J. Jiang</t>
  </si>
  <si>
    <t xml:space="preserve">Information and Software Technology </t>
  </si>
  <si>
    <t>Department of Information Management, Yuan Ze University, Taiwan
Department of Industrial Engineering and Management, Nan Kai University of Technology, Taiwan
College of Administration and Business, University of Colorado, Colorado Springs, USA
Research School of Business, The Australian National University, Australia</t>
  </si>
  <si>
    <t>Snowballing - Backward</t>
  </si>
  <si>
    <t>Yes
data is collected from information system development project teams in Taiwan</t>
  </si>
  <si>
    <t>In behavioral studies, team effectiveness theories argue that team processes involve members’ actions (e.g., collaboration) and other mediating mechanisms which are better conceived as affec- tive states (e.g., commitment) [33]. These states should be highly correlated with team action processes [35]. Based upon reasoned action theory [14], it can be argued that team members’ affective states lead to exhibited behaviors. Therefore, we expect a relation- ship between user commitment and team processes. In other words, we expect that user commitment not only has a direct im- pact on project performance but also an indirect impact through its influence on other IS development processes. Further, desired behaviors are known to be enhanced through both motivation and ability, providing a means to examine variables that may fur- ther add to effective collaboration [20, 43]. Unfortunately, to our best knowledge, no attempt is reported in the IS literature to exam- ine this critical issue.</t>
  </si>
  <si>
    <t>In this work, we model both mediators and processes as important to project outcomes and propose that processes will also be impacted by affective mediators, specifically the behavioral mediator of user commitment and the project process of collaboration. The model also allows behavioral antecedents to be considered in relation to the mediation variable, specifically the ability of the users and the extrinsic motivators perceived by the users.
Therefore, the purpose of this study is to examine the impact of user commitment on system development processes as well as final project outcomes. More specifically, given that user–IS collaboration is often cited as one of the most critical processes in an IS development project [13], this study focuses on the link between user commitment and user–IS collaboration. To determine an ability to enhance commitment and improve both the process of development and the success of the project, our proposed model includes motivational antecedents of user commitment.</t>
  </si>
  <si>
    <t>Extrinsic motivation, Relationship commitment, Collaboration, Project performance, Software development, Project teams</t>
  </si>
  <si>
    <t>Context
Prior research into the success of information system development projects views user commitment and collaboration as unrelated concepts in models that take either a perspective of mediators or one of processes. This perspective is limiting in that mediators and processes may interact during the course of an information system development project.
Objective
In this work, we model both mediators and processes as important to project outcomes and propose that processes will also be impacted by affective mediators, specifically the behavioral mediator of user commitment and the project process of collaboration. The model also allows behavioral antecedents to be considered in relation to the mediation variable, specifically the ability of the users and the extrinsic motivators perceived by the users.
Method
A questionnaire containing constructs of collaboration processes, user commitment, abilities, and extrinsic motivation are completed by users in a development project and project success is measured by the IS staff for a matching independent variable. 128 matching pairs were collected and the model analyzed using partial least squares regression.
Results
Results indicate that the affective mediator can be influenced by the tested antecedents showing that IS project managers should be able to choose users with essential abilities and also establish sufficient rewards to employees, even those who may not be direct subordinates. Similarly, collaboration is still important to the success of a project, indicating that procedures to encourage collaboration be installed from the beginning of the project. However, commitment alone is sufficient to predict collaboration, meaning that motivation outside the processes in place may not be necessary to encourage collaboration between the users and IS staff.
Conclusion
IS researchers should consider both process mediators and affective states in future work when considering the link between antecedent inputs of software projects to the success of outputs. IS managers should promote commitment among users beyond placing collaboration mechanisms in place. This might require project managers have more decision authority in the rewards provided to user participants.</t>
  </si>
  <si>
    <t>Collaboration, Ability, Extrinsic motivation, User commitment, project performance</t>
  </si>
  <si>
    <r>
      <rPr>
        <b/>
        <sz val="10"/>
        <color theme="1"/>
        <rFont val="Calibri"/>
        <family val="2"/>
      </rPr>
      <t>User–IS collaboration</t>
    </r>
    <r>
      <rPr>
        <sz val="10"/>
        <color theme="1"/>
        <rFont val="Calibri"/>
        <family val="2"/>
      </rPr>
      <t xml:space="preserve"> refers to the presence of mutual influence among IS staff and IS users that enables open and direct communication and coordination. User–IS collaboration involves the interaction of the IS staff and users to achieve a common purpose via information sharing and coordination of activities. Collaboration is viewed as a method for problem solving [8] and shared creation [32]. It is conceptualized as a three-part structure: problem solving through support and integration, open and authentic communication, and knowledge-based risk-taking [3]. Collaboration indicates that users and IS staff work together in achieving common goals. Lastly, a collaborative team puts greater emphasis on sharing responsibilities and contributing expertise in the accomplishment of common goals [1].
In the context of system development</t>
    </r>
    <r>
      <rPr>
        <b/>
        <sz val="10"/>
        <color theme="1"/>
        <rFont val="Calibri"/>
        <family val="2"/>
      </rPr>
      <t>, user commitment</t>
    </r>
    <r>
      <rPr>
        <sz val="10"/>
        <color theme="1"/>
        <rFont val="Calibri"/>
        <family val="2"/>
      </rPr>
      <t xml:space="preserve"> is characterized by the acceptance of the goals and values of the project, the </t>
    </r>
    <r>
      <rPr>
        <b/>
        <sz val="10"/>
        <color theme="1"/>
        <rFont val="Calibri"/>
        <family val="2"/>
      </rPr>
      <t xml:space="preserve">willingness to engage </t>
    </r>
    <r>
      <rPr>
        <sz val="10"/>
        <color theme="1"/>
        <rFont val="Calibri"/>
        <family val="2"/>
      </rPr>
      <t xml:space="preserve">with other team members on the project, and the desire to maintain membership on the project team [41]. Employees with high project commitment tend to have a sense of duty to achieve the project’s goals and the willingness to do what is needed to make the project successful [30].
The project management literature conceptualizes </t>
    </r>
    <r>
      <rPr>
        <b/>
        <sz val="10"/>
        <color theme="1"/>
        <rFont val="Calibri"/>
        <family val="2"/>
      </rPr>
      <t>project performance</t>
    </r>
    <r>
      <rPr>
        <sz val="10"/>
        <color theme="1"/>
        <rFont val="Calibri"/>
        <family val="2"/>
      </rPr>
      <t xml:space="preserve"> in terms of process performance and product performance. The former refers to IS development activities being efficiently and effectively carried out during the course of develop- ment. The latter refers to the quality of the development work of the project. Thus, project performance is a manifestation of meeting the project budget and schedule, achieving operational effi- ciency, and conducting high quality work [28,49]. 
</t>
    </r>
    <r>
      <rPr>
        <b/>
        <sz val="10"/>
        <color theme="1"/>
        <rFont val="Calibri"/>
        <family val="2"/>
      </rPr>
      <t>Ability</t>
    </r>
    <r>
      <rPr>
        <sz val="10"/>
        <color theme="1"/>
        <rFont val="Calibri"/>
        <family val="2"/>
      </rPr>
      <t xml:space="preserve"> refers to users’ mental or physical competence within a particular work setting. In this study, it denotes attributes that en- able the users to participate as a member of an IS development team to accomplish the goals of project. In the user–IS context, users with high ability will feel more comfortable interacting with IS developers. They should also feel confident to perform their roles in the IS development project and ensure the achievement of the target task [44]. High ability motivates the users’ interest and involvement in the work because doing the work generates a sense of meaning [19]. 
</t>
    </r>
    <r>
      <rPr>
        <b/>
        <sz val="10"/>
        <color theme="1"/>
        <rFont val="Calibri"/>
        <family val="2"/>
      </rPr>
      <t xml:space="preserve">Extrinsic motivation </t>
    </r>
    <r>
      <rPr>
        <sz val="10"/>
        <color theme="1"/>
        <rFont val="Calibri"/>
        <family val="2"/>
      </rPr>
      <t xml:space="preserve">refers to the desire or intention to exert ef- fort toward some goal that is apart from the work itself [48]. Extrinsic motivation is a rationally calculative perspective that an individuals’ involvement in an activity arises from their desire to obtain rewards, including the instrumentality of creating opportu- nity and improving conditions of work. The degree of effort in- vested in the activity depends on the receipt of rewards commensurate with effort [20]. In other words, individuals select whether they become involved and determine how much effort they will invest to maximize their potential benefits. The principle of extrinsic motivation is widely used in principal-agent settings in which employees engage in an exchange relationship with the organizations and make a rational evaluation of the inducements they receive in exchange for their contributions. </t>
    </r>
  </si>
  <si>
    <r>
      <rPr>
        <sz val="10"/>
        <color theme="1"/>
        <rFont val="Calibri"/>
        <family val="2"/>
      </rPr>
      <t xml:space="preserve">Target respondents of this study are </t>
    </r>
    <r>
      <rPr>
        <b/>
        <sz val="10"/>
        <color theme="1"/>
        <rFont val="Calibri"/>
        <family val="2"/>
      </rPr>
      <t>users and IS developers</t>
    </r>
    <r>
      <rPr>
        <sz val="10"/>
        <color theme="1"/>
        <rFont val="Calibri"/>
        <family val="2"/>
      </rPr>
      <t xml:space="preserve"> who actively participated in a recently completed information system development project. Over 50 companies were identified from a list of development contacts for a Taiwan University. HRM contacts in each company identified a contact person in several IS projects within the organization.</t>
    </r>
  </si>
  <si>
    <t xml:space="preserve">Developing software: IS developers who actively participated in a recently completed information sys- tem development project. </t>
  </si>
  <si>
    <t xml:space="preserve">Users in a development project : users who actively participated in a recently completed information system development project. </t>
  </si>
  <si>
    <t>Via  middle person</t>
  </si>
  <si>
    <t>HRM contacts in each company identified a contact person in several IS projects within the organization. The contact person was introduced to the purpose of the study, provided a detail of the sampling methods required, asked permission for access, and asked to identify projects and project participants within their company. For those willing to participate further, an appointment was made for a visit when survey packages were delivered by the researcher. The package contained a cover letter of instructions and survey instruments for both IS staff and IS users working on IS projects, with a requirement that users and staff must be matched for each project.</t>
  </si>
  <si>
    <r>
      <rPr>
        <b/>
        <sz val="10"/>
        <color theme="1"/>
        <rFont val="Calibri"/>
        <family val="2"/>
      </rPr>
      <t>Input–process/mediator–outcome Theory (IPO &amp; IMO):</t>
    </r>
    <r>
      <rPr>
        <sz val="10"/>
        <color theme="1"/>
        <rFont val="Calibri"/>
        <family val="2"/>
      </rPr>
      <t xml:space="preserve">  Input–process–outcome (IPO) and input–mediator–outcome (IMO) models have been used separately to study team effective- ness for decades [37]. Inputs describe antecedent factors that en- able or constrain members’ interactions and include individual team member, project, and organizational characteristics. Out- comes are the final results or by-products of team activities. In the IPO model, processes describe members’ interactions directed toward task accomplishment. IMO models argue that mediating mechanisms exist between inputs and outcomes that better ex- plain the transformation from inputs to outputs. Mediators are of- ten emergent states in the cognitive, motivational, or affective domain. In the past, the management literature gives more atten- tion to mediating processes that explain why certain inputs affect the final outcomes [25,35].Team confidence, team empowerment, trust, and shared mental models have received the most attention. Furthermore, empirical evidence demonstrates that different pro- cesses are highly correlated with distinguishable types of emergent states [35]. These emergent states could have a positive impact on team members’ actions.
Recent team research has criticized the conventional IPO model for failing to distinguish processes and emergent states [33–35]. An alternative framework (IMO) was proposed to sort out different mediational factors that intervene and transform the inputs to outcomes, particularly accentuating the differences between behavioral, affective and cognitive aspects of team development [25]. Though the distinction appears to be gaining acceptance, the current IS project management research tends to adopt independent IPO and IMO schemes as models for studying team performance, overlooking the interactions between various mediational dimensions. This study provides an example in which a particular combination of factors from both IPO and IMO models were chosen.
</t>
    </r>
    <r>
      <rPr>
        <b/>
        <sz val="10"/>
        <color theme="1"/>
        <rFont val="Calibri"/>
        <family val="2"/>
      </rPr>
      <t xml:space="preserve">Morgan and Hunt’s three-item scale: </t>
    </r>
    <r>
      <rPr>
        <sz val="10"/>
        <color theme="1"/>
        <rFont val="Calibri"/>
        <family val="2"/>
      </rPr>
      <t>The items measuring project management performance were adapted from existing scales that tapped into subjects’ perceptions of project efficiency and effectiveness in terms of schedule, budget, and work quality [17,28]. Relationship commitment was assessed using an adapted version of Morgan and Hunt’s three-item scale that examined users’ psychological attachment toward the IS development team on which they participated [39]. Items for extrinsic motivation were adapted from [9,21] and items for ability were adapted from [45]. The items for user–IS collaboration were adapted from [3]. Table 2 presents an abbreviated wording of each measurement item.</t>
    </r>
  </si>
  <si>
    <t>This study has a number of limitations. First, the project outcomes measured in this study focused on project performance as perceived by IS users and developers. Respondents answering subjective measures of performance are potentially biased toward inflating their responses. Objective measures of project performance can be used to reduce the bias and prop up the results of the study. 
Second, cross-sectional surveys used in this study have limitations in attributing and substantiating affirmative causality. The timing of the instrument is for recently completed projects which may not allow for adequate reflection and evaluation, possibly skewing the results. Future studies should collect longitudinal data to assess causal relationships and fully considered evaluations.
Third, due to limited resources, there is only one pair of respondents per project. Future study can involve multiple paired respondents from both user and IS sides to accurately capture the collective properties of the team on the variables included in the study. 
Fourth, though the distributions of the responses follow requirements for analysis, they tended toward projects perceived to have been more successful. The results may not adequately reflect the perceptions of those who participated in failed projects.
Lastly, since the data is collected from information system development project teams in Taiwan, this indicates limitations to the generalizability of the findings due to cultural influences and localized business practices.</t>
  </si>
  <si>
    <t>IS researchers should consider both process mediators and affective states in future work when considering the link between antecedent inputs of software projects to the success of outputs. IS managers should promote commitment among users beyond placing collaboration mechanisms in place. This might require project managers have more decision authority in the rewards provided to user participants.
Future studies should collect longitudinal data to assess causal relationships and fully considered evaluations.
Future study can involve multiple paired respondents from both user and IS sides to accurately capture the collective properties of the team on the variables included in the study.
This study provides an example in which a particular combination of factors from both IPO and IMO models were chosen. Future studies should consider incorporating other process actions (e.g. adaptation, participation, and communication) and emergent factors (e.g. trust, norms, efficacy, climate, transactive memory systems) to bet- ter understand team phenomena.</t>
  </si>
  <si>
    <t>It is argued that team members’ affective states in the form of commitment leads to their behaviors in the form of user–IS collaboration. We expect, therefore, user commitment not only has a direct impact on project performance but also an indirect impact on performance through its influence on the IS development process involving collaboration. Based upon a matching survey of 128 IS staff and 128 IS users on the same development project, results show that user ability and extrinsic motivation are positively related to user commitment; user commitment has a direct impact on project performance and user–IS collaboration; and user–IS collaboration also is significantly associated with project performance.
Since the centrality of this study is to investigate whether commit- ment plays an essential role in the system development processes leading to collaborative behaviors, an exploratory test is conducted to determine if user ability and extrinsic motivation have a signif- icant link to user–IS collaboration in the presence of commitment. As shown in Table 3 and Fig. 2, though ability and extrinsic moti- vation are positively and strongly correlated with user–IS collabo- ration, the effects become trivial when commitment intervened as a mediator variable. This indicates that user commitment is a full mediator between its antecedents and user–IS collaboration.</t>
  </si>
  <si>
    <t>Developed and validated five hypotheses. 
H1. User ability is positively associated with user commitment to the IS project team.
H2. Extrinsic motivation is positively associated with user commitment to the IS development project.
H3. User commitment is positively associated with user–IS collaboration.
H4. User commitment to the IS development team is positively associated with project performance.
H5. User–IS collaboration is positively associated with project performance.
Since the centrality of this study is to investigate whether commit- ment plays an essential role in the system development processes leading to collaborative behaviors, an exploratory test is conducted to determine if user ability and extrinsic motivation have a signif- icant link to user–IS collaboration in the presence of commitment. As shown in Table 3 and Fig. 2, though ability and extrinsic motivation are positively and strongly correlated with user–IS collaboration, the effects become trivial when commitment intervened as a mediator variable. This indicates that user commitment is a full mediator between its antecedents and user–IS collaboration</t>
  </si>
  <si>
    <t>H1. User ability is positively associated with user commitment to the IS project team.
H2. Extrinsic motivation is positively associated with user commitment to the IS development project.
H3. User commitment is positively associated with user–IS collaboration.
H4. User commitment to the IS development team is positively associated with project performance.
H5. User–IS collaboration is positively associated with project performance.</t>
  </si>
  <si>
    <t>In this study, PLS Graph 3.0 was used to verify the measurement model and test hypotheses. Using ordinary least squares as its estimation technique, PLS performs an iterative set of factor analyses and applies a bootstrap approach to estimate the significance (tvalues) of the paths. A two-step approach includes measurement validation followed by the path analysis of hypotheses. Item reliability, convergent validity, and discriminant validity serve to examine the quality of the measurement model in PLS. Individual item reliability can be examined by observing the factor loading of each item. A high loading implies that the shared variance between constructs and its measurement is higher than the error variance [22]. Factor loadings higher than 0.7 can be viewed as having a high reliability and factor loadings less than 0.5 should be dropped.
Convergent validity should be assured when multiple indicators are used to measure one construct. Construct validity can be examined by item-total correlation (ITC), composite reliability, and the variance extracted by constructs (AVE) [7,15,22]. To have required convergent validity, the ITC should not fall below 0.3 and composite reliability should be higher than 0.7. Moreover, if the square root of the AVE is less than 0.707, it means that the variance captured by the construct is less than the measurement error and the validity is questionable [15]. Discriminant validity focuses on testing whether the measures of constructs are different from each other [38]. To have required validity, the correlation between pairs of constructs should be lower than 0.80 and the square root of AVE should be higher than the inter-construct correlation coefficients [4,7,15].
As shown in Table 2, all indicators in this study have loadings higher than 0.7, the lowest composite reliability is 0.83, and the item-total correlations are all higher than 0.3. The square root of the AVE shown in the diagonal of the correlation matrix in Table 3 ranges from 0.90 to 0.94, exceeding the threshold of 0.707. Also, the AVEs are greater than the inter-construct correlations. The results exhibit strong construct reliability and validity.</t>
  </si>
  <si>
    <t>The results of this study have several implications for IS researchers. First, user commitment not only directly impacts project performance but also the development project process of user– IS collaboration. The links between user commitment and user–IS collaboration may become even more critical as external teams are increasingly common due to the proliferation of IS development outsourcing. As a result, team composition becomes more complicated because users and IS developers may not be collocated and may identify with their own organizations. As such, there are many barriers to effective user–IS collaboration such as different cultures, languages, and organizational responsibilities, all making external collaborative processes even more challenging. Team commitment could play an essential role in dealing with these barriers by fostering mutual acceptance of the project and encouraging collaborative activities for the success of the project. Future studies examining the impacts of commitment on IS development in virtual teams should consider a potentially different impact on IS development processes.
Second, the results of this study confirm two well recognized arguments in the IS project management literature: the relationship between commitment and project outcomes, and the relationship between user–IS collaboration and project outcomes. It not only confirms the importance of these two factors on IS project development but also enhances the external validity of previous and current findings. Third, the confirmation of the link between commitment and user–IS collaboration has opened a new research avenue for IS project management researchers. Recent team research has criticized the conventional IPO model for failing to distinguish processes and emergent states [33–35]. An alternative framework (IMO) was proposed to sort out different mediational factors that intervene and transform the inputs to outcomes, particularly accentuating the differences between behavioral, affective and cognitive aspects of team development [25]. Though the distinction appears to be gaining acceptance, the current IS project management research tends to adopt independent IPO and IMO schemes as models for studying team performance, overlooking the interactions between various mediational dimensions. This study provides an example in which a particular combination of factors from both IPO and IMO models were chosen. Future studies should consider incorporating other process actions (e.g. adaptation, participation, and communication) and emergent factors (e.g. trust, norms, efficacy, climate, transactive memory systems) to better understand team phenomena. 
Lastly, the results of this study confirm that user commitment is influenced by ability and extrinsic motivation without a significant relationship between user ability or extrinsic motivation and user–IS collaboration. In other words, user commitment is a full mediator between the two antecedents of user ability and extrinsic motivation to user–IS collaboration. This is an important implication in that joint inputs to both IPO and IMO models do not need to influence both process and mediator directly.
There are also several implications for IS managers. IS managers should not underestimate the impact of user commitment on the IS development project. Commitment not only impacts the final outcome directly but will improve the system development process of collaboration. According to the model, both ability and extrinsic motivation are important in adding to the levels of commitment. It is important that IS development project managers have sufficient flexibility to reward users as well as IS staff and that users are evaluated based on their performance on project teams. Additionally, users with an ability to advance the project are going to be the most committed and indirectly collaborate most effectively. For these reasons, users serving on development project teams should be selected with care. If essential abilities are not present, training should be a top priority.</t>
  </si>
  <si>
    <t>SLR_16	SBB_02</t>
  </si>
  <si>
    <t>SLR_17</t>
  </si>
  <si>
    <t>SBB_02</t>
  </si>
  <si>
    <t>Partnering effects on user–developer conflict and role ambiguity in information system projects</t>
  </si>
  <si>
    <t>Julie Y.C. Liu, Jerry C. Chiang, Ming-Hsien Yang, Gary Klein</t>
  </si>
  <si>
    <t>Information and Software Technology (IST)</t>
  </si>
  <si>
    <t>Department of Information Management, Yuan Ze University, Taiwan
Department of Information Management, National Dong Hwa University, Taiwan
Department of Information Management, Fu Jen Catholic University, Taiwan
College of Business and Administration, The University of Colorado, USA</t>
  </si>
  <si>
    <t>While there are existing theories and frameworks of software risk management, for several reasons it is not clear how well they explain which actions can be taken to reduce the chance of failure [4,52]. First, many researchers find that much of what has been written on risk management is based on anecdotal evidence [72]. Second, whereas previous studies have examined various aspects of software risk management, the relationships between the differ- ent risk variables were weakly examined [12,64]. Third, published risk management studies lack confirmatory results [4]. Few studies reported in the IS literature test hypotheses that incorporate more than two variables related to software risk management [57,63]. Finally, evidence examining the relationship between the portfolio of control models and project performance is lacking [4].
The reasons articulated above suggest that current empirical work is not rich enough to shed sufficient light on how specific ISD implementation strategies enhance the chance of project suc- cess. The purpose of this study is to examine the impacts of project partnering on user–developer conflict and role ambiguity and, thus, eventual project performance.</t>
  </si>
  <si>
    <t>Existing software risk management theories and frameworks offer limited suggestions for actions that can be taken to reduce the chance of failure of ISD projects. Our objective is to examine the connections among some of the more important user related risks in order to shed light on how specific strategies enhance the chance of project success</t>
  </si>
  <si>
    <t>Project partnering, User–developer conflict, Role ambiguity, Performance estimation difficulty</t>
  </si>
  <si>
    <t>Context
Information system development (ISD) has been plagued with high failure rates. This is partially due to the activities being a combination of both a technical and social processes involving stakeholders with conflicting interests.
Objective
Existing software risk management theories and frameworks offer limited suggestions for actions that can be taken to reduce the chance of failure of ISD projects. Our objective is to examine the connections among some of the more important user related risks in order to shed light on how specific strategies enhance the chance of project success.
Method
We conducted a sample of information systems project managers to test a multivariate model to explain the impact of pursuing a partnership with users on the conflicts that arise between users and developers, role ambiguity, and subsequent impact on project performance.
Results
The proposed model was supported, suggesting that user–developer conflict and role ambiguity have a negative impact on performance estimation difficulty, which negatively affects project performance.
Conclusion
Pursuit of project partnering yields a number of significant relationships in the model indicating an organization can implement practices that reduce risks associated with role ambiguity and conflict in system development projects.</t>
  </si>
  <si>
    <t xml:space="preserve">How do project partnering, user–developer conflict, and lack of role clarity relate to the performance of software development projects? </t>
  </si>
  <si>
    <t>User-developer Conflicts, Partnering, Role ambiguity, performance estimation difficulty, project performance</t>
  </si>
  <si>
    <r>
      <rPr>
        <b/>
        <sz val="10"/>
        <color theme="1"/>
        <rFont val="Calibri"/>
        <family val="2"/>
      </rPr>
      <t xml:space="preserve">Task conflict </t>
    </r>
    <r>
      <rPr>
        <sz val="10"/>
        <color theme="1"/>
        <rFont val="Calibri"/>
        <family val="2"/>
      </rPr>
      <t>represents disagreement about processes and methods, and relationship conflict is about adverse personal relationships. Nevertheless, studies revealed that both task conflict and relationship conflict have negative impact on team performance.
Barki and Hartwick [7] defined</t>
    </r>
    <r>
      <rPr>
        <b/>
        <sz val="10"/>
        <color theme="1"/>
        <rFont val="Calibri"/>
        <family val="2"/>
      </rPr>
      <t xml:space="preserve"> interpersonal conflicts</t>
    </r>
    <r>
      <rPr>
        <sz val="10"/>
        <color theme="1"/>
        <rFont val="Calibri"/>
        <family val="2"/>
      </rPr>
      <t xml:space="preserve"> as a phenomenon that occurs between interdependent parties when they experience negative emotional reactions to perceived disagreements and interference concerning the parties’ goals. Empirical evidence shows that user–developer interpersonal conflict is associated with the users’ unwillingness to participate in project development, lack of readiness to accept the proposed system, and failure to recognize the need of the system [3]. Researchers have also associated this risk with resistance to change and limited assumption of responsibility [60,69]. Users and IS developers must have a positive relationship for a system to be successfully implemented [7].
</t>
    </r>
    <r>
      <rPr>
        <b/>
        <sz val="10"/>
        <color theme="1"/>
        <rFont val="Calibri"/>
        <family val="2"/>
      </rPr>
      <t>Role ambiguit</t>
    </r>
    <r>
      <rPr>
        <sz val="10"/>
        <color theme="1"/>
        <rFont val="Calibri"/>
        <family val="2"/>
      </rPr>
      <t xml:space="preserve">y is the extent of clear definition of the roles for each individual involved in the project [3]. IS projects were riskier if roles and responsibilities within the team and the project were inadequately defined [3]. IS system developers also indicate that when they had to manage multiple relationships with stakeholders, the resulting confusion in roles and responsibilities affects the project outcome [47,68].
</t>
    </r>
    <r>
      <rPr>
        <b/>
        <sz val="10"/>
        <color theme="1"/>
        <rFont val="Calibri"/>
        <family val="2"/>
      </rPr>
      <t>Partnering</t>
    </r>
    <r>
      <rPr>
        <sz val="10"/>
        <color theme="1"/>
        <rFont val="Calibri"/>
        <family val="2"/>
      </rPr>
      <t xml:space="preserve"> is a formal attempt to institute processes and activ- ities designed to alter the working relationship among stakehold- ers working on a project. Specifically, in this study, partnering is defined as the extent of activities designed to transform relation- ships so that project team members form a cohesive group, with a single set of goals and established procedures for resolving dis- putes in a timely and effective manner [46].
</t>
    </r>
    <r>
      <rPr>
        <b/>
        <sz val="10"/>
        <color theme="1"/>
        <rFont val="Calibri"/>
        <family val="2"/>
      </rPr>
      <t>Performance estimation difficulty</t>
    </r>
    <r>
      <rPr>
        <sz val="10"/>
        <color theme="1"/>
        <rFont val="Calibri"/>
        <family val="2"/>
      </rPr>
      <t xml:space="preserve"> is defined as the extent of inability to estimate performance-related outcomes of a project, regardless of the specific estimation technique used [56]. These include performance metrics such as system benefits, system compatibility with the environment, and meeting user needs.
Different stakeholders hold unique perspectives on project </t>
    </r>
    <r>
      <rPr>
        <b/>
        <sz val="10"/>
        <color theme="1"/>
        <rFont val="Calibri"/>
        <family val="2"/>
      </rPr>
      <t>performance</t>
    </r>
    <r>
      <rPr>
        <sz val="10"/>
        <color theme="1"/>
        <rFont val="Calibri"/>
        <family val="2"/>
      </rPr>
      <t xml:space="preserve"> [35,59]. Researchers agree that project performance, in terms of measuring success, is a multidimensional construct [19]. Project performance is sometimes defined by software engineering issues of efficiency, effectiveness, and timeliness [29].</t>
    </r>
  </si>
  <si>
    <r>
      <rPr>
        <b/>
        <sz val="10"/>
        <color theme="1"/>
        <rFont val="Calibri"/>
        <family val="2"/>
      </rPr>
      <t xml:space="preserve">Information systems project managers </t>
    </r>
    <r>
      <rPr>
        <sz val="10"/>
        <color theme="1"/>
        <rFont val="Calibri"/>
        <family val="2"/>
      </rPr>
      <t xml:space="preserve">in the United States. Project managers were randomly selected from Project Management Institute (PMI) members identified with the information system special interest group. PMI is an organization consisting of over 500,000 project management professionals. The sample was chosen to represent a cross section of members with project experience. A postage paid envelope was enclosed with each questionnaire. Anonymity was assured to members of the sample. Of the 1000 mailed questionnaires, 151 valid responses were returned, giving a response rate of 15%. A summary of the demographics for the sample is presented in Table 1.
</t>
    </r>
    <r>
      <rPr>
        <b/>
        <sz val="10"/>
        <color theme="1"/>
        <rFont val="Calibri"/>
        <family val="2"/>
      </rPr>
      <t>(IT Project managers)</t>
    </r>
  </si>
  <si>
    <r>
      <rPr>
        <b/>
        <sz val="10"/>
        <color theme="1"/>
        <rFont val="Calibri"/>
        <family val="2"/>
      </rPr>
      <t>The user–developer conflict construct</t>
    </r>
    <r>
      <rPr>
        <sz val="10"/>
        <color theme="1"/>
        <rFont val="Calibri"/>
        <family val="2"/>
      </rPr>
      <t xml:space="preserve"> is a subset of items identified by Barki and Hartwick [7]. For this study, the questionnaire asked respondents to identify the levels of user–developer conflict encountered in their most recently completed IS project. The spe- cific items are shown in Table 2. Each item was scored using a five- point scale ranging from disagreement (1) to agreement (5). All items were presented such that the greater the score, the greater the user attitude risks.
</t>
    </r>
    <r>
      <rPr>
        <b/>
        <sz val="10"/>
        <color theme="1"/>
        <rFont val="Calibri"/>
        <family val="2"/>
      </rPr>
      <t>The role ambiguity construct is adopted from Barki et al. [3]</t>
    </r>
    <r>
      <rPr>
        <sz val="10"/>
        <color theme="1"/>
        <rFont val="Calibri"/>
        <family val="2"/>
      </rPr>
      <t xml:space="preserve"> including: (1) role of each member of the team is not clearly de- fined, (2) role of each person involved in the project is not clearly defined, and (3) role of the user in the project is not well-defined. Each item was scored using a five-point scale ranging from dis- agreement (1) to agreement (5). The greater the score is, the great- er the lack of clarity role definition.
</t>
    </r>
    <r>
      <rPr>
        <b/>
        <sz val="10"/>
        <color theme="1"/>
        <rFont val="Calibri"/>
        <family val="2"/>
      </rPr>
      <t>The project partnering measure is adopted from Larson [46]</t>
    </r>
    <r>
      <rPr>
        <sz val="10"/>
        <color theme="1"/>
        <rFont val="Calibri"/>
        <family val="2"/>
      </rPr>
      <t>. It has five items that consider the institution of team processes to build a collaborative relationship, manage conflict, control scope creep, and facilitate solutions (see Table 2). The survey asked sub- jects to identify the degree to which each of the actions occurred in their most recently finished project. Each scale was scored using a five-point scale ranging from disagreement (1) to agreement (5). All questions were presented such that the bigger the score, the bigger the degree the project partnering activities were carried out at the start of the project.
The</t>
    </r>
    <r>
      <rPr>
        <b/>
        <sz val="10"/>
        <color theme="1"/>
        <rFont val="Calibri"/>
        <family val="2"/>
      </rPr>
      <t xml:space="preserve"> project performance estimation difficulty</t>
    </r>
    <r>
      <rPr>
        <sz val="10"/>
        <color theme="1"/>
        <rFont val="Calibri"/>
        <family val="2"/>
      </rPr>
      <t xml:space="preserve"> is adopted from Nidumolu [57]. The questionnaire asked respondents the extent of difficulty in estimating performance aspects of the software dur- ing the later phases of the project from 1 (very difficult) to 5 (very easy): (1) the project benefits of the software, (2) the software’s compatibility with its environment, and (3) the software’s ability to meet user needs. Each item was presented such that the greater the score, the easier the estimation of project performance at the later stage, thus resulting in a reverse score.
The literature defines </t>
    </r>
    <r>
      <rPr>
        <b/>
        <sz val="10"/>
        <color theme="1"/>
        <rFont val="Calibri"/>
        <family val="2"/>
      </rPr>
      <t>project success</t>
    </r>
    <r>
      <rPr>
        <sz val="10"/>
        <color theme="1"/>
        <rFont val="Calibri"/>
        <family val="2"/>
      </rPr>
      <t xml:space="preserve"> as meeting project goals, budget, schedule, and operational efficiency consideration [29]. The items used in this study were selected from multiple sources and are intended to reflect a variety of success measures that can be judged by IS professionals [29]. The items are listed in Table 2.</t>
    </r>
  </si>
  <si>
    <t>Service, manufacturing, Education domains</t>
  </si>
  <si>
    <t>Although the results of this study are insightful, certain limitations exist. First, a single IT manager was the only source of responses the survey instrument for each project considered which might result in single respondent bias. Additionally, this resulted in a measure of user role clarity and user–developer conflict based on the IT managers’ perspective rather than on the user’s self-perception, resulting in an indirect measure and potentially biasing the results. However, such indirect measures have been widely adopted in empirical studies, i.e., [22] and [33]. Secondly, IT managers responded to the questionnaire by recalling their recent experiences, which raises the possibility of bias in remembering critical parts of the project accurately. However, recall is the only viable way to collect survey data from a wide sample. Third, the measure of project performance is limited to a set of dimensions targeted to the process of project management. Other dimensions of success are not considered, such as system usage, user satisfaction, impact to individuals, and value to the organization. The fourth potential limitation is that self-perception of project performance may hold bias because they reflect on the performance of the respondent. However, self-appraisal is usually considered a valid predictor of performance [10].</t>
  </si>
  <si>
    <r>
      <rPr>
        <b/>
        <sz val="10"/>
        <color theme="1"/>
        <rFont val="Calibri"/>
        <family val="2"/>
      </rPr>
      <t>Positive</t>
    </r>
    <r>
      <rPr>
        <sz val="10"/>
        <color theme="1"/>
        <rFont val="Calibri"/>
        <family val="2"/>
      </rPr>
      <t xml:space="preserve">: 
H3a: Partnering is negatively associated with user–developer conflict
H3b: Partnering is negatively associated with role ambiguity
H4a: Partnering is negatively associated with the difficulty of performance estimation 
H4b: Partnering is positively associated with project performance
</t>
    </r>
    <r>
      <rPr>
        <b/>
        <sz val="10"/>
        <color theme="1"/>
        <rFont val="Calibri"/>
        <family val="2"/>
      </rPr>
      <t>Negative</t>
    </r>
    <r>
      <rPr>
        <sz val="10"/>
        <color theme="1"/>
        <rFont val="Calibri"/>
        <family val="2"/>
      </rPr>
      <t>:
H1a. User–developer conflict is positively associated with performance estimation difficulty.
H2a: Role ambiguity is positively associated with performance estimation difficulty.
H1b. User–developer conflict is negatively associated with project performance.
H5: Performance estimation difficulty is negatively associated with project performance
The findings reinforce software risk researchers’ arguments that a primary role of project management is to manage the project performance risks (i.e., role ambiguity and user–developer conflict). The implicit risk management causal theory supposes negative causal dependencies between management interventions and the existence or the severity of risk incident was confirmed [52]; 
User–developer conflict and role ambiguity are reduced through user partnering.
Pursuing a collaboration between users/management and IS staff can increase interaction and communication between users and IS staff on the tasks [11,17]</t>
    </r>
  </si>
  <si>
    <r>
      <rPr>
        <b/>
        <sz val="10"/>
        <color theme="1"/>
        <rFont val="Calibri"/>
        <family val="2"/>
      </rPr>
      <t xml:space="preserve">User-developer conflicts and project performance:
</t>
    </r>
    <r>
      <rPr>
        <sz val="10"/>
        <color theme="1"/>
        <rFont val="Calibri"/>
        <family val="2"/>
      </rPr>
      <t xml:space="preserve">H1b. User–developer conflict is negatively associated with project performance.
</t>
    </r>
    <r>
      <rPr>
        <b/>
        <sz val="10"/>
        <color theme="1"/>
        <rFont val="Calibri"/>
        <family val="2"/>
      </rPr>
      <t xml:space="preserve">User-developer conflicts and performance estimation difficulty:
</t>
    </r>
    <r>
      <rPr>
        <sz val="10"/>
        <color theme="1"/>
        <rFont val="Calibri"/>
        <family val="2"/>
      </rPr>
      <t xml:space="preserve">H1a. User–developer conflict is positively associated with performance estimation difficulty.
</t>
    </r>
    <r>
      <rPr>
        <b/>
        <sz val="10"/>
        <color theme="1"/>
        <rFont val="Calibri"/>
        <family val="2"/>
      </rPr>
      <t xml:space="preserve">Role ambiguity and performance estimation:
</t>
    </r>
    <r>
      <rPr>
        <sz val="10"/>
        <color theme="1"/>
        <rFont val="Calibri"/>
        <family val="2"/>
      </rPr>
      <t xml:space="preserve">H2a. Role ambiguity is positively associated with performance estimation difficulty.
</t>
    </r>
    <r>
      <rPr>
        <b/>
        <sz val="10"/>
        <color theme="1"/>
        <rFont val="Calibri"/>
        <family val="2"/>
      </rPr>
      <t xml:space="preserve">Partnering and user–developer conflict:
</t>
    </r>
    <r>
      <rPr>
        <sz val="10"/>
        <color theme="1"/>
        <rFont val="Calibri"/>
        <family val="2"/>
      </rPr>
      <t xml:space="preserve">H3a. Partnering is negatively associated with user–developer conflict.
</t>
    </r>
    <r>
      <rPr>
        <b/>
        <sz val="10"/>
        <color theme="1"/>
        <rFont val="Calibri"/>
        <family val="2"/>
      </rPr>
      <t xml:space="preserve">Partnering and role ambiguity:
</t>
    </r>
    <r>
      <rPr>
        <sz val="10"/>
        <color theme="1"/>
        <rFont val="Calibri"/>
        <family val="2"/>
      </rPr>
      <t xml:space="preserve">H3b. Partnering is negatively associated with role ambiguity.
</t>
    </r>
    <r>
      <rPr>
        <b/>
        <sz val="10"/>
        <color theme="1"/>
        <rFont val="Calibri"/>
        <family val="2"/>
      </rPr>
      <t xml:space="preserve">Partnering and performance estimation difficulty:
</t>
    </r>
    <r>
      <rPr>
        <sz val="10"/>
        <color theme="1"/>
        <rFont val="Calibri"/>
        <family val="2"/>
      </rPr>
      <t xml:space="preserve">H4a. Partnering is negatively associated with performance estimation difficulty.
</t>
    </r>
    <r>
      <rPr>
        <b/>
        <sz val="10"/>
        <color theme="1"/>
        <rFont val="Calibri"/>
        <family val="2"/>
      </rPr>
      <t xml:space="preserve">Partnering and project performance:
</t>
    </r>
    <r>
      <rPr>
        <sz val="10"/>
        <color theme="1"/>
        <rFont val="Calibri"/>
        <family val="2"/>
      </rPr>
      <t xml:space="preserve">H4b. Partnering is positively associated with project performance.
</t>
    </r>
    <r>
      <rPr>
        <b/>
        <sz val="10"/>
        <color theme="1"/>
        <rFont val="Calibri"/>
        <family val="2"/>
      </rPr>
      <t xml:space="preserve">Performance estimation difficulty and project performance:
</t>
    </r>
    <r>
      <rPr>
        <sz val="10"/>
        <color theme="1"/>
        <rFont val="Calibri"/>
        <family val="2"/>
      </rPr>
      <t>H5. Performance estimation difficulty is negatively associated with project performance.</t>
    </r>
  </si>
  <si>
    <t>H1a. User–developer conflict is positively associated with performance estimation difficulty.
H1b. User–developer conflict is negatively associated with project performance.
H2a. Role ambiguity is positively associated with performance estimation difficulty.
H2b. Role ambiguity is negatively associated with project performance.
H3a. Partnering is negatively associated with user–developer conflict.
H3b. Partnering is negatively associated with role ambiguity.
H4a. Partnering is negatively associated with performance estimation difficulty.
H4b. Partnering is positively associated with project performance.
H5. Performance estimation difficulty is negatively associated with project performance.
Table 5 shows the results of the structural equation model. The t-statistics for all hypotheses exceeded significance at the .05 level indicating these relationships hold statistical significance, except H2b. The total variance explained of the project performance in the examined model was .41. Hypothesis H2b, the direct relation between lack of role clarity and project performance was not statistically supported.</t>
  </si>
  <si>
    <t>H1a. User–developer conflict is positively associated with performance estimation difficulty.
H1b. User–developer conflict is negatively associated with project performance.
H2a. Role ambiguity is positively associated with performance estimation difficulty.
H3a. Partnering is negatively associated with user–developer conflict.
H3b. Partnering is negatively associated with role ambiguity.
H4a. Partnering is negatively associated with performance estimation difficulty.
H4b. Partnering is positively associated with project performance.
H5. Performance estimation difficulty is negatively associated with project performance.</t>
  </si>
  <si>
    <t>Table 5 shows the results of the structural equation model. The t-statistics for all hypotheses exceeded significance at the .05 level indicating these relationships hold statistical significance, except H2b. The total variance explained of the project performance in the examined model was .41. Hypothesis H2b, the direct relation between lack of role clarity and project performance was not sta- tistically supported.
In this study, PLS-Graph Version 3.01 was used to verify the measurement and test hypotheses. Using ordinary least squares as its estimation technique PLS performs an iterative set of factor analysis and applies a bootstrap approach to estimate the signifi- cance (t-values) of the paths [14]. Two steps approach includes measurement validation and path analysis was used for analysis. Item reliability, convergent validity, and discriminant validity test the measurement model for PLS. Individual item reliability can be examined by observing the factor loading of each item. A high loading implies that the shared variance between constructs and its measurement is higher than error variance [30]. Factor loading higher than 0.7 can be viewed as high reliability and factor loading less than 0.5 should be dropped [14].</t>
  </si>
  <si>
    <t>The study provides a number of new insights into the theory and practice of ISD project management. First, Nidumolu [56] argued that the critical intervening role of performance estimation difficulty – the difficulty in estimating performance consequences during the later stages of the project – is confirmed in this study. Project risks are viewed as causes and performance estimation dif- ficulty should be considered as the effect [36]. In distinguishing conceptually between causes and effects, the research model can be subsequently expanded by incorporating other risk drivers such as insufficient resources and user–developer perception gaps. It also helps explain the effect of risk resolution techniques on project performance. Rather than have a direct effect on project performance, user partnering affects performance estimation difficulty that in turn affects project performance. Furthermore, the strong effect of performance estimation difficulty on project performance provides considerable support for the arguments ad- vanced by software-engineering researchers, i.e., the ability of controlling and monitoring performance progress is highly associated with project success. An important goal of software project management should therefore not only to reduce the project uncertainties, but also to gain control over project uncertainties by improving the ability to estimate project outcomes [9,49,56].
Second, traditional structural contingency approaches emphasize the risk resolution techniques to cope with project risks. The findings reinforce software risk researchers’ arguments that a primary role of project management is to manage the project performance risks (i.e., role ambiguity and user–developer conflict). The implicit risk management causal theory supposes negative causal dependencies between management interventions and the existence or the severity of risk incident was confirmed [52]; however, normative guidelines to specific risk resolution techniques used for particular risks are needed. User–developer conflict and role ambiguity are reduced through user partnering.
Third, the support for a direct effect of user partnering on performance estimation difficulty is interesting. Pursuing a collaboration between users/management and IS staff can increase interaction and communication between users and IS staff on the tasks [11,17]. As such, they make the task of estimating performance outcomes easier. Nidumolu [56] found a relationship between coordination mechanisms and performance estimation difficulty. This similar finding suggests that some risk resolution techniques can reduce project estimation difficulty. However, this may increase the need for project managers to pursue a support base from among the users.
Fourth, the results also suggest that project performance could be influenced directly by the levels of partnering. In the IS literature, obtaining user involvement is often suggested as a critical implementation strategy for system success [32,71]. Increasing user–developer interactions to better understand user requirements and explore more alternatives for a successful implementation is needed; however, at the same time, because projects typically have limited resources, there is a need to bring closure to the project by relying on conflict resolution and collaboration procedures in partnering [15,56]. The findings suggest that user partnering may serve this simultaneous exploration and convergence of user–developer staff interactions needed for ISD projects.
Finally, the findings suggest that organizations should work upfront to build a foundation for collaboration between IS developers and users before disputes and conflicts arise [15,36]. This typically begins with the principals getting together and establishing the goals and guidelines for initiating a partnering process. Careful team selection should be employed to deal with risky areas [21]. Team-building sessions should be held prior to implementation of the project. These sessions may range in length from one-day to five-day intensive workshops. Although, in practice, the exact content of these sessions vary greatly, they tend to combine lectures with exercises to illustrate the principle of effective communication, teamwork, and negotiation [55]. Focus should then shift to implementation of the designated project. Key people from different parties must discuss characteristics of good and bad project management, jointly establish a set of common objectives, identify potential problem areas, and develop guidelines for how they wish to resolve disputes without jeopardizing the integrity of the user partnering endeavor. The sessions generally conclude with a Table 3 common charter for the project, agreement on performance criteria and how they will be measured, and procedural rules for resolving conflicts and disagreements. As a part of the process, participants establish provisions for continuous improvement.</t>
  </si>
  <si>
    <t>SLR_17	SBB_03</t>
  </si>
  <si>
    <t>SLR_18</t>
  </si>
  <si>
    <t>SBB_03</t>
  </si>
  <si>
    <t>Obstacles to user involvement in software product development, with implications for CSCW</t>
  </si>
  <si>
    <t>JONATHAN GRUDIN</t>
  </si>
  <si>
    <t xml:space="preserve">International journal of Man-Machine studies </t>
  </si>
  <si>
    <t>Aarhus University, Denmark</t>
  </si>
  <si>
    <t>The need for the developers of interactive systems to understand the eventual users and their work is well known. The difficulty of acquiring that knowledge indirectly has led to an emphasis on direct user contact during the development process. Although good human-computer interfaces can be found, the difficulty of develop- ing them is substantial. This paper explores the underlying problems in one systems development context: large product development organizations. Because most of these companies were formed before the human-computer interface attained its present prominence, little or no consideration was given to the particular needs of interface development in establishing their organizational structures and development processes. The result was several common difficulties in achieving and benefiting from user involvement in development-the topic of this paper.</t>
  </si>
  <si>
    <t xml:space="preserve">This paper addresses one particular software development context: large product development organizations. It describes common obstacles that product developers face in obtaining knowledge about actual or potential users of their systems and applications. </t>
  </si>
  <si>
    <t xml:space="preserve">This paper addresses one particular software development context: large product development organizations. It describes common obstacles that product developers face in obtaining knowledge about actual or potential users of their systems and applications. Many of these obstacles can be traced to organizational structures and development practices that arose prior to the widespread market for interactive systems. These observations apply to user involvement in human-computer interface development in general, but have particular relevance to CSCW and groupware development.
</t>
  </si>
  <si>
    <t>Developer Challenges</t>
  </si>
  <si>
    <t>Over 200</t>
  </si>
  <si>
    <r>
      <rPr>
        <b/>
        <sz val="10"/>
        <color theme="1"/>
        <rFont val="Calibri"/>
        <family val="2"/>
      </rPr>
      <t xml:space="preserve">Software Engineers, Human Factors Engineers, Industrial Design Engineers, Technical Writers, </t>
    </r>
    <r>
      <rPr>
        <sz val="10"/>
        <color theme="1"/>
        <rFont val="Calibri"/>
        <family val="2"/>
      </rPr>
      <t>Training Developers,</t>
    </r>
    <r>
      <rPr>
        <b/>
        <sz val="10"/>
        <color theme="1"/>
        <rFont val="Calibri"/>
        <family val="2"/>
      </rPr>
      <t xml:space="preserve"> and Marketing representatives</t>
    </r>
    <r>
      <rPr>
        <sz val="10"/>
        <color theme="1"/>
        <rFont val="Calibri"/>
        <family val="2"/>
      </rPr>
      <t xml:space="preserve"> in product development companies </t>
    </r>
  </si>
  <si>
    <r>
      <rPr>
        <sz val="10"/>
        <color theme="1"/>
        <rFont val="Calibri"/>
        <family val="2"/>
      </rPr>
      <t xml:space="preserve">Software Engineers, Human Factors Engineers, Industrial Design Engineers, Technical Writers, Training Developers, and Marketing representatives in product development companies 
</t>
    </r>
    <r>
      <rPr>
        <b/>
        <sz val="10"/>
        <color theme="1"/>
        <rFont val="Calibri"/>
        <family val="2"/>
      </rPr>
      <t>Software Development</t>
    </r>
  </si>
  <si>
    <t>Users were not considered for the survey</t>
  </si>
  <si>
    <t xml:space="preserve">Unspecified
This paper addresses one particular software development context: large product development organizations. </t>
  </si>
  <si>
    <t xml:space="preserve">The study is based on the data drawn from the surveys and interviews author has conducted for another study and author's experience in product development, and author's thousands of conversations with developers over the years, and also from growing literature.  No data collection has been conducted and no evaluation has been conducted with respect to this study. 
</t>
  </si>
  <si>
    <t xml:space="preserve">The paper describes many challenges of developers and users. 
The inherent nature of product development, in which a broad market is sought and the actual users are not known until after development is completed, presents challenges to involving users effectively. Additional obstacles to bringing developers into contact with existing or potential users can be traced to the division of labor within the organization
They may lack empathy or sympathy for inexperienced or non-technical computer users. When developers and users meet, they may find that different values, work styles, even languages get in the way of communicating. Developers tend to be young, rationalistic and idealistic, products of relatively homogeneous academic environments. They often have little experience or understanding of the very different work situations and attitudes of many system users. 
Developers may have a market in mind, but the actual users of a product are not known until the product is bought. The fate of many products, both negative and positive, are reminders of the inherent uncertainty in product development.
Obstacles also arise from the division of labor. User interface specialists rarely have “the big picture”. They may work with a development team assigned to a single application or even to part of an application. Not even the project manager has a perspective encompassing the application mix that customers are expected to use, the practices and preferences of the installed customer base, and strategic information about the intended market for a product.
Once candidates have been identified, the next challenge is to make contact with them. Obstacles may arise within either the users’ organization or the development organization. Contacts with customers are often with managers or information system specialists, rather than with the computer users themselves. Getting past them may not be easy: their job is precisely to represent the users. In addition, the employers of prospective users may see little benefit in freeing them to work with an outside development group.
Within the product development company, protecting (or isolating) developers from customers is traditionally a high priority. The company cannot afford to let well-intentioned developers spend all of their time customizing products for individual users-priority is given to developing generic improvements to benefit scores or hundreds of users.
The development company’s sales representatives may be reluctant to let developers meet with customers. A developer, coming from a different culture, might offend or alarm the customer, or create dissatisfaction with currently available products by describing developments in progress. Similarly, a marketing department may consider itself to be the proper conduit into the development organization for information about customer needs, and may fear the results of random contacts between developers and users. In one company, developers, including human factors engineers, were prevented from attending the annual users’ group meeting.
Marketing viewed it as a show staged strictly for the customers. Sometimes the potential user or group is within the development company. Convenient, but a dangerous special case to rely on. The company is not in business to build products for itself, and user environments are becoming less likely to resemble development environments.
In an in-house development project, the product developers share the same management (at some level) with the potential users. This is not true in the case of product developers and external users, which may make it more difficult for the users to obtain time away from their jobs. In addition, the potential users may be less motivated, knowing that they may not end up actual users of the final product. The problems of sustaining user involvement have been recognized as substantial even in internal development projects. Of course, for contacts of limited duration, many computer users and their employers are pleased to be consulted. Potential users may be less motivated if they do not see how the planned product could possibly benefit themselves. This is particularly a problem for some large systems and for the many groupware applications that selectively benefit managers, such as project or work management applications, decision support systems, meeting scheduling and management systems, and even some voice applications.
Feedback from users may be collected informally or through bug reports and design change requests. The latter generally focus on the basics and on what is of primary importance in the marketplace-e.g. hardware reliability and high-level software functionality-and not on interface features. As to features supporting groups, it may not even be clear who would be in a position to make such a determination. Even the little information that is collected rarely gets back to developers.
The hardware is designed by one group, the software by another, the documentation by a third, and the training by a fourth. Representatives from other groups may have periodic involvement-reviewing design specifications, for example. A product manager with little direct authority over developers may coordinate scheduling. Individuals from several different marketing groups, such as competitive or strategic analysis? and international marketing, may contribute. Members of support groups such as human factors or performance analysis may participate, although not necessarily throughout the project. Several levels of management may monitor the process and comment at different stages. In concert, these people contribute to defining a computer user’s experience with the system or application, yet communication among them may be surprisingly sparse. With whom are users to participate? In addition, turnover in project personnel is common, a further obstacle to sustained user involvement.
</t>
  </si>
  <si>
    <t>The directions that these companies will take are not obvious. As the focus of development shifts from generic products to systems and applications that meet the needs of different specific markets, companies may have to choose between working closely with independent developers, working with value-added resellers who in turn work with “end-users”, or working with the diverse computer users themselves. Each alternative will benefit from “user involvement”-but the identity of the “users” will vary.
Another promising source of new techniques is the experience derived from other development contexts, notably European projects based more on internal or in-house development. In part because some of the obstacles described in this paper are encountered in a muted form or not at all in such contexts, user involvement is more often achieved.
One CSCW topic receiving considerable attention is support for software development. It is impossible to say anything that has not been said before, but these analyses permit us to re-emphasize particular points. Rapid prototyping tools are of course critical; even better will be prototyping tools that are explicitly designed to facilitate cooperation among computer users and developers in design. (See the discussion in Gronbrek, 1991.) Just as code management systems have proven useful in multi-programmer environments, so single-user rapid-prototyping tools may benefit by adopting features designed to support the collaborative nature of most product development.
Improved capabilities for transferring multi-media documents will help. Video is likely to be useful in two ways-to enable developers to communicate more effectively across distances, and perhaps more importantly, to communicate aspects of users’ experiences and work environments to developers. It is difficult to overestimate the impact video can have in conveying the specific details as well as the general richness of work environments.</t>
  </si>
  <si>
    <r>
      <rPr>
        <sz val="10"/>
        <color theme="1"/>
        <rFont val="Calibri"/>
        <family val="2"/>
      </rPr>
      <t xml:space="preserve">This paper addresses one particular software development context: large product development organizations. It describes common obstacles that product developers face in obtaining knowledge about actual or potential users of their systems and applications. Many of these obstacles can be traced to organizational structures and development practices that arose prior to the widespread market for interactive systems. These observations apply to user involvement in human-computer interface development in general, but have particular relevance to CSCW and groupware development.
</t>
    </r>
    <r>
      <rPr>
        <b/>
        <sz val="10"/>
        <color theme="1"/>
        <rFont val="Calibri"/>
        <family val="2"/>
      </rPr>
      <t xml:space="preserve">Obstacles to user involvement
Challenges In Motivating Developers : </t>
    </r>
    <r>
      <rPr>
        <sz val="10"/>
        <color theme="1"/>
        <rFont val="Calibri"/>
        <family val="2"/>
      </rPr>
      <t xml:space="preserve">Although most developers would agree to user involvement in principle, it requires a greater commitment to make it work. Engineers and other team members may not follow through for several reasons. They may lack empathy or sympathy for inexperienced or non-technical computer users. When developers and users meet, they may find that different values, work styles, even languages get in the way of communicating. Developers tend to be young, rationalistic and idealistic, products of relatively homogeneous academic environments. They often have little experience or understanding of the very different work situations and attitudes of many system users.
</t>
    </r>
    <r>
      <rPr>
        <b/>
        <sz val="10"/>
        <color theme="1"/>
        <rFont val="Calibri"/>
        <family val="2"/>
      </rPr>
      <t xml:space="preserve">Challenges In Identifying Appropriate Users And Groups: </t>
    </r>
    <r>
      <rPr>
        <sz val="10"/>
        <color theme="1"/>
        <rFont val="Calibri"/>
        <family val="2"/>
      </rPr>
      <t xml:space="preserve">Developers may have a market in mind, but the actual users of a product are not known until the product is bought. The fate of many products, both negative and positive, are reminders of the inherent uncertainty in product development. Further obstacles to identifying potential users stem from the nature of developing products intended to appeal to a broad range of people. The effort is focused on casting as wide a net as possible; reversing gears to try to identify specific or characteristic users is difficult. Choosing one may seem to eliminate other possibilities. Obstacles also arise from the division of labor. User interface specialists rarely have “the big picture”. They may work with a development team assigned to a single application or even to part of an application. Not even the project manager has a perspective encompassing the application mix that customers are expected to use, the practices and preferences of the installed customer base, and strategic information about the intended market for a product. 
</t>
    </r>
    <r>
      <rPr>
        <b/>
        <sz val="10"/>
        <color theme="1"/>
        <rFont val="Calibri"/>
        <family val="2"/>
      </rPr>
      <t xml:space="preserve">Challenges In Obtaining Access To Users: </t>
    </r>
    <r>
      <rPr>
        <sz val="10"/>
        <color theme="1"/>
        <rFont val="Calibri"/>
        <family val="2"/>
      </rPr>
      <t xml:space="preserve">Once candidates have been identified, the next challenge is to make contact with them. Obstacles may arise within either the users’ organization or the development organization. Contacts with customers are often with managers or information system specialists, rather than with the computer users themselves. Getting past them may not be easy: their job is precisely to represent the users. In addition, the employers of prospective users may see little benefit in freeing them to work with an outside development group. Within the product development company, protecting (or isolating) developers from customers is traditionally a high priority. The company cannot afford to let well-intentioned developers spend all of their time customizing products for individual users-priority is given to developing generic improvements to benefit scores or hundreds of users. Wise customers are well aware of the value of having the phone number of a genial developer, and barriers erected to keep users from contacting developers also prevent developers from easily connecting with users: the relationships and channels are not there. The development company’s sales representatives may be reluctant to let developers meet with customers. A developer, coming from a different culture, might offend or alarm the customer, or create dissatisfaction with currently available products by describing developments in progress. Similarly, a marketing department may consider itself to be the proper conduit into the development organization for information about customer needs, and may fear the results of random contacts between developers and users. In one company, developers, including human factors engineers, were prevented from attending the annual users’ group meeting. Marketing viewed it as a show staged strictly for the customers. Sometimes the potential user or group is within the development company. Convenient, but a dangerous special case to rely on. The company is not in business to build products for itself, and user environments are becoming less likely to resemble development environments.
</t>
    </r>
    <r>
      <rPr>
        <b/>
        <sz val="10"/>
        <color theme="1"/>
        <rFont val="Calibri"/>
        <family val="2"/>
      </rPr>
      <t xml:space="preserve">Challenges In Motivating Potential Users: </t>
    </r>
    <r>
      <rPr>
        <sz val="10"/>
        <color theme="1"/>
        <rFont val="Calibri"/>
        <family val="2"/>
      </rPr>
      <t xml:space="preserve">In an in-house development project, the product developers share the same management (at some level) with the potential users. This is not true in the case of product developers and external users, which may make it more difficult for the users to obtain time away from their jobs. In addition, the potential users may be less motivated, knowing that they may not end up actual users of the final product. The problems of sustaining user involvement have been recognized as substantial even in internal development projects. Of course, for contacts of limited duration, many computer users and their employers are pleased to be consulted. Potential users may be less motivated if they do not see how the planned product could possibly benefit themselves. This is particularly a problem for some large systems and for the many groupware applications that selectively benefit managers, such as project or work management applications, decision support systems, meeting scheduling and management systems, and even some voice applications. 
</t>
    </r>
    <r>
      <rPr>
        <b/>
        <sz val="10"/>
        <color theme="1"/>
        <rFont val="Calibri"/>
        <family val="2"/>
      </rPr>
      <t xml:space="preserve">Challenges In Benefiting From User Contact: </t>
    </r>
    <r>
      <rPr>
        <sz val="10"/>
        <color theme="1"/>
        <rFont val="Calibri"/>
        <family val="2"/>
      </rPr>
      <t xml:space="preserve">Given an uncertain identity of future users and a wide range of conceivable candidates, assessing one’s experiences with a small number of possible users can be difficult. The Scylla of over-generalizing from a limited number of contacts is accompanied by the Charybdis of bogging down when users disagree. Finally, if user involvement succeeds in producing design recommendations, the work has just begun. Design ideas, whatever their source, must be steered through a software development process that is typically fraught with obstacles to interface optimization. User involvement may increase the odds of successfully navigating this course, but the journey is rarely easy, for reasons described below.
</t>
    </r>
    <r>
      <rPr>
        <b/>
        <sz val="10"/>
        <color theme="1"/>
        <rFont val="Calibri"/>
        <family val="2"/>
      </rPr>
      <t xml:space="preserve">Challenges In Obtaining Feedback From Existing Users: </t>
    </r>
    <r>
      <rPr>
        <sz val="10"/>
        <color theme="1"/>
        <rFont val="Calibri"/>
        <family val="2"/>
      </rPr>
      <t xml:space="preserve">Feedback from users may be collected informally or through bug reports and design change requests. The latter generally focus on the basics and on what is of primary importance in the marketplace-e.g. hardware reliability and high-level software functionality-and not on interface features. As to features supporting groups, it may not even be clear who would be in a position to make such a determination. Even the little information that is collected rarely gets back to developers. Field service or software support groups shield developers from external contacts by maintaining products and working with customers on specific problems. The original product developers move on to new releases or product replacements, are reassigned to altogether different projects, or leave the company for greener pastures.
</t>
    </r>
    <r>
      <rPr>
        <b/>
        <sz val="10"/>
        <color theme="1"/>
        <rFont val="Calibri"/>
        <family val="2"/>
      </rPr>
      <t xml:space="preserve">Trying To Find The Design Team: </t>
    </r>
    <r>
      <rPr>
        <sz val="10"/>
        <color theme="1"/>
        <rFont val="Calibri"/>
        <family val="2"/>
      </rPr>
      <t xml:space="preserve">User involvement would be easier if one group had responsibility for all aspects of usability, as recommended by Gould (1988). But the “user interface”, broadly defined, is not often the province of one recognizable team in a large product development company. The hardware is designed by one group, the software by another, the documentation by a third, and the training by a fourth. Representatives from other groups may have periodic involvement-reviewing design specifications, for example. A product manager with little direct authority over developers may coordinate scheduling. Individuals from several different marketing groups, such as competitive or strategic analysis? and international marketing, may contribute. Members of support groups such as human factors or performance analysis may participate, although not necessarily throughout the project. Several levels of management may monitor the process and comment at different stages. In concert, these people contribute to defining a computer user’s experience with the system or application, yet communication among them may be surprisingly sparse. With whom are users to participate? In addition, turnover in project personnel is common, a further obstacle to sustained user involvement.
</t>
    </r>
    <r>
      <rPr>
        <b/>
        <sz val="10"/>
        <color theme="1"/>
        <rFont val="Calibri"/>
        <family val="2"/>
      </rPr>
      <t xml:space="preserve">Overcoming the obstacles
</t>
    </r>
    <r>
      <rPr>
        <sz val="10"/>
        <color theme="1"/>
        <rFont val="Calibri"/>
        <family val="2"/>
      </rPr>
      <t xml:space="preserve">Another promising source of new techniques is the experience derived from other development contexts, notably European projects based more on internal or in-house development. In part because some of the obstacles described in this paper are encountered in a muted form or not at all in such contexts, user involvement is more often achieved. Several of these projects and approaches are described in the Proceedings of CSCW’88; see also Bjerknes ef al. (1987). Of course, transferring what has been learned from internal development to product development is not always easy or even possible.
</t>
    </r>
    <r>
      <rPr>
        <b/>
        <sz val="10"/>
        <color theme="1"/>
        <rFont val="Calibri"/>
        <family val="2"/>
      </rPr>
      <t xml:space="preserve">Computer Support For Cooperative Development
</t>
    </r>
    <r>
      <rPr>
        <sz val="10"/>
        <color theme="1"/>
        <rFont val="Calibri"/>
        <family val="2"/>
      </rPr>
      <t>One CSCW topic receiving considerable attention is support for software develop- ment. It is impossible to say anything that has not been said before, but these analyses permit us to re-emphasize particular points. Rapid prototyping tools are of course critical; even better will be prototyping tools that are explicitly designed to facilitate cooperation among computer users and developers in design. (See the discussion in Gronbrek, 1991.) Just as code management systems have proven useful in multi-programmer environments, so single-user rapid-prototyping tools may benefit by adopting features designed to support the collaborative nature of most product development.
Improved capabilities for transferring multi-media documents will help. Video is likely to be useful in two ways-to enable developers to communicate more effectively across distances, and perhaps more importantly, to communicate aspects of users’ experiences and work environments to developers. It is difficult to overestimate the impact video can have in conveying the specific details as well as the general richness of work environments.
This need to bridge the information gap between development and use environ- ments is so great that the computer should come to play a direct role in making it happen, by communicating information about computer use directly to developers. Issues of privacy and confidentiality will have to be worked out carefully; in some environments it will not be possible. But the potential advantages are so great, for both computer developers and computer users, that efforts to find a mutually satisfactory arrangement will be amply rewarded.</t>
    </r>
  </si>
  <si>
    <r>
      <rPr>
        <b/>
        <sz val="10"/>
        <color theme="1"/>
        <rFont val="Calibri"/>
        <family val="2"/>
      </rPr>
      <t xml:space="preserve">Overcoming the user involvement obstacles
</t>
    </r>
    <r>
      <rPr>
        <sz val="10"/>
        <color theme="1"/>
        <rFont val="Calibri"/>
        <family val="2"/>
      </rPr>
      <t xml:space="preserve">Another promising source of new techniques is the experience derived from other development contexts, notably European projects based more on internal or in-house development. In part because some of the obstacles described in this paper are encountered in a muted form or not at all in such contexts, user involvement is more often achieved. Several of these projects and approaches are described in the Proceedings of CSCW’88; see also Bjerknes ef al. (1987). Of course, transferring what has been learned from internal development to product development is not always easy or even possible.
</t>
    </r>
    <r>
      <rPr>
        <b/>
        <sz val="10"/>
        <color theme="1"/>
        <rFont val="Calibri"/>
        <family val="2"/>
      </rPr>
      <t xml:space="preserve">Computer Support For Cooperative Development
</t>
    </r>
    <r>
      <rPr>
        <sz val="10"/>
        <color theme="1"/>
        <rFont val="Calibri"/>
        <family val="2"/>
      </rPr>
      <t>One CSCW topic receiving considerable attention is support for software development. It is impossible to say anything that has not been said before, but these analyses permit us to re-emphasize particular points. Rapid prototyping tools are of course critical; even better will be prototyping tools that are explicitly designed to facilitate cooperation among computer users and developers in design. (See the discussion in Gronbrek, 1991.) Just as code management systems have proven useful in multi-programmer environments, so single-user rapid-prototyping tools may benefit by adopting features designed to support the collaborative nature of most product development.
Improved capabilities for transferring multi-media documents will help. Video is likely to be useful in two ways-to enable developers to communicate more effectively across distances, and perhaps more importantly, to communicate aspects of users’ experiences and work environments to developers. It is difficult to overestimate the impact video can have in conveying the specific details as well as the general richness of work environments.
This need to bridge the information gap between development and use environ- ments is so great that the computer should come to play a direct role in making it happen, by communicating information about computer use directly to developers. Issues of privacy and confidentiality will have to be worked out carefully; in some environments it will not be possible. But the potential advantages are so great, for both computer developers and computer users, that efforts to find a mutually satisfactory arrangement will be amply rewarded.</t>
    </r>
  </si>
  <si>
    <t>No evaluation is conducted</t>
  </si>
  <si>
    <t>Many of the obstacles can be traced to organizational structures and development practices that arose prior to the widespread market for interactive systems. These observations apply to user involvement in human-computer interface development in general, but have particular relevance to CSCW and groupware development.
One area in which group support applications have made progress is in support of software development itself: code management systems that support version control and patching and the integration of complex systems. Here, developers’ intuitions are obviously better, user involvement is readily accessible, and the user population is technically sophisticated and relatively homogeneous. However, by understanding the communication and coordination problems that are encountered, such as those described below, we may see how to extend these “object management” systems to better support developers. Some suggestions in this direction conclude the paper.</t>
  </si>
  <si>
    <t>SLR_18	SBB_04</t>
  </si>
  <si>
    <t>SLR_19</t>
  </si>
  <si>
    <t>SBB_04</t>
  </si>
  <si>
    <t xml:space="preserve">Negotiating and understanding information systems requirements: the use of set diagrams. </t>
  </si>
  <si>
    <t>Al-Karaghouli W, AlShawi S, Fitzgerald G</t>
  </si>
  <si>
    <t>Requirements Engineering Journal</t>
  </si>
  <si>
    <t>University of Westminster, UK</t>
  </si>
  <si>
    <t>A major contributor to the failure of information technology-based systems is the problem of under- standing user or customer requirements in the initial analysis and requirements identification stage of development. This paper identifies and describes an approach to help overcome some of these problems, particularly the mismatch or understanding gap between the customer and the developer. 
In many large and complex information technology systems projects, the need for a clear understanding of customer requirements has long been underestimated [1,2] and this has led to the failure of vital and expensive projects. In the UK, for example, the London Stock Exchange automated trading system Taurus, after great expenditure, had to be withdrawn before ever going live [3,4]; the London Ambulance Service computerised despatch system failed disastrously, forcing the service to revert to the old system [5]; and more recently were the Passport Office `fiasco' and the new UK air traffic control centre at Swanwick, which is still not operational three years after its planned completion and which is very greatly over budget [7,8].
The problem of failed software is not a characteristic of the UK software industry alone. It is worldwide problem; for example, Sauer discusses the famous case of the Australian Public Service Mandata system, which started in the 1950s and continued throughout the 1970s, eventually being terminated in 1981 with the full cost not revealed. Also in the United States, where the software industry is possibly most advanced, many large-scale systems have ended in disasters, as discussed by Laudon and Laudon and Sloane [11].
A number of authors, including Schmitt and Kozar [12], Rudelius et al. [13], Wise and Debons [14], Sommerville [15], Sauer [9], Tillier and Flower [17], have identified many factors that lead to software failure. Underlying these factors are several reasons for such failures, for example, the nature of IT, the speed of development, lack of skills, legacy systems, obsoles- cence due to rapidly changing work environment [18], and inadequate requirements analysis and problem definition. Macaulay and Gleick argue that many project failures are the result of mutual misunderstanding between the customer and the software engineers about vital aspects of the project's requirements, and it is this area which is the focus of this research.</t>
  </si>
  <si>
    <t xml:space="preserve">This paper identifies and describes an approach to help overcome some of these problems, particularly the mismatch or understanding gap between the customer and the developer. 
This paper suggests that the early establishment of requirements is critical to the success of most projects and that typically this is not well done. The paper reports on the use of a graphical representation technique that it is argued helps in the key area of exploring the understanding of the requirements between customers and developers in the early stages of the development of an information system. </t>
  </si>
  <si>
    <t>Information systems development, Information technology, Knowledge gap, Mappings, Negotiation, Operational research, Set theory, Specifications, Understanding requirements, User requirements, Venn diagrams</t>
  </si>
  <si>
    <t>A major contributor to the failure of information technology-based systems is the problem of understanding user or customer requirements in the initial analysis and requirements identification stage of development. This paper identifies and describes an approach to help overcome some of these problems, particularly the mismatch or understanding gap between the customer and the developer. The approach is intended to be used at the early stages of requirement determination and introduces techniques from operational research into the process. In particular set theory and Venn diagrams are used as a way of graphically representing the relationships and gaps in understanding that may exist. The benefit obtained from the use of the technique is partly in the graphical representations themselves but mainly in the dialogue and negotiation that result from the construction of the diagrams. The technique has been developed in a research study of retail organisations’ use of information technology in the UK and an example case study from the sector is used to illustrate and discuss the technique.</t>
  </si>
  <si>
    <t>Mainly Gaps: understanding gap and talks a bit about culture gap,  and knowledge gap</t>
  </si>
  <si>
    <t xml:space="preserve">The customer's knowledge is mainly `business' knowledge with limited or non-IT knowledge; on the other hand, the developer's knowledge is `technical' knowledge with limited business knowledge. The KG is essentially the mismatch of knowledge that the customer typically has concerning IT capabilities and limitation.
</t>
  </si>
  <si>
    <r>
      <rPr>
        <sz val="10"/>
        <color theme="1"/>
        <rFont val="Calibri"/>
        <family val="2"/>
      </rPr>
      <t>Senior personnel in the organisation, namely the head of the IT department (</t>
    </r>
    <r>
      <rPr>
        <b/>
        <sz val="10"/>
        <color theme="1"/>
        <rFont val="Calibri"/>
        <family val="2"/>
      </rPr>
      <t>developer</t>
    </r>
    <r>
      <rPr>
        <sz val="10"/>
        <color theme="1"/>
        <rFont val="Calibri"/>
        <family val="2"/>
      </rPr>
      <t xml:space="preserve">) and the other type of questionnaire was sent to the different business departments (internal </t>
    </r>
    <r>
      <rPr>
        <b/>
        <sz val="10"/>
        <color theme="1"/>
        <rFont val="Calibri"/>
        <family val="2"/>
      </rPr>
      <t>customers</t>
    </r>
    <r>
      <rPr>
        <sz val="10"/>
        <color theme="1"/>
        <rFont val="Calibri"/>
        <family val="2"/>
      </rPr>
      <t>) such as the accounting and marketing departments.</t>
    </r>
  </si>
  <si>
    <r>
      <rPr>
        <sz val="10"/>
        <color theme="1"/>
        <rFont val="Calibri"/>
        <family val="2"/>
      </rPr>
      <t xml:space="preserve">The developers of the system which will include business analysts, systems analysts, programmers, software engineers, network specialists, security specialists, etc.
</t>
    </r>
    <r>
      <rPr>
        <b/>
        <sz val="10"/>
        <color theme="1"/>
        <rFont val="Calibri"/>
        <family val="2"/>
      </rPr>
      <t>[this is how the authors have defined developer role]</t>
    </r>
  </si>
  <si>
    <t>Customers include people who work at the business department of Retail organisations (internal customers) such as the accounting and marketing departments and customers of the system.</t>
  </si>
  <si>
    <t>Unclear
But most probably direct meetings as the customers and developers were working in the same company.</t>
  </si>
  <si>
    <t>Other</t>
  </si>
  <si>
    <r>
      <rPr>
        <b/>
        <sz val="10"/>
        <color theme="1"/>
        <rFont val="Calibri"/>
        <family val="2"/>
      </rPr>
      <t xml:space="preserve">Venn diagrams have been used. </t>
    </r>
    <r>
      <rPr>
        <sz val="10"/>
        <color theme="1"/>
        <rFont val="Calibri"/>
        <family val="2"/>
      </rPr>
      <t xml:space="preserve">In this research they were found to be highly effective as a graphical or pictorial technique for illustrating any gaps in understanding that existed at the requirements stage. They are extremely easy to understand and can be manipulated by both sides to make particular points. For example, by renegotiating the overlaps it is easy to indicate how good or bad current agreements are on particular matters. The technique can be made more precise and quantitative by, for example, creating a matching score of speci®c terms noted in attribute lists drawn up by the two sides.
The Venn diagram is a useful graphical representation of the gap in understanding between the two parties. In tandem with this another diagram used in set theory is utilised and that is the </t>
    </r>
    <r>
      <rPr>
        <b/>
        <sz val="10"/>
        <color theme="1"/>
        <rFont val="Calibri"/>
        <family val="2"/>
      </rPr>
      <t>set mapping diagram.</t>
    </r>
    <r>
      <rPr>
        <sz val="10"/>
        <color theme="1"/>
        <rFont val="Calibri"/>
        <family val="2"/>
      </rPr>
      <t xml:space="preserve"> This is important in that it helps focus attention on exactly which requirement instances match with which specification instances</t>
    </r>
  </si>
  <si>
    <t>Retail sector (`Retailers: Food' and `Retailers: General')</t>
  </si>
  <si>
    <r>
      <rPr>
        <sz val="10"/>
        <color theme="1"/>
        <rFont val="Calibri"/>
        <family val="2"/>
      </rPr>
      <t xml:space="preserve">The use of diagrams from set theory as a technique, although very useful and can help stimulate understanding and reveal areas of disagreement and mismatch, have limitations where the level of misunderstanding is deep, or where there are serious con ̄ict of goals, values, perceptions and expectations. The diagrams simply help illustrate that the degree of the match or mismatch is severe.
In such situations further techniques may have to be used to help address such deep problems of understanding.
</t>
    </r>
    <r>
      <rPr>
        <strike/>
        <sz val="10"/>
        <color theme="1"/>
        <rFont val="Calibri"/>
        <family val="2"/>
      </rPr>
      <t>No evaluation is done.</t>
    </r>
  </si>
  <si>
    <t>The authors suggest that the role of a facilitator in matching and mapping the requirements against the specification is important and will add value to the quality of the final requirement. A facilitator is an independent person who guides the process and helps overcome the various barriers that are in the way and any problems that occur. The facilitator may also arbitrate at times but ideally should get the parties to agree rather than impose anything. The facilitator is also responsible for the more mundane elements such as getting the right people involved, arranging meetings and setting agendas. The person (or people) needs to be independent so as not to be seen as tainted by any internal `politics' or bias. It is not a new concept and has been used successfully in a number of areas, particularly in JAD (Joint Application Development) meetings.</t>
  </si>
  <si>
    <t>This paper identifies and describes an approach to help overcome the mismatch or understanding gap between the customer and the developer. The KRS approach is aimed at generating the knowledge and understanding needed in both the customer and the developers to enable the development of a sound, agreed, and fully effective project requirements definition. KRS is a socio-technical approach dealing mainly with social (human) interactions between customers and developers. After all, the process of customer requirements elicitation involves human-human communications with the aim of achieving a better understanding within organisations and helping elaborate requirements that lead to better systems that better meet the requirements and expectations of the stakeholders.</t>
  </si>
  <si>
    <r>
      <rPr>
        <b/>
        <sz val="10"/>
        <color theme="1"/>
        <rFont val="Calibri"/>
        <family val="2"/>
      </rPr>
      <t xml:space="preserve">This paper identifies and describes an approach to help overcome some of the mismatch or understanding gap between the customer and the developer. </t>
    </r>
    <r>
      <rPr>
        <sz val="10"/>
        <color theme="1"/>
        <rFont val="Calibri"/>
        <family val="2"/>
      </rPr>
      <t xml:space="preserve">The approach is intended to be used at the early stages of requirement determination and introduces techniques from operational research into the process. In particular set theory and Venn diagrams are used as a way of graphically representing the relationships and gaps in understanding that may exist. The benefit obtained from the use of the technique is partly in the graphical representations themselves but mainly in the dialogue and negotiation that result from the construction of the diagrams.
</t>
    </r>
    <r>
      <rPr>
        <b/>
        <sz val="10"/>
        <color theme="1"/>
        <rFont val="Calibri"/>
        <family val="2"/>
      </rPr>
      <t xml:space="preserve">The main feature of the technique proposed is the use of diagrams from set theory, but although the diagrams are important it is really the negotiation and dialogue that are key.
</t>
    </r>
    <r>
      <rPr>
        <sz val="10"/>
        <color theme="1"/>
        <rFont val="Calibri"/>
        <family val="2"/>
      </rPr>
      <t>This paper has introduced the use of various diagrams from set theory as a convenient and powerful pictorial aid to developing shared understanding and knowledge between customers and developers in systems projects. 
An illustrative two-stage case example is described showing the use of the technique in action and the way that the diagrams can drive the improvement of understanding and thus the establishment of requirements. It is recognised that the process rather than the technique itself is what is really important but it is argued that the diagrams provide the representation and focus which enable the process of understanding.</t>
    </r>
  </si>
  <si>
    <r>
      <rPr>
        <b/>
        <sz val="10"/>
        <color theme="1"/>
        <rFont val="Calibri"/>
        <family val="2"/>
      </rPr>
      <t xml:space="preserve">This paper identifies and describes an approach to help overcome some of the mismatch or understanding gap between the customer and the developer. </t>
    </r>
    <r>
      <rPr>
        <sz val="10"/>
        <color theme="1"/>
        <rFont val="Calibri"/>
        <family val="2"/>
      </rPr>
      <t xml:space="preserve">The approach is intended to be used at the early stages of requirement determination and introduces techniques from operational research into the process. In particular set theory and Venn diagrams are used as a way of graphically representing the relationships and gaps in understanding that may exist. The benefit obtained from the use of the technique is partly in the graphical representations themselves but mainly in the dialogue and negotiation that result from the construction of the diagrams.
</t>
    </r>
    <r>
      <rPr>
        <b/>
        <sz val="10"/>
        <color theme="1"/>
        <rFont val="Calibri"/>
        <family val="2"/>
      </rPr>
      <t>The main feature of the technique proposed is the use of diagrams from set theory, but although the diagrams are important it is really the negotiation and dialogue that are key. [More details: Section 4]</t>
    </r>
  </si>
  <si>
    <t>The use of the set diagram technique described in this paper is part of a wider approach currently under development, which we refer to as the Knowledge Requirements System (KRS) approach. The approach will not be described in detail, but essentially it is aimed at generating the knowledge and understanding needed in both the customer and the developers to enable the development of a sound, agreed, and fully effective project requirements definition.
KRS is a socio-technical approach dealing mainly with social (human) interactions between customers and developers. After all, the process of customer requirements elicitation involves human-human communications with the aim of achieving a better understanding within organisations and helping elaborate requirements that lead to better systems that better meet the requirements and expectations of the stakeholders.
The technique can be complemented by other techniques, and SSM and Rich Pictures have proved useful. The technique is also part of a wider approach that is being developed by the authors.</t>
  </si>
  <si>
    <t>In such situations further techniques may have to be used to help address such deep problems of understanding. One technique that we have investigated and used successfully in the early stages of requirements determination is SSM and the use of Rich Pictures. 
SSM is particularly appropriate for complex situations where fundamental underlying differences of opinions and perceptions are encountered. It addresses aspects that are typically not well addressed by most formal analysis approaches and methods. 
Also they recommend using Knowledge Requirements System (KRS) approach which is aimed at generating the knowledge and understanding needed in both the customer and the developers to enable the development of a sound, agreed, and fully effective project requirements definition.
(The technique can be complemented by other techniques, and SSM and Rich Pictures have proved useful. The technique is also part of a wider approach that is being developed by the authors.)</t>
  </si>
  <si>
    <t>SLR_19	SBB_05</t>
  </si>
  <si>
    <t>SLR_20</t>
  </si>
  <si>
    <t>SBB_05</t>
  </si>
  <si>
    <t>Reducing software requirement perception gaps through coordination mechanisms</t>
  </si>
  <si>
    <t>Houn-Gee Chen, James J. Jiang, Gary Klein, Jengchung V. Chen</t>
  </si>
  <si>
    <t>Journal of Systems and Software</t>
  </si>
  <si>
    <t>National Taiwan University, Taiwan
Yuan-Ze University, Taiwan
University of Central Florida, USA
University of Colorado, USA
National Chung-Kung University, Taiwan</t>
  </si>
  <si>
    <t>A prime cause of schedule slippages and cost overruns in infor- mation system (IS) projects is risk associated with requirements elicitation (Barki et al., 1993; Lyytinen et al., 1998). In fact, discov- ery of user requirements has long been recognized as a major chal- lenge for IS development projects (Curtis et al., 1988; Walz et al., 1993). Independent of the elicitation methodologies adopted, two risk categories of requirements determination include require- ments uncertainty and user-developer perception gaps (Jiang and Klein, 2002; Stork and Sapienza, 1995). Much of the past research effort attempts to examine and reduce the extent of uncertainty of user requirements during the development project. However, little work on the perception gap between users and IS developers can be found in the literature.</t>
  </si>
  <si>
    <t>This study examines the relationships among the management interventions of pre-project partnering, coordination structure, the perception gap, and IS development project performance to confirm the importance of communication practices while exploring the impact of specific techniques.</t>
  </si>
  <si>
    <t>Project management, Software requirements, Horizontal coordination, Vertical coordination, Project partnering, Consonance, Information systems development, Requirements uncertainty, User perception gaps</t>
  </si>
  <si>
    <t xml:space="preserve">Users and information system professionals view the world differently. This perception difference leads to an inability to fully define the information requirements of a new system. Practitioners understand this difficulty and look for solid approaches to address the problem. A model is developed that links coordination mechanisms and project partnering practices to perception gaps and project success. The premise is to use the model to confirm the expected relationships and examine coordination practices in particular for effectiveness in promoting common understanding. Survey results from information system project professionals indicate that the managerial interventions of coordination and partnering are successful in reducing the perception gaps and improving project performance. Prior research had not established a link. The results support the principle that organizations must install specific coordination techniques and implement partnering procedures prior to the commencement of project activities.
</t>
  </si>
  <si>
    <t>Perception Gap, Pre-project partnering [Collaboration], Horizontal coordination[Communication], Vertical coordination [Coordination],
Project performance</t>
  </si>
  <si>
    <r>
      <rPr>
        <b/>
        <sz val="10"/>
        <color theme="1"/>
        <rFont val="Calibri"/>
        <family val="2"/>
      </rPr>
      <t xml:space="preserve">Perception Gap: </t>
    </r>
    <r>
      <rPr>
        <sz val="10"/>
        <color theme="1"/>
        <rFont val="Calibri"/>
        <family val="2"/>
      </rPr>
      <t xml:space="preserve">Formally, the perception gap between users and developers can be viewed as equivocality, which is defined as the existence of multiple and conflicting interpretations about an organizational situation (Daft et al., 1987). In the IS context, equivocality is the perception gap between users and developers on system require- ments (Stork and Sapienza, 1995). Perception gaps are large when frames of reference differ (Davidson, 2002). Unfortunately, users and IS developers often exhibit completely different frames of ref- erence when interpreting information (Laudon and Laudon, 2004). Equivocality is difference in perceptions among the people involved in an IS development project limiting the mutual under- standing needed to accomplish the goals of the project (Daft and Lengel, 1986).
</t>
    </r>
    <r>
      <rPr>
        <b/>
        <sz val="10"/>
        <color theme="1"/>
        <rFont val="Calibri"/>
        <family val="2"/>
      </rPr>
      <t xml:space="preserve">Pre-project partnering [Collaboration]: </t>
    </r>
    <r>
      <rPr>
        <sz val="10"/>
        <color theme="1"/>
        <rFont val="Calibri"/>
        <family val="2"/>
      </rPr>
      <t xml:space="preserve">Pre-project partnering prescribes processes to build relationships, establish procedures for resolving differences, and setting quality improvement policies. Pre-project partnering is another management intervention de- signed to promote collaboration between users and developers through coordination principles (Cowan et al., 1992). Pre-project partnering overcomes the tendency to manage IS projects in adver- sarial fashion and controls conflict between the user and IS staff (Jiang et al., 2006). These controls help avoid unclear project objec- tives, insufficient resources, and shifting goals by fostering a more collaborative environment for IS development. 
</t>
    </r>
    <r>
      <rPr>
        <b/>
        <sz val="10"/>
        <color theme="1"/>
        <rFont val="Calibri"/>
        <family val="2"/>
      </rPr>
      <t xml:space="preserve">Horizontal coordination [ Communication]: </t>
    </r>
    <r>
      <rPr>
        <sz val="10"/>
        <color theme="1"/>
        <rFont val="Calibri"/>
        <family val="2"/>
      </rPr>
      <t xml:space="preserve">On the other hand, horizontal coordination between users and IS staff is undertaken through mutual task adjustments and com- munication across functional boundaries (Nidumolu, 1996). Hori- zontal coordination can be achieved in two different modes: personal and group (Van De Ven and Delbecq, 1976). In the per- sonal mode, individual role occupants serve as the mechanism for making mutual task adjustments (Van De Ven and Delbecq, 1976). Perception differences can be mutually adjusted by face- to-face focused communications. In the group mode, the mecha- nism for mutual adjustment is vested in multiple role occupants through scheduled or unscheduled meetings. Through the group meetings, users and IS staff can recognize perception differences and use rich media (face-to-face discussion, immediate feedback, multiple cues) to reduce conflict and enhance the acceptance of agreements (Daft et al., 1987). 
</t>
    </r>
    <r>
      <rPr>
        <b/>
        <sz val="10"/>
        <color theme="1"/>
        <rFont val="Calibri"/>
        <family val="2"/>
      </rPr>
      <t xml:space="preserve">Vertical coordination [Coordination]: </t>
    </r>
    <r>
      <rPr>
        <sz val="10"/>
        <color theme="1"/>
        <rFont val="Calibri"/>
        <family val="2"/>
      </rPr>
      <t xml:space="preserve">The mechanisms for vertical coordination are usually implemented between line mangers and unit supervisors. Vertical coordination through mechanisms such as steering committees can consider IS project development at a higher-level of business need and validate the various stakehold- ers’ request for changes. A critical objective of vertical coordination is to achieve goal congruence between the organization and pro- ject. Vertical coordination facilitates critical decisions during pro- ject development, such as change requests, and dampens the conflicts between developers and users (Nidumolu, 1996).
</t>
    </r>
    <r>
      <rPr>
        <b/>
        <sz val="10"/>
        <color theme="1"/>
        <rFont val="Calibri"/>
        <family val="2"/>
      </rPr>
      <t>Project performance: [Table 2]</t>
    </r>
  </si>
  <si>
    <t>Unspecified
But talks about requirements uncertainty due to perception gaps</t>
  </si>
  <si>
    <t>323 IS professionals</t>
  </si>
  <si>
    <r>
      <rPr>
        <b/>
        <sz val="10"/>
        <color theme="1"/>
        <rFont val="Calibri"/>
        <family val="2"/>
      </rPr>
      <t>IS project managers</t>
    </r>
    <r>
      <rPr>
        <sz val="10"/>
        <color theme="1"/>
        <rFont val="Calibri"/>
        <family val="2"/>
      </rPr>
      <t xml:space="preserve"> in the US from the IS SIG members of the Project Management Institute. These individuals are likely to be familiar with software development activities and, thus, are appropriate for this study. There were people with different job positions such as IS managers,</t>
    </r>
    <r>
      <rPr>
        <b/>
        <sz val="10"/>
        <color theme="1"/>
        <rFont val="Calibri"/>
        <family val="2"/>
      </rPr>
      <t xml:space="preserve"> Project leaders, IS professionals and IS users.
</t>
    </r>
    <r>
      <rPr>
        <sz val="10"/>
        <color theme="1"/>
        <rFont val="Calibri"/>
        <family val="2"/>
      </rPr>
      <t xml:space="preserve">
</t>
    </r>
  </si>
  <si>
    <t xml:space="preserve">Adopted from Nidumolu (1996), the metrics of horizontal coor- dination and vertical coordination are each measured by the extent the items in Table 2, from 1 (never) to 5 (to a great extent). Project performance contains three criteria universally considered critical – meeting budget, meeting schedule, and meeting user requirements (Wateridge, 1995). Other researchers suggest further dimensions of project performance to include amount of work produced, the quality of work produced, and the ability to meet project goals (Henderson and Lee, 1992). The items in this study appear in the previous studies (Jones and Harrison, 1996). </t>
  </si>
  <si>
    <t xml:space="preserve">Service, Manufacturing, Education </t>
  </si>
  <si>
    <t>Limitations are not specified in the paper. 
The responses are obtained only from the IS project managers in the US and the demographics confirm that only 2 IS users are included in this sample. Also it is not clear how many software developers are included in the sample. So the responses might not represent the voice of the software developers and users.</t>
  </si>
  <si>
    <t>The results of this study have several implications to researchers and practitioners. For IS researchers, the framework allows additional studies. Questions to address using this framework include: Do other managerial practices serve to close the user-developer perception gap? Does the perception gap between other types of stakeholders also adversely impact the project outcomes? Second, the results of this study provide the first known empirical evidence documenting the negative relationship between the perception gap and final project performance. Third, pre-project partnering is linked to coordination and project implementation. Finally, this study echoes the call to achieve consonance in perceptions among differing stakeholders (Jiang and Klein, 2002).</t>
  </si>
  <si>
    <r>
      <rPr>
        <sz val="10"/>
        <color theme="1"/>
        <rFont val="Calibri"/>
        <family val="2"/>
      </rPr>
      <t xml:space="preserve">A survey of 323 IS professionals reveals that pre-project partnering has significant impact on the extent of both vertical and horizontal coordination as well as the user-developer perception gap. Horizontal coordination significantly impacts the user-developer perception gap in a beneficial direction. Horizontal and vertical coordination also have a direct, positive impact on the final project performance. Lastly, a negative relationship from user-developer perception gap to final project performance is confirmed.
</t>
    </r>
    <r>
      <rPr>
        <b/>
        <sz val="10"/>
        <color theme="1"/>
        <rFont val="Calibri"/>
        <family val="2"/>
      </rPr>
      <t xml:space="preserve">Positive:
</t>
    </r>
    <r>
      <rPr>
        <sz val="10"/>
        <color theme="1"/>
        <rFont val="Calibri"/>
        <family val="2"/>
      </rPr>
      <t xml:space="preserve">H1a: Pre-project partnering has a positive impact on the extent of vertical coordination during the system development process.
H1b: Pre-project partnering has a positive impact on the extent of horizontal coordination during the system development process.
H1c: Pre-project partnering has a significant positive impact on closing the perception gap between IS users and IS developers.
H2a: Vertical coordination has a positive impact on project performance.
H2b: Horizontal coordination has a positive impact on project performance.
H3: Horizontal coordination has a positive impact on closing the perception gap between users and IS developers.
</t>
    </r>
    <r>
      <rPr>
        <b/>
        <sz val="10"/>
        <color theme="1"/>
        <rFont val="Calibri"/>
        <family val="2"/>
      </rPr>
      <t xml:space="preserve">Negative:
</t>
    </r>
    <r>
      <rPr>
        <sz val="10"/>
        <color theme="1"/>
        <rFont val="Calibri"/>
        <family val="2"/>
      </rPr>
      <t>H4: The perception gap is negatively associated with project performance.</t>
    </r>
  </si>
  <si>
    <t>Based upon a survey and analysis of 323 IS professionals, pre-project partnering has significant positive impact on the extent of coordination and in closing the user-developer perception gap. Horizontal coordination also has a significant impact on closing the user-developer perception gap along with a direct impact on final project performance. Vertical coordinationhas a positive effect on project performance. Finally, the negative impact of a user developer perception gap on final project performance is confirmed.
This study confirms the general principle that communication will improve project performance, and exam- ines specific relationships among pre-project partnering, horizon- tal coordination, vertical coordination and user-developer perception gaps. A survey of 323 IS professionals reveals that pre-project partnering has significant impact on the extent of both vertical and horizontal coordination as well as the user-developer perception gap. Horizontal coordination significantly impacts the user-developer perception gap in a beneficial direction. Horizontal and vertical coordination also have a direct, positive impact on the final project performance. Lastly, a negative relationship from user-developer perception gap to final project performance is con- firmed. Early researchers sought mediators to explain the effects of coordination on the final project outcomes. These results indicate the user-developer perception gap as such a mediator.</t>
  </si>
  <si>
    <t>H1a: Pre-project partnering has a positive impact on the extent of vertical coordination during the system development process.
H1b: Pre-project partnering has a positive impact on the extent of horizontal coordination during the system development process.
H1c: Pre-project partnering has a significant positive impact on closing the perception gap between IS users and IS developers.
H2a: Vertical coordination has a positive impact on project performance.
H2b: Horizontal coordination has a positive impact on project performance.
H3: Horizontal coordination has a positive impact on closing the perception gap between users and IS developers.
H4: The perception gap is negatively associated with project performance.</t>
  </si>
  <si>
    <t>Descriptive statistics: We used partial least squares (PLS) analysis to test item reliability, convergent validity, and discriminant validity for all scales.</t>
  </si>
  <si>
    <t>The results of this study have several implications to researchers and practitioners. For IS researchers, the framework allows additional studies. Questions to address using this framework in- clude: Do other managerial practices serve to close the user-devel- oper perception gap? Does the perception gap between other types of stakeholders also adversely impact the project outcomes? Second, the results of this study provide the first known empirical vidence documenting the negative relationship between the per- ception gap and final project performance. Third, pre-project part- nering is linked to coordination and project implementation. Finally, this study echoes the call to achieve consonance in percep- tions among differing stakeholders (Jiang and Klein, 2002).
For the IS practitioner, the results of this study support the following suggestions. First, IS management must recognize and attempt to close the negative impact of the perception gap between users and IS staff on project performance. IS management should devote their resources and attention not only to user requirement uncertainties, but also the potential user-developer perception gap. Establishing coordination channels and implementing pre-project processes should prove effective. Some specific activities could include building a collaborative relationship among all stakeholders, formulating a formal charter that states shared objectives and responsibilities, identifying potential conflicts and problem areas before the project is initiated, and conducting scheduled and unscheduled group meetings between users and IS groups. Secondly, the impact of pre-project partnering activities suggests that IS management needs to move the project perspective to an earlier time and institute the beneficial activities associated with partnering before the formal project begins. Essentially, IS management must develop their contacts, contracts, and relationships with the users as early as possible.</t>
  </si>
  <si>
    <t>SLR_20        SBB_06</t>
  </si>
  <si>
    <t>SLR_21</t>
  </si>
  <si>
    <t>SBB_06</t>
  </si>
  <si>
    <t>The relation of requirements uncertainty and stakeholder perception gaps to project management performance</t>
  </si>
  <si>
    <t>James J. Jiang, Gary Klein, Shelly P.J. Wu, T.P. Liang</t>
  </si>
  <si>
    <t>University of Central Florida, United States
University of Colorado, United States
National Sun Yet-Sen University,  Taiwan</t>
  </si>
  <si>
    <t>Formally, this perception gap is defined as the existence of multiple and conflicting interpretations about an organizational situation by different stakeholders ( Daft et al., 1987; Lyytinen, 1988; Jiang et al., 1998). Perception gaps are large when frames of reference differ (Davidson, 2002). In this study, we concentrate on two primary stakeholders, the users and developers, since most interactions will be between these two groups.
Unfortunately, users often exhibit completely different frames of reference than do IS developers (Laudon and Laudon, 2004). To point, users and IS professionals exhibit significant perception dif- ferences on service requirements and service quality (Jiang et al., 2003a,b). To improve success, IS project managers must strive to reduce this gap to achieve ‘‘consonance” – where IS users and IS developers agree on the system requirements, success criteria, and interpretation of system delivery characteristics (Klein and Jiang, 2001).</t>
  </si>
  <si>
    <t xml:space="preserve">Achieving consonance is a necessary condition for meeting stakeholders’ needs and project requirements. Therefore, reducing the stakeholder perception gap is one goal of activities among IS users and IS developers. The presence of a link between requirements uncertainty and the stakeholder perception gap would provide an opportunity to reduce conditions of uncertainty instead of responding to uncertainties on a contingency basis. The question remains as to whether this relationship exists.
To test for the presence of the questioned relationship, this study incorporates the stakeholder perception gap into an estab- lished requirements uncertainty research framework (Nidumolu, 1995). Specifically, instead of a direct link between user require- ments uncertainty and project management performance, we pro- pose that user requirements uncertainty is one source of the stakeholder perception gap. From there, residual performance risk is included as a mediator between the perception gap and project management performance to explain remaining uncertainties (Nidumolu, 1995). </t>
  </si>
  <si>
    <t>Project management, Information system development, Residual performance risk, Requirements uncertainty, Stakeholder perception gap</t>
  </si>
  <si>
    <t>Researchers consider requirements uncertainty as a problem to be addressed during information system development by choosing an appropriate strategy to mitigate the uncertainty. However, this strategy avoids addressing issues present at the start of a project. Those include differences in perception between two prominent stakeholders: users and developers. The problems caused by this perception gap are demonstrated to be at least as significant as components of requirements uncertainty. A model is developed and empirically tested that shows a good portion of residual performance risks in a project are explained by perception gaps. These gaps present a new opportunity to address difficulties in a project before the development efforts begin.</t>
  </si>
  <si>
    <t>The presence of a link between requirements uncertainty and the stakeholder perception gap would provide an opportunity to reduce conditions of uncertainty instead of responding to uncertainties on a contingency basis. The question remains as to whether this relationship exists.</t>
  </si>
  <si>
    <t>Perception Gap, Horizontal coordination [Communication], Project management performance</t>
  </si>
  <si>
    <r>
      <rPr>
        <b/>
        <sz val="10"/>
        <color theme="1"/>
        <rFont val="Calibri"/>
        <family val="2"/>
      </rPr>
      <t xml:space="preserve">Perception gap: </t>
    </r>
    <r>
      <rPr>
        <sz val="10"/>
        <color theme="1"/>
        <rFont val="Calibri"/>
        <family val="2"/>
      </rPr>
      <t xml:space="preserve">Formally, this perception gap is defined as the existence of multiple and conflicting interpretations about an organizational situation by different stakeholders. a perception gap between users and IS developers can be viewed as risk drivers that increase the residual performance risk of the project. Perception gaps between users and IS developers make it difficult to achieve agreements on project requirements, goals, and performance measures – which in turn can lead to difficulty in estimating the final project schedule and cost.
</t>
    </r>
    <r>
      <rPr>
        <b/>
        <sz val="10"/>
        <color theme="1"/>
        <rFont val="Calibri"/>
        <family val="2"/>
      </rPr>
      <t>Horizontal Coordination (control variable)</t>
    </r>
    <r>
      <rPr>
        <sz val="10"/>
        <color theme="1"/>
        <rFont val="Calibri"/>
        <family val="2"/>
      </rPr>
      <t xml:space="preserve"> measures the extent to which </t>
    </r>
    <r>
      <rPr>
        <b/>
        <sz val="10"/>
        <color theme="1"/>
        <rFont val="Calibri"/>
        <family val="2"/>
      </rPr>
      <t>communication</t>
    </r>
    <r>
      <rPr>
        <sz val="10"/>
        <color theme="1"/>
        <rFont val="Calibri"/>
        <family val="2"/>
      </rPr>
      <t xml:space="preserve"> is conducted and structured between individual users and IS personnel and within groups across func- tional boundaries (users and IS personnel). 
</t>
    </r>
    <r>
      <rPr>
        <b/>
        <sz val="10"/>
        <color theme="1"/>
        <rFont val="Calibri"/>
        <family val="2"/>
      </rPr>
      <t xml:space="preserve">Project Management Performance: </t>
    </r>
    <r>
      <rPr>
        <sz val="10"/>
        <color theme="1"/>
        <rFont val="Calibri"/>
        <family val="2"/>
      </rPr>
      <t xml:space="preserve">Authors argue a minimum of three dimensions of project management performance – meeting budget, making schedule, and satisfying user requirements (McFarlan, 1981; Wateridge, 1995). Others suggest additional dimensions to include the amount and quality of the work pro- duced and an ability to meet project goals ( Deephouse et al., 1995–1996; Jones and Harrison, 1996). </t>
    </r>
  </si>
  <si>
    <r>
      <rPr>
        <b/>
        <sz val="10"/>
        <color theme="1"/>
        <rFont val="Calibri"/>
        <family val="2"/>
      </rPr>
      <t>IS managers, Project leaders, IS Professionals</t>
    </r>
    <r>
      <rPr>
        <sz val="10"/>
        <color theme="1"/>
        <rFont val="Calibri"/>
        <family val="2"/>
      </rPr>
      <t xml:space="preserve"> in the US from members of the IS special interest group of the Project Management Institute. These subjects should be familiar with the software project activities and outcomes.</t>
    </r>
  </si>
  <si>
    <r>
      <rPr>
        <sz val="10"/>
        <color theme="1"/>
        <rFont val="Calibri"/>
        <family val="2"/>
      </rPr>
      <t xml:space="preserve">The Stakeholder </t>
    </r>
    <r>
      <rPr>
        <b/>
        <sz val="10"/>
        <color theme="1"/>
        <rFont val="Calibri"/>
        <family val="2"/>
      </rPr>
      <t xml:space="preserve">Perception Gap </t>
    </r>
    <r>
      <rPr>
        <sz val="10"/>
        <color theme="1"/>
        <rFont val="Calibri"/>
        <family val="2"/>
      </rPr>
      <t xml:space="preserve">is measured by the five items in Table 2. These items are listed as common points of disagreement during the course of a project (Cleland and Ireland, 2006; Klein et al., 2002; Schwalbe, 2007). A Likert-type scale captured re- sponses from 1 (strongly agree) to 5 (strongly disagree) on whether or not there was a mutual understanding about the items at the start of the project.
</t>
    </r>
    <r>
      <rPr>
        <b/>
        <sz val="10"/>
        <color theme="1"/>
        <rFont val="Calibri"/>
        <family val="2"/>
      </rPr>
      <t>Horizontal Coordination</t>
    </r>
    <r>
      <rPr>
        <sz val="10"/>
        <color theme="1"/>
        <rFont val="Calibri"/>
        <family val="2"/>
      </rPr>
      <t xml:space="preserve"> (control variable) measures the extent to which communication is conducted and structured between individual users and IS personnel and within groups across func- tional boundaries (users and IS personnel). The construct is from Nidumolu (1995). Each item is scored using a five-point scale rang- ing from never (1) to always (5). All items are presented such that the greater the score, the greater the extent of the particular item.
</t>
    </r>
    <r>
      <rPr>
        <b/>
        <sz val="10"/>
        <color theme="1"/>
        <rFont val="Calibri"/>
        <family val="2"/>
      </rPr>
      <t>Project Management Performance:</t>
    </r>
    <r>
      <rPr>
        <sz val="10"/>
        <color theme="1"/>
        <rFont val="Calibri"/>
        <family val="2"/>
      </rPr>
      <t xml:space="preserve"> Authors argue a minimum of three dimensions of project management performance – meeting budget, making schedule, and satisfying user requirements (McFarlan, 1981; Wateridge, 1995). Others suggest additional dimensions to include the amount and quality of the work pro- duced and an ability to meet project goals ( Deephouse et al., 1995–1996; Jones and Harrison, 1996). The items adopted by this study are from Henderson and Lee (1992). Similar items were also used by Jiang et al. (2006). The questionnaire asks typical questions about satisfaction of project management performance for their organization when developing information systems. The specific items are listed in Table 2. Each item was scored using a five-point scale ranging from never (1) to always (5). All items were pre- sented such that the greater the score, the greater the satisfaction of the particular item.</t>
    </r>
  </si>
  <si>
    <t>Service and Manufacturing</t>
  </si>
  <si>
    <t>Like any research, our study has certain limitations. First, the study focused only on requirements diversity, requirements instability, and the stakeholder perception gap. Consequently, how other types of uncertainty (skill lacks, project complexity) interact with the stakeholder perception gap to influence project management performance was not explored. Second, the project outcomes measured in this study mainly focus on project management performance as perceived by the subjects. Other dimensions of success such as impact to the organization, impact on individuals, user satisfaction, and system usage are not considered. Likewise, objective measures of budget and schedule might reveal different relationships. Lastly, the subjects are all from the United States and the results may not generalize to regions that differ in software development maturity or culture</t>
  </si>
  <si>
    <t>Nonetheless, results of this study are encouraging enough to warrant future multivariate research efforts.
There exist implications to IS researchers for studying requirements uncertainty on IS project management performance. First, the support of H1a and H1b indicate that future studies examining user requirements uncertainty in IS development should consider not only process deficiencies, but also the perception differences among stakeholders to begin a project. Second, this study expands our understanding of the relationship between uncertainties and later residual performance risks by incorporating the stakeholder
perception gap. Results show a stakeholder perception gap is a full mediator between requirements diversity and residual performance risk and a partial mediator between requirements instability and residual performance risk. Thus, different types of uncertainty should be examined separately in future studies and other mediators may also exist between requirements uncertainty and residual performance risk.
At a first glance, the existence of a mediator between uncertainty and residual performance risk may not seem a great deal. However, consonance theory argues that IS project managers must attempt to reach a common understanding among stakeholders on the project objectives, scope, and success criteria (Klein and Jiang, 2001). A gap due to a lack of understanding clearly is crucial in improving eventual project management performance. This stakeholder perception gap can become the focus of a research framework to determine effective means to achieve consonance before the project commences rather than responding to uncertainty with contingent project processes. The stakeholder perception gap is a cause of residual performance risk which must be resolved and well managed by the IS project managers. It opens new research avenues for studying requirements uncertainty relationships with project management outcomes and confirms that management must work on building processes and culture that promote consonance early in a project and throughout the organization rather than solely react to the consequences of uncertainty during development.</t>
  </si>
  <si>
    <t xml:space="preserve">H1a: Requirements instability is positively associated with the stakeholder perception gap.
H1b: Requirements diversity is positively associated with the stakeholder perception gap.
H2a: Requirements instability is positively associated with residual performance risk.
H2b: Requirements diversity is positively associated with residual performance risk. [not supported ]
H3: The stakeholder perception gap is positively associated with residual performance risk.
H4: Residual performance risk is negatively associated with project management performance.
The problems caused by this perception gap are demonstrated to be at least as significant as components of requirements uncertainty.
Accordingly, a perception gap between users and IS developers can be viewed as risk drivers that increase the residual performance risk of the project. Perception gaps between users and IS developers make it difficult to achieve agreements on project requirements, goals, and performance measures– which in turn can lead to difficulty in estimating the final project schedule and cost.
</t>
  </si>
  <si>
    <t>The perception gap can be effectively addressed with techniques to influence understanding of the project’s goals, measures, and objectives. Such techniques include pre-project partnering dedicated to building common understanding of the project before any project task is begun and assumption based estimation (Jiang et al., 2006). As part of pre-project partnering, one should strive for a mutual understanding of the definitions and measures of success, having different concepts of terminology is one form of disagreement that leads to a lack of commonality (Jiang et al., 2003a,b). Organizational changes should also be pursued to achieve common ground in matching goals to the needs of the organization and an appropriate culture for projects (Benko and McFarlan, 2003). It is often too late at the latter stages to realize the effectiveness of the adopted coping strategies.</t>
  </si>
  <si>
    <t>A survey of 151 IS professionals indicates that requirements instability and requirements diversity increase the stakeholder perception gap, as shown in Fig. 3. Likewise, the direct link between stakeholder perception gap and residual performance risk was supported. However, though requirements instability remains positively related to residual performance risk (support of H2a), the direct relationship between requirements diversity and residual performance risk was fully mediated by the stakeholder perception gap. This indicates that requirements diversity can be addressed by attacking the stakeholder perception gap. Requirements instability, however, is only partially mediated by the gap, indicating further techniques must be applied. Lastly, the link between residual performance risk and project management performance was confirmed. This, along with the significance of horizontal coordination as a control variable, enhances the external validity of the results.</t>
  </si>
  <si>
    <r>
      <rPr>
        <sz val="10"/>
        <color theme="1"/>
        <rFont val="Calibri"/>
        <family val="2"/>
      </rPr>
      <t xml:space="preserve">H1a: Requirements instability is positively associated with the stakeholder perception gap.
H1b: Requirements diversity is positively associated with the stakeholder perception gap.
H2a: Requirements instability is positively associated with residual performance risk.
H2b: Requirements diversity is positively associated with residual performance risk. </t>
    </r>
    <r>
      <rPr>
        <b/>
        <sz val="10"/>
        <color theme="1"/>
        <rFont val="Calibri"/>
        <family val="2"/>
      </rPr>
      <t>[not supported ]</t>
    </r>
    <r>
      <rPr>
        <sz val="10"/>
        <color theme="1"/>
        <rFont val="Calibri"/>
        <family val="2"/>
      </rPr>
      <t xml:space="preserve">
H3: The stakeholder perception gap is positively associated with residual performance risk.
H4: Residual performance risk is negatively associated with project management performance.</t>
    </r>
  </si>
  <si>
    <t>PLS is also employed to test the structural model. Results from PLS include an estimate of the path coefficients – which indicate the strengths of the relationships between the dependent and independent variables, and the R2 values – which indicate the amount of variance explained by the independent variables. R2 represents the predictive power of the model and interprets the same as in a multiple regression. PLS employs a bootstrap resampling procedure to generate t-statistics and standard errors (Chin, 1998). Fig. 3 shows the coefficients of the path analysis. Based on the results, H1a, H1b, H2a, H3, and H4 are supported. H2b, however, is not.</t>
  </si>
  <si>
    <t>There exist implications to IS researchers for studying requirements uncertainty on IS project management performance. First, the support of H1a and H1b indicate that future studies examining user requirements uncertainty in IS development should consider not only process deficiencies, but also the perception differences among stakeholders to begin a project. Second, this study expands our understanding of the relationship between uncertainties and later residual performance risks by incorporating the stakeholder perception gap. Results show a stakeholder perception gap is a full mediator between requirements diversity and residual perfor- mance risk and a partial mediator between requirements instabil- ity and residual performance risk. Thus, different types of uncertainty should be examined separately in future studies and other mediators may also exist between requirements uncertainty and residual performance risk.
At a first glance, the existence of a mediator between uncertainty and residual performance risk may not seem a great deal. However, consonance theory argues that IS project managers must attempt to reach a common understanding among stakeholders on the project objectives, scope, and success criteria (Klein and Jiang, 2001). A gap due to a lack of understanding clearly is crucial in improving eventual project management performance. This stake- holder perception gap can become the focus of a research frame- work to determine effective means to achieve consonance before the project commences rather than responding to uncertainty with contingent project processes. The stakeholder perception gap is a cause of residual performance risk which must be resolved and well managed by the IS project managers. It opens new research avenues for studying requirements uncertainty relationships with project management outcomes and confirms that management must work on building processes and culture that promote conso- nance early in a project and throughout the organization rather than solely react to the consequences of uncertainty during development.
The results of this study also have an important implication for IS project managers. According to current wisdom, the focus of uncertainty management at the project level is to identify corresponding coping mechanisms. However, this study suggests that IS project managers must also manage the stakeholder perception gap as an indirect indicator of final project management performance. Though it may be common knowledge that stakeholders do not agree among themselves, specific sources of that disagreement can lead to more specific techniques to address the gaps. For those associated with requirements, the IS project manager can address the perception gaps with effective strategies early in the life of a project. One need not wait until the latter stages of a project to select from among contingencies.</t>
  </si>
  <si>
    <t>SLR_21	SBB_07</t>
  </si>
  <si>
    <t>SLR_22</t>
  </si>
  <si>
    <t>SBB_07</t>
  </si>
  <si>
    <t>User participation in healthcare IT development: a developers’ viewpoint in Finland</t>
  </si>
  <si>
    <t>Susanna Martikainen , Mikko Korpela, Tuija Tiihonen</t>
  </si>
  <si>
    <t>International Journal of Medical Informatics</t>
  </si>
  <si>
    <t>University of Eastern Finland, Finland</t>
  </si>
  <si>
    <t>Yes
Finland</t>
  </si>
  <si>
    <t>Recent research showed that physicians in Finland were highly crit- ical of their information technology (IT) systems. They were also critical of the methods of collaboration with the developers of the health IT systems (HITS) in use at the time of the questionnaire. This study turned the set-up around and asked systems developers the same questions about collaboration. What is developers’ view on end user participation in HITS development at the moment? How would developers wish end users to participate in sys- tems development? Do the developers’ views differ from the physicians’ (end users’) views of the current state of collaboration in developing IT systems?</t>
  </si>
  <si>
    <t>The main goal of this study is to learn about HITS developers’ perspectives on HITS development, particularly on end user participation aspects. The first objective of the study is to investigate developers’ opinions on the current means and methods of end user participation. The second objective is to compare the already-known opinions and views of Finnish physicians on participation in HITS development with the opinions and views of the developers who created the systems. Third, the study also aims to explore developers’ views
on possible weaknesses in software product development and suggestions for improving the current state.</t>
  </si>
  <si>
    <t>End-user participation, Computer systems development methods Medical informatics applications, Software design, Occupational groups, Finland, Questionnaires</t>
  </si>
  <si>
    <t>Background and purpose
Recent research showed that physicians in Finland were highly critical of their information technology (IT) systems. They were also critical of the methods of collaboration with the developers of the health IT systems (HITS) in use at the time of the questionnaire. This study turned the set-up around and asked systems developers the same questions about collaboration. What is developers’ view on end user participation in HITS development at the moment? How would developers wish end users to participate in systems development? Do the developers’ views differ from the physicians’ (end users’) views of the current state of collaboration in developing IT systems?
Methods
A web-based questionnaire study was conducted in one of the major HITS provider companies in Finland among all developers, including software developers and customer support and sales personnel. Both quantitative and free-text questions of a previous study were adapted for the purpose. The responses were analyzed with qualitative and basic quantitative methods.
Results
The response rate of the questionnaire was 37% and 136 responses were received. The developers who responded were experienced workers; 81% of the respondents had 6 years or more of work experience in IT systems development and 35% of them had 6 years or more of work experience in the healthcare domain. Almost three-quarters (72%) of the respondents agreed with the statement ‘I work with users’. Almost all the developers (90%) thought that they are interested in user feedback and also 81% thought that they take the end users’ opinions and experiences into account when developing software. A majority of the developers (57%) considered that corrections and modifications are currently not implemented quickly enough. The most popular means of user participation were that ‘users would present their work and needs related to it in their workplace’ (76%), followed by user groups (75%). The developers suggested many traditional user-centered and usability design methods, too.
The developers’ views were compared to the views of the physicians who primarily used the case company's products. The views were in direct opposition on whether developers are interested in end users’ views (90% of the developers agreed, vs. 60% of the physicians disagreed) and take them into account (81% of the developers agreed, vs. 63% of the physicians disagreed), as well as on user groups (favored by 75% of the developers vs. 14% of the physicians). The majority of the respondents, both developers (57%) and physicians (74%), were dissatisfied with the pace of implementation of corrections and modifications.
Conclusions
Both physicians and developers seem to be “willing but not able” to collaborate with each other. Possible reasons for the differences in views include the fact that there is no return channel of communication on what happened to the end users’ feedback, and that developers collaborate with customer representatives who are not end users. It is obvious that there are one or more spots along the route between the “end developers” and end users where there is a breakdown of the information flow.</t>
  </si>
  <si>
    <t>RQ1. How do healthcare IT systems developers view the current state of user participation in healthcare IT systems development?
RQ2. What kinds of ideas do developers have about collaborating with users?
RQ3. How do developers’ views of the current state and collaboration differ from medical doctors’ views?</t>
  </si>
  <si>
    <t>136 respondents</t>
  </si>
  <si>
    <r>
      <rPr>
        <sz val="10"/>
        <color theme="1"/>
        <rFont val="Calibri"/>
        <family val="2"/>
      </rPr>
      <t>The target population of the questionnaire study mainly consisted of</t>
    </r>
    <r>
      <rPr>
        <b/>
        <sz val="10"/>
        <color theme="1"/>
        <rFont val="Calibri"/>
        <family val="2"/>
      </rPr>
      <t xml:space="preserve"> product developers and customer support personnel </t>
    </r>
    <r>
      <rPr>
        <sz val="10"/>
        <color theme="1"/>
        <rFont val="Calibri"/>
        <family val="2"/>
      </rPr>
      <t xml:space="preserve">in Finland. The issues were studied with a questionnaire which was conducted in the healthcare unit of a large software company in Finland.
The survey was emailed to people working in product development, customer support, and sales and from both private and public healthcare solutions development areas.
</t>
    </r>
  </si>
  <si>
    <t>In this study, the term developers is used as a general term referring to employees of an HITS provider company. Developers are divided into two broad categories. We call people who are working in a product development department software developers. We call people working on a help desk or in customer support activities customer support.</t>
  </si>
  <si>
    <r>
      <rPr>
        <sz val="10"/>
        <color theme="1"/>
        <rFont val="Calibri"/>
        <family val="2"/>
      </rPr>
      <t xml:space="preserve">Software product development for healthcare takes place
mainly in companies (“software houses”) which we call HITS
providers. </t>
    </r>
    <r>
      <rPr>
        <b/>
        <sz val="10"/>
        <color theme="1"/>
        <rFont val="Calibri"/>
        <family val="2"/>
      </rPr>
      <t>Taking their viewpoint in this paper, customer refers to a healthcare organization using the software product, and end users are the people in the customer organization who are directly using the product (doctors, nurses, etc.).</t>
    </r>
    <r>
      <rPr>
        <sz val="10"/>
        <color theme="1"/>
        <rFont val="Calibri"/>
        <family val="2"/>
      </rPr>
      <t xml:space="preserve">
Users were not surveyed in this study. Authors have distributed the survey only among s/w development firm members and have compared the results of the survey conducted with the physicians.</t>
    </r>
  </si>
  <si>
    <t>Healthcare</t>
  </si>
  <si>
    <t>On the other hand, a single case study can, of course, never be generalized, and this study particularly cannot be generalized to small and medium-sized HITS provider companies. Notwithstanding the limitations, the results of this study can be used as an input for improving the HITS development process and methods.</t>
  </si>
  <si>
    <t>Four main directions for further research can be identified.
1. To find out how representative the results are of the HITS industry in Finland in general, a quantitative survey among a broadly representative sample of companies would be needed.
2. To find out how specific or generalizable the results from Finland are to other countries, both the study among physicians (or all clinicians) and the study among developers should be repeated in a number of different countries.
3. To find out how the long response time taken to implement modifications, acknowledged by all, can be addressed, action research with more agile methods is required.
4. Finally, to find out the actual reasons for the contradictory situation wherein all stakeholder groups from end users to “end developers” are interested in collaboration but the results are still unsatisfactory, an in-depth analysis of the entire two-way nexus of activities between the two ends is required. It is obvious that there are one or more spots along the route where a breakdown of the information flow happens.</t>
  </si>
  <si>
    <t>By improving collaboration, usability of the systems can be improved
The main contribution to prior theoretical understanding, as reviewed in section 1.3, is the finding that HITS developers strongly acknowledge the importance of user centered design and end user participation; the key issue is not any more to raise awareness in HITS provider companies. However, despite all the recommendations in the literature on human factors, agile methods, etc., it is still not clear how the good inten- tions should be implemented in the practice of HITS product development.
All the subgroups of developers were strongly of the opinion that they themselves are interested in end users’ feed- back, and take their opinions and experiences into account. They have a positive view of the current state of user participation in health IT systems development. This is in sharp contrast with what physicians think about developers’ attitudes.</t>
  </si>
  <si>
    <t>The main contribution to prior theoretical understanding, as reviewed in section 1.3, is the finding that HITS developers strongly acknowledge the importance of user centered design and end user participation; the key issue is not any more to raise awareness in HITS provider companies. However, despite all the recommendations in the literature on human factors, agile methods, etc., it is still not clear how the good intentions should be implemented in the practice of HITS product development.
All the subgroups of developers were strongly of the opinion that they themselves are interested in end users’ feedback, and take their opinions and experiences into account. They have a positive view of the current state of user participation in health IT systems development. This is in sharp contrast with what physicians think about developers’ attitudes.
There was only one issue in which the views of the developers and physicians were the same. The majority in both studies were dissatisfied with the pace of development of new products, updates, and corrections. Neither physicians nor developers have very specific ideas about how to improve the collaboration between developers and end users.
Both physicians and developers seem to be “willing but not able” to collaborate with each other. Possible reasons for the differences in views include the fact that there is no return channel of communication on what happened to the end users’ feedback, and that developers collaborate with customer representatives who are not end users. It is obvious that there are one or more spots along the route between “end developers” and end users where there is a breakdown of the information flow.</t>
  </si>
  <si>
    <t>The main contribution to prior theoretical understanding, as reviewed in section 1.3, is the finding that HITS developers strongly acknowledge the importance of user centered design and end user participation; the key issue is not any more to raise awareness in HITS provider companies. However, despite all the recommendations in the literature on human factors, agile methods, etc., it is still not clear how the good inten- tions should be implemented in the practice of HITS product development.</t>
  </si>
  <si>
    <t>SLR_22	SBB_08</t>
  </si>
  <si>
    <t>SLR_23</t>
  </si>
  <si>
    <t>SBB_08</t>
  </si>
  <si>
    <t>Investigating the gap between IT professionals and users</t>
  </si>
  <si>
    <t>Leigh Poter</t>
  </si>
  <si>
    <t>ACIS 2004 Proceedings</t>
  </si>
  <si>
    <t>Griffith University</t>
  </si>
  <si>
    <t>In general discussion both academics and IT industry representatives can be heard discussing the differences between IT professionals and users. These differences have been described in terms of background differences (Cavaye 1995), cognitive differences (Smith 1997), a lack of knowledge of IT on the part of users (Igbaria 1993), or communication difficulties (Mayhew 1992). While research has been conducted into user characteristics, little has been done to examine the differences between users and IT professionals.</t>
  </si>
  <si>
    <t>This paper seeks to address the differences between users and IT professionals by presenting a set of factors organised into a framework for examining the gap between IT professionals and users in order to identify where similarities and differences exist. This framework also seeks to explore the possible relationship between the gap and information technology acceptance and success.
This work stems from a current and ongoing research project investigating the differences between IT professionals and users in terms of their approach and attitude towards technology. A framework for investigating the potential differences has been developed based on a review of available literature from a range of research areas. This Gap model presents a set of factors sorted into three groups.</t>
  </si>
  <si>
    <t>Human Computer Interaction, User Characteristics, IS Success, Technology Acceptance</t>
  </si>
  <si>
    <t>Fundamental differences exist in the views of technology held by IT professionals and users, creating a gap between the two groups. This gap creates obstacles in information system design and development through communication difficulties and misunderstandings. In order to explore this, a Gap Model has been developed to examine the nature of the differences and the relationship between these differences and technology acceptance and information system success. This paper presents the Gap Model and preliminary findings from an initial set of interviews</t>
  </si>
  <si>
    <t>Gap between users and developers</t>
  </si>
  <si>
    <t>Gaps: differences between IT professionals and users in terms of their approach and attitude towards technology.</t>
  </si>
  <si>
    <t>15 participants</t>
  </si>
  <si>
    <t>IT Professionals and users</t>
  </si>
  <si>
    <t xml:space="preserve">For the purpose of this research, IT professionals are defined as individuals involved in information system development who are directly involved in the information technology industry, whether they are developers, designers, business analysts, or technical personnel. </t>
  </si>
  <si>
    <t>Users are defined as the actual operators of an information system, regardless of position or status (Robson, 1997, Bevan, 1997). For the purpose of this study this grouping is confined to those users who are not directly involved in the information technology industry.</t>
  </si>
  <si>
    <t>The information gathered is limited by the self-reported nature of interview process. The opportunity to observe an individual directly interacting both with technology and with representatives of either the IT professional or user groups would assist in overcoming this limitation.
No evaluation is done</t>
  </si>
  <si>
    <t>At this point the Gap Model has only been used to analyse a small amount of information. It is clear that further work needs to be undertaken to support early findings and clarify which factors show the actual differences between IT professionals and users and refine the model.</t>
  </si>
  <si>
    <t>The primary factor that influenced their attitude towards the interaction appeared to be communication, with all interviewees describing negative attributes for their experience with a technically focused IT professional and positive attributes for their experience with a user or business focused IT professional. 
They described specific instances of interaction citing such difficulties as an inability to understand a technically focused IT professional in terms of language, and a feeling that the technically focused IT professional did not understand what they required. In contrast, encounters with a user or business focused IT professional were described positively and in some instances a user or business focused IT professional was used to overcome interaction difficulties with a technically focused IT professional. The international intern working on the team described one of the user or business focused IT professionals as “able to explain things at any level. He could talk to the users and they knew what he was saying, then he’d talk to Developer2 [a technically focused IT professional] in her own language”. The presence of several user or business focused IT professionals appeared to assist the requirements gathering phase of the project and ultimately the positive result generated when the product was delivered. Doubts were expressed by several interviewees as to the possible outcome of the project had these individuals not been present.</t>
  </si>
  <si>
    <t>Gap model was developed. They also have identified differences between IT professional and users (table 4), Differences within the IT professionals group (table 5) and Differences within the User group (table 6).</t>
  </si>
  <si>
    <t xml:space="preserve">Gap model was developed - The relationship between the characteristics of an individual and their interaction with information technology derived from literature from a range of areas including user acceptance, innovation diffusion, human factors and mental models provided a list of factors appropriate for the exploration of the differences between IT professionals and users. These initial factors were compared for an overlap of concepts and grouped according to similar principles into three primary groups: general, IT specific, and mental model factors. This grouping formed the basis of the Gap Model. </t>
  </si>
  <si>
    <t>At this point the Gap Model has only been used to analyse a small amount of information. It is clear that further work needs to be undertaken to support early findings and clarify which factors show the actual differences between IT professionals and users and refine the model. Research is continuing to that end.</t>
  </si>
  <si>
    <t>SLR_23	SBB_09</t>
  </si>
  <si>
    <t>SLR_24</t>
  </si>
  <si>
    <t>SBB_09</t>
  </si>
  <si>
    <t>A Case Study on the Impact of Customer Communication on Defects in Agile Software Development</t>
  </si>
  <si>
    <t>Mikko Korkala, Pekka Abrahamsson and Pekka Kyllonen</t>
  </si>
  <si>
    <t>AGILE 2006 (AGILE'06)</t>
  </si>
  <si>
    <t>University of Oulu, Finland and VTT Technical Research Centre of Finland</t>
  </si>
  <si>
    <t>As demonstrated above, the importance of communication has been shown to be paramount in agile development. Less however is known about the implications of communication and feedback in this context.</t>
  </si>
  <si>
    <t>The purpose of this paper is therefore twofold. First, this paper explores the impact of customer communication and feedback on software defect rates. Second, it briefly discusses the selection Proceedings of of customer communication channels based on the existing literature.</t>
  </si>
  <si>
    <t>not provided</t>
  </si>
  <si>
    <t>Effective communication and feedback are crucial in agile development. Extreme programming (XP) embraces both communication and feedback as interdependent process values which are essential for projects to achieve successful results. Our research presents the empirical results from four different case studies. Three case studies had partially onsite customers and one had an onsite customer. The case studies used face-to-face communication to different extents along with email and telephone to manage customer-developer communication inside the development iterations. Our results indicate that an increased reliance on less informative communication channels results in higher defect rates. These results suggest that the selection of communication methods, to be used inside development iterations, should be a factor of considerable importance to agile organizations working with partially available customers. This paper also proposes some guidelines for selecting proper communication methods.</t>
  </si>
  <si>
    <t>Total number is unclear but The teams consisted of 5 to 6 developers and there were 6 customers in 4 case studies.</t>
  </si>
  <si>
    <t>Developers and users</t>
  </si>
  <si>
    <t>software development</t>
  </si>
  <si>
    <t>Onside and offshore customer: Mobile-D proposes that the customer should participate personally in the development when the contents of the iterations are discussed and analysed, and during the release when the customer can provide feedback about the results of the iterations.</t>
  </si>
  <si>
    <t>Direct Meetings between developers &amp; users, Via Emails, Telephone</t>
  </si>
  <si>
    <t>Media Richness Theory (MRT) [11, 12] is used. MRT is perhaps the most prominent theory of media selection, even though it has been widely criticized (e.g. [16-18]). The theory suggests that matching the task needs to mediums ability to convey information will improve task performance and that certain media are better capable of transmitting uncertain or equivocal information</t>
  </si>
  <si>
    <t>Media Richness Theory is used for the  media selection.  Media Richness Theory which, despite criticism, is possibly the most well known theory of media selection. The theory suggests that matching the task needs to mediums ability to convey information will improve task performance and that certain media are better capable of transmitting uncertain or equivocal information [11, 12].</t>
  </si>
  <si>
    <t>Interviews, observations, research diary
This data is based on onsite observations, a research diary and interviews.</t>
  </si>
  <si>
    <r>
      <rPr>
        <strike/>
        <sz val="10"/>
        <color theme="1"/>
        <rFont val="Calibri"/>
        <family val="2"/>
      </rPr>
      <t>No evaluation is done.</t>
    </r>
    <r>
      <rPr>
        <sz val="10"/>
        <color theme="1"/>
        <rFont val="Calibri"/>
        <family val="2"/>
      </rPr>
      <t xml:space="preserve">
The findings are more applicable to traditional software development as the length of an iteration is quite long: However, due to the agile principle of short iterations, this is less risky than in traditional software development where the length of an iteration may last for quite long periods. Our empirical data, however, demonstrates that there is room for improvement even in short cyclical agile development by making good use of rich communication mechanisms as we propose in this paper.</t>
    </r>
  </si>
  <si>
    <t>While the selection of the most appropriate communication method in agile development is not a focus of this paper , we believe it is not a straightforward task and it is a subject that requires further research.</t>
  </si>
  <si>
    <t>Our research indicates that when the reliance on leaner communication mediums increases, the software defect rates increase accordingly. These results suggest that the selection of communication methods to be used inside development iterations must be paid significant attention by agile organizations working with partially available customers.
We claim that a defect follow-up provides a means for increasing our understanding of how well a team has understood a customer's intentions. Yet, we do not encourage developers and customers to aim at reducing defect rates per se. We rather emphasize the importance of intense and meaningful communication. This is bound to decrease the number of misunderstandings, increase the efficiency of the work and offer improved opportunities for learning.</t>
  </si>
  <si>
    <t>Our research in four different case studies provides empirical evidence of the effects of customer communication. Despite the considerably wide array of existing communication methods, the customers chose email, and in one case also telephone, to manage both clear and ambiguous issues inside the development iterations. Our research indicates that when the reliance on leaner communication mediums increases, the software defect rates increase accordingly. These results suggest that the selection of communication methods to be used inside development iterations must be paid significant attention by agile organizations working with partially available customers. Even though it is not the focus of this paper, some suggestions for customer communication are also discussed based on the existing literature.
We claim that a defect follow-up provides a means for increasing our understanding of how well a team has understood a customer's intentions. Yet, we do not encourage developers and customers to aim at reducing defect rates per se. We rather emphasize the importance of intense and meaningful communication. This is bound to decrease the number of misunderstandings, increase the efficiency of the work and offer improved opportunities for learning.
This paper has empirically shown that the defect rates increase due to the use of less informative communications channels in the development time. However, due to the agile principle of short iterations, this is less risky than in traditional software development where the length of an iteration may last for quite long periods. Our empirical data, however, demonstrates that there is room for improvement even in short cyclical agile development by making good use of rich communication mechanisms as we propose in this paper.</t>
  </si>
  <si>
    <t xml:space="preserve">Comparing results with the Media Richness Theory </t>
  </si>
  <si>
    <t>However, it is not recommended that one blindly chooses a number of different methods for enriching the communication between the customer and the developers. Rather, the decision about communication channels should be agreed in collaboration with the different parties involved, as it also depends on the situation at hand as proposed by Dennis [16] (See also McLuhan [26]).
We claim that a defect follow-up provides a means for increasing our understanding of how well a team has understood a customer's intentions. Yet, we do not encourage developers and customers to aim at reducing defect rates per se. We rather emphasize the importance of intense and meaningful communication. This is bound to decrease the number of misunderstandings, increase the efficiency of the work and offer improved opportunities for learning.</t>
  </si>
  <si>
    <t>SLR_24	SBB_10</t>
  </si>
  <si>
    <t>SLR_25</t>
  </si>
  <si>
    <t>SBB_10</t>
  </si>
  <si>
    <t>Improving Communication between Customers and Developers</t>
  </si>
  <si>
    <t>Andy Takats, Nathan Brewer</t>
  </si>
  <si>
    <t>Agile Development Conference (ADC'05)</t>
  </si>
  <si>
    <t>Sapient</t>
  </si>
  <si>
    <t>Yes
system developed for the U.S. military</t>
  </si>
  <si>
    <t>Our clients present us with a wide variety of business situations, each essentially a new problem to be solved, with a unique combination of existing software systems, new systems, organizational issues, budget constraints, technology assumptions, and, of course, people. Agile methods are ideal for this environment, where we (Sapient and our clients) must discover much about both the problem and solution domain, and where the factors just mentioned are constantly changing. Within the boundaries of clear long-range targets -- critical to business plan management for our clients – we remain flexible with short iterations, maximum client collaboration and transparency.
Collaboration between clients and Sapient -- between customer and developer at the lowest level – is perhaps the most critical aspect of making our clients successful.</t>
  </si>
  <si>
    <t>Based on numerous projects, we have developed a suite of organizational patterns to apply to nearly all our projects so we can deliver as much value as possible. Many are grounded in common sense but may seem counter-intuitive to those familiar with traditional consulting techniques. We present a sampling of these techniques in this paper. 
In this paper we present four organizational patterns, each introduced with a real-life scenario related to a project we have conducted for the U.S. Office of Naval Research (ONR).</t>
  </si>
  <si>
    <t>Reducing waste and building a system based on the right requirements are key benefits of agile methods. Agile delivers on this promise thanks to constant business user involvement with developers, and frequent checkpoints of working software to encourage a tight feedback loop between the developers and the end users. Through exposure to complex business problems that our clients present us, however, we have found situations where these traditional agile approaches have left us unprepared. In many cases, our clients simply cannot continuously work with us because of the nature of their business. In others, the complexity of the business problem is such that producing working code takes significantly longer than we would like. In both cases, we still need to make sure business people communicate well with developers, so that we can build the best system possible for our clients. In the context of an actual case study involving a system developed for the US military, we present a sampling of techniques we have developed to address these tough but not uncommon situations.</t>
  </si>
  <si>
    <r>
      <rPr>
        <sz val="10"/>
        <color theme="1"/>
        <rFont val="Calibri"/>
        <family val="2"/>
      </rPr>
      <t xml:space="preserve">Sapient as the software development team. stakeholders from
U.S. Office of Naval Research (ONR), the Navy’s operating forces, and other organization  as customers 
</t>
    </r>
    <r>
      <rPr>
        <b/>
        <sz val="10"/>
        <color theme="1"/>
        <rFont val="Calibri"/>
        <family val="2"/>
      </rPr>
      <t>Developers and users</t>
    </r>
  </si>
  <si>
    <t>providing just-in-time domain expertise and using software</t>
  </si>
  <si>
    <t>Direct Meetings between developers &amp; users, Workshops</t>
  </si>
  <si>
    <t>Workshops
For each workshop, the key client stakeholders would travel to Sapient facilities to work with the Sapient team (leadership and lead developers) in heavily facilitated working sessions designed specifically to produce the most impact for the participants investment of their time. Initial workshops focused on establishing a vision and high-level requirements; follow-on workshops were and will be used to define the detailed requirements prior to beginning work on a release. This approach shifted the ownership for the project to be truly collaborative, and engaged the customers (the U.S. Government) and the developers from the first workshop day in a more productive manner.</t>
  </si>
  <si>
    <t>Naval application</t>
  </si>
  <si>
    <r>
      <rPr>
        <sz val="10"/>
        <color theme="1"/>
        <rFont val="Calibri"/>
        <family val="2"/>
      </rPr>
      <t xml:space="preserve">Cannot use Group solve and Force rank patterns when Group is not empowered to make decisions.
Cannot use Group own pattern when Some cultures find it difficult to take ownership for a solution.
Cannot use Be visual pattern when there is a lot of low-level detail to communicate since too much visual information can become distracting. Have to use this approach with caution when working with dispersed teams since using visual patterns can be difficult when everyone is not sitting in one location participating at the same time.
</t>
    </r>
    <r>
      <rPr>
        <strike/>
        <sz val="10"/>
        <color theme="1"/>
        <rFont val="Calibri"/>
        <family val="2"/>
      </rPr>
      <t>No evaluation has been done.</t>
    </r>
  </si>
  <si>
    <t>Observed a reduced defect rate: As phase two of the program came to an end in early June, 2005, the results of the agile based workshop approach could be seen as many of the same original workshop participants returned to the Sapient’s Arlington, Virginia, facilities to participate in user testing of the first major release of the program. After an intense user testing round, the assembled team of users was able to identify only a handful of defects (exceptional for a first release) and was able to focus on defining the capabilities to develop in future iterations of the program. By the time the first release was delivered to ONR, no known software defects were present in the system, a clear testament to the strength of the customer-developer communication patterns established and followed on the project.</t>
  </si>
  <si>
    <t xml:space="preserve">Four Organisation patterns:
The principal pattern is Group Solve – a collaborative approach to working as one team. This pattern has a number of subordinate patterns such as Group own, Be visual, Force rank.
Group Solve can be used whenever there is urgency, empowered stakeholders, and a problem to be solved. A lasting relationship is forged between the customers and the developers. 
Group own: If a diverse group of people need to all play a role in the solution of an urgent problem in the short- and long-term then shift the ownership of the problem to the group. Solution - Actively listen to learn – do not assume to know the answers. Be open to change. Customers present to each other (with strong “behind-the-scenes” support) and feel empowered. Speak in the language of the customer
Be visual: If you need to communicate something that is not 100% known and understood then prefer visual over textual. 
Solution - Use visual artifacts as principal discussion and communication tools: context diagrams, process flows, paper or mocked up prototypes of system flows. Visualize back-end processes such as accounting, to engage stakeholders. Prefer stickies, whiteboards, and projectors over documents on a table. Complement visual artifacts with appropriate textual information (e.g., a system context diagram with a spreadsheet of each system’s details).
Force rank: If a group needs to prioritize in the face of real constraints then use an objective and interactive approach to reach the best solution. 
Solution - Carefully selected ranking criteria. Smoothed set of functionality, Strongly facilitated prioritization session, with key stakeholders driving the initial ratings
</t>
  </si>
  <si>
    <t>Four Organisation patterns (Table 2,3,4,6):
The principal pattern is Group Solve – a collaborative approach to working as one team. This pattern has a number of subordinate patterns such as Group own, Be visual, Force rank.
Group Solve can be used whenever there is urgency, empowered stakeholders, and a problem to be solved. A lasting relationship is forged between the customers and the developers. 
Group own: If a diverse group of people need to all play a role in the solution of an urgent problem in the short- and long-term then shift the ownership of the problem to the group. Solution - Actively listen to learn – do not assume to know the answers. Be open to change. Customers present to each other (with strong “behind-the-scenes” support) and feel empowered. Speak in the language of the customer
Be visual: If you need to communicate something that is not 100% known and understood then prefer visual over textual. 
Solution - Use visual artifacts as principal discussion and communication tools: context diagrams, process flows, paper or mocked up prototypes of system flows. Visualize back-end processes such as accounting, to engage stakeholders. Prefer stickies, whiteboards, and projectors over documents on a table. Complement visual artifacts with appropriate textual information (e.g., a system context diagram with a spreadsheet of each system’s details).
Force rank: If a group needs to prioritize in the face of real constraints then use an objective and interactive approach to reach the best solution. 
Solution - Carefully selected ranking criteria. Smoothed set of functionality, Strongly facilitated prioritization session, with key stakeholders driving the initial ratings.</t>
  </si>
  <si>
    <t>By using an agile-based workshop approach to apply the identified patterns in the real software development setting (in an ongoing project)</t>
  </si>
  <si>
    <t>SLR_25	SBB_11</t>
  </si>
  <si>
    <t>SLR_26</t>
  </si>
  <si>
    <t>SBB_11</t>
  </si>
  <si>
    <t xml:space="preserve">The user–developer communication process: a critical case study. </t>
  </si>
  <si>
    <t>Michael J. Gallivan &amp; Mark Keil</t>
  </si>
  <si>
    <t xml:space="preserve">Information Systems Journal 13.1 </t>
  </si>
  <si>
    <t>Robinson College of Business, Georgia</t>
  </si>
  <si>
    <t xml:space="preserve">Most research models that investigate user participation implicitly assume that when users participate in system development, communication between users and software developers that is necessary for clear requirements definition will occur. Moreover, these models often assume that user–developer communication will ensure that the resulting system will be designed to meet users’ needs and will be accepted by them.
To illustrate our model, we apply it to analyse a ‘critical case study’ (Yin, 1994) of a software project that failed despite high levels of user involvement. Despite considerable input from users during initial design and development and, also despite the fact that the Project Manager continued to solicit user feedback after deployment, even orchestrating an expensive ‘redeployment’ effort to improve the system, the target users continued to avoid the system.
Despite the appearance that the Project Manager and the developers did everything right in terms of ensuring high levels of user participation, the resulting system never achieved true acceptance, because several essential stages of user–developer communication failed to occur in an effective manner. Through our analysis of this critical case study, we highlight the fact that an ineffective communication process can negate any benefits that might otherwise accrue from high levels of user participation. </t>
  </si>
  <si>
    <t>In this paper, we focus on the user–developer communication process. We propose a process model that delineates four stages of communication between users and software developers, and we argue that these stages must occur for user participation to lead to effective outcomes.</t>
  </si>
  <si>
    <t>IT project failure, process models, software development, software project management, user–developer communication, user participation</t>
  </si>
  <si>
    <t>Although user participation in systems development is widely believed to have positive impacts on user acceptance, it does not guarantee success and there is still much that we do not know about how and why user participation sometimes delivers positive benefits, but not always. Much of the prior research on user participation assumes that user–developer communication will ensure that the resulting system will be designed to meet users’ needs and will be accepted by them. The nature and quality of the communication between users and developers, however, remains an understudied aspect of user participation. In this paper, we focus on the user–developer communication process. We propose a process model that delineates four stages of communication between users and software developers, and we argue that these stages must occur for user participation to lead to effective outcomes. To illustrate our model, we apply it to analyse a ‘critical case study’ of a software project that failed despite high levels of user involvement. We show that when ‘communication lapses’ occurred in several of the user–developer communication stages, developers failed to be informed regarding the underlying reasons that users avoided the system. Based on the insights from this case study, we advise researchers and practitioners how to leverage the potential benefits of user participation, rather than take them for granted.</t>
  </si>
  <si>
    <t>We define communication as the process by which one party transmits information to another party, regardless of whether the information is received at the other end, and regardless of the fidelity of the received message to the original source.</t>
  </si>
  <si>
    <t>111+5=116</t>
  </si>
  <si>
    <t>users, developers and project managers</t>
  </si>
  <si>
    <t>Fixing the defects in Config version 1 and working on the redeployment of Config version 2</t>
  </si>
  <si>
    <t>Sales representatives are the customers in this project. They used the system and also participated in user design group meetings to provide feedback on the system</t>
  </si>
  <si>
    <r>
      <rPr>
        <b/>
        <sz val="10"/>
        <color theme="1"/>
        <rFont val="Calibri"/>
        <family val="2"/>
      </rPr>
      <t>Direct Meetings between developers &amp; users, Communication in Defects via JIRA or any similar platform</t>
    </r>
    <r>
      <rPr>
        <sz val="10"/>
        <color theme="1"/>
        <rFont val="Calibri"/>
        <family val="2"/>
      </rPr>
      <t xml:space="preserve">, 
User design group meetings (UDG) before and after CONFIG’s initial release, 
On-line bug reporting system, 
</t>
    </r>
    <r>
      <rPr>
        <b/>
        <sz val="10"/>
        <color theme="1"/>
        <rFont val="Calibri"/>
        <family val="2"/>
      </rPr>
      <t>Annual telephone surveys (three yearly surveys)</t>
    </r>
    <r>
      <rPr>
        <sz val="10"/>
        <color theme="1"/>
        <rFont val="Calibri"/>
        <family val="2"/>
      </rPr>
      <t xml:space="preserve">, 
Redeployment user advisory group meetings (RUAG) before redeployment, 
</t>
    </r>
    <r>
      <rPr>
        <b/>
        <sz val="10"/>
        <color theme="1"/>
        <rFont val="Calibri"/>
        <family val="2"/>
      </rPr>
      <t>Pre-redeployment written survey.</t>
    </r>
  </si>
  <si>
    <t>Surveys / Reviews, Interviews, Observations
We collected five types of data: (1) interview data (based on interviews with users, devel- opers and managers); (2) observations (recorded from meetings involving the same types of project members); (3) user surveys (telephone and written surveys); (4) archival documents about the CONFIG project (minutes of project meetings, memos, reports); and (5) documents available in the public domain about CompuSys and CONFIG. Table 1 provides an overview of the scope of the research.</t>
  </si>
  <si>
    <t>an expert system to help the field sales force from a high-tech manufacturing firm (here labelled CompuSys) to produce error-free equipment configurations, before providing a price quote to a potential customer</t>
  </si>
  <si>
    <r>
      <rPr>
        <sz val="10"/>
        <color theme="1"/>
        <rFont val="Calibri"/>
        <family val="2"/>
      </rPr>
      <t xml:space="preserve">This study is based on a single case of a failed software project in which it appears that users led developers astray by directing them to focus on the wrong set of issues. To the best of our knowledge, this is the first such case study in the IS literature to explicitly draw attention to this problem. </t>
    </r>
    <r>
      <rPr>
        <b/>
        <sz val="10"/>
        <color theme="1"/>
        <rFont val="Calibri"/>
        <family val="2"/>
      </rPr>
      <t xml:space="preserve">Although we are unaware of the extent to which these events may be generalized to other firms, we believe that our communication process model </t>
    </r>
    <r>
      <rPr>
        <sz val="10"/>
        <color theme="1"/>
        <rFont val="Calibri"/>
        <family val="2"/>
      </rPr>
      <t>(Figure 3) has value for researchers and practitioners in other firms.</t>
    </r>
  </si>
  <si>
    <t>we urge IS practitioners and researchers to consider whether similar phenomena may occur in other product design or system design contexts, to explore other possible explanations for these events, and to identify strategies for avoiding these problems in the future</t>
  </si>
  <si>
    <t>Although we do not challenge the widespread notion that user participation is a necessary condition for successful IS implementation, nevertheless, we conclude that users seemed to lead developers astray, in terms of directing them to focus on improvements to CONFIG’s user interface and system response time, rather than on more fundamental problems that needed to be addressed for the sales reps to accept and embrace the system.
 the sales reps were sending the developers off on a ‘wild goose chase’ by encouraging them to focus on prob- lems that could be remedied through technical fixes, without targeting the undiscussable issues that just a few sales reps could articulate (such as the comment mentioned above: ‘Show me how it saves time! I’d rather deliver product quotes and sell the benefits of our solution...I’d rather worry about solving customer problems than dealing with configurations’).</t>
  </si>
  <si>
    <t>One implication for researchers studying the influence of users on system and product designs is that it may be insufficient to record data simply on the level of user participation in the design process. In addition to examining the level of participation and searching for relationships with project success, it may be necessary to understand what types of users are involved in the project, how representative they are of other prospective users, how open is the dialogue during system design, and how much influence users have over design and implementation decisions. Second, research methods (whether qualitative or quantitative) should be sensitive to capturing the nuances of user input to the design and implementation process, reflecting the range of different user opinions and preferences, and not simply try to capture the average, most frequent, or ‘modal’ opinions of target users. Third, paying attention to the comments of the most vocal participants in user design meetings may be misleading, as such highly vocal members may not speak for their more reticent peers.</t>
  </si>
  <si>
    <t>They have developed a process model that specifies four communication stages that are necessary for developers to understand users’ needs and to appropriately prioritize issues requiring resolution. [check answer to Question 33.1 - If Yes, explain the developed framework/ model/theory/a set of guidelines]
Stage 1: users become conscious of messages to transmit to developers
Stage 2: users transmit messages to developers
Stage 3: developers receive and interpret message
Stage 4: developers set priorities and take action</t>
  </si>
  <si>
    <t>They have developed a process model that specifies four communication stages that are necessary for developers to understand users’ needs and to appropriately prioritize issues requiring resolution.
Stage 1: users become conscious of messages to transmit to developers
In Stage 1, we consider whether and how users become aware of certain information, which they may later communicate to developers
Stage 2: users transmit messages to developers
After users formulate their ideas, they may decide to transmit them to developers through one or more channels. Yet, for sales reps to transmit messages to developers, three conditions must be met. Sales reps must (1) be aware of some information to communicate; (2) be aware of an opportunity to communicate the information; and (3) actively choose to communicate the message through a communication channel. Whereas Stage 1 described how sales reps become aware of certain messages to transmit, or not, Stage 2 considers how users recognize opportunities to communicate information, and whether and how they decide to transmit this information (or decide not to transmit it).
Stage 3: developers receive and interpret message
Stage 3 considers how developers do or do not receive the various messages sent by devel- opers, including various filters that operate to distort or screen out particular messages. Although there are various types of cognitive filters, such as interpretative schemes, mental models, and differences in the use of language by different social groups, the primary filter we consider is where an intermediary is positioned between the message sender and receiver, who may distort or screen out messages. Although such intermediaries may add value by aggregating and prioritizing messages, or by clarifying ambiguous meanings, they can also distort communication, whether consciously or unwittingly.
Stage 4: developers set priorities and take action
In the model’s final stage, developers aggregate the information that they do receive and pri- oritize tasks to perform, according to priorities determined by the project manager, or by their own, implicit cognitive schemes for prioritizing them.</t>
  </si>
  <si>
    <t xml:space="preserve">One implication for researchers studying the influence of users on system and product designs is that it may be insufficient to record data simply on the level of user participation in the design process. In addition to examining the level of participation and searching for relationships with project success, it may be necessary to understand what types of users are involved in the project, how representative they are of other prospective users, how open is the dialogue during system design, and how much influence users have over design and implementation decisions. Second, research methods (whether qualitative or quantitative) should be sensitive to capturing the nuances of user input to the design and implementation process, reflecting the range of different user opinions and preferences, and not simply try to capture the average, most frequent, or ‘modal’ opinions of target users. Third, paying attention to the comments of the most vocal participants in user design meetings may be misleading, as such highly vocal members may not speak for their more reticent peers.
Our process model is similar to other communication models that have been proposed in the literature. Similar to the early conduit or container models of communication (Shannon &amp; Weaver, 1949; Boland &amp; Tenkasi, 1995), our process model suggests that greater bandwidth between message-senders and message-receivers may improve communication effective- ness. In addition, however, our model also incorporates elements corresponding to more con- temporary context or systems models of communication (Ciborra et al., 1984; Thralls &amp; Blyler, 1993; Suchan &amp; Dulek, 1998), which consider the broader context in which communication occurs, as well as problems in the sense-making process that may occur between members of different occupational groups (Von Meier, 1999).
Several implications for practitioners should also follow from our analysis. First, to simply encourage just any type of user participation in software projects may not be sufficient. Project managers should try to ensure that users feel empowered to share their ideas freely, and should recognize the greater risks that accompany situations in which users are reluctant to share their opinions. Users who participate on software design teams may experience such constraints either because the firm has a culture where certain issues are ‘undiscussable’, or because their experiences are so ingrained in the status quo that they are unable to imagine their work processes being any different. Project managers may need to create a ‘safe space’ that encourages both users and developers to be creative in identifying alternatives to the status quo, whether in terms of tools, work processes, job rewards or incentives, and other factors. This may require external facilitators in design meetings, or brain-storming with employees from other departments or users with prior experience in other companies or industries. In the absence of such a ‘safe space’, users may be reluctant to express their criticisms of the status quo, or may be incapable of envisioning a workplace much different from the one they inhabit.
Another implication for practitioners is that relying on a select group of users to represent other users’ interests in project design meetings creates the potential that, over time, the ‘participating’ users will differ in critical ways from their peers. Although more cautious selection process for appointing users to the design team may be one solution, other options would be to follow a specialized communication method during design team meetings (e.g. the Precision Communication Model) (Bostrom, 1989) or to supplement project design meetings with techniques such as contextual inquiry, which permit designers to spend time observing users in their native environment so as to better understand the context in which the technology will be used (Beyer &amp; Holtzblatt, 1995; 1997; Leonard &amp; Rayport, 1997). If CompuSys had adopted practices such as contextual inquiry before, or as part of, CONFIG’s redeployment, it may have been possible to detect the system’s lack of fit with the users’ jobs and the lack of incentives for sales reps to use a complex system that was unrelated to their sales performance.
</t>
  </si>
  <si>
    <t>SLR_29	SBB_12</t>
  </si>
  <si>
    <t>SLR_30</t>
  </si>
  <si>
    <t>SBB_13</t>
  </si>
  <si>
    <t>Successful application of communication techniques to improve the systems development process</t>
  </si>
  <si>
    <t>Robert P. Bostrom</t>
  </si>
  <si>
    <t xml:space="preserve">Information &amp; Management </t>
  </si>
  <si>
    <t>The University ofGeorgia, USA</t>
  </si>
  <si>
    <t>Today, effective communication between developers and users is more important than ever. Organizations are redirecting CIS resources. They are moving away from traditional transaction processing systems to Decision-Expert (DSS, ESS) and Communication (CSS) Support Systems. With the creation of DSS-ESS and CSS, systems professionals are modeling the decision-making and communication processes of individuals, as opposed to functional processes such as payroll processing or general accounting. This type of modeling requires a more demanding set of communication skills to “get inside someone’s head.” In addition, many CIS personnel are helping users implement their own systems designs rather than performing both design and implementation functions. The phenomenon typically referred to as end-user computing places CIS staff in consulting and training roles which demand effective communication skills [11].
While many authors stress the importance of effective communication in the CIS development process, few provide empirical evidence or concrete suggestions. The study reported here tested the use of the Precision Model [40], a generalized model which draws upon a set of behaviors to facilitate communication. These behaviors were incorporated into a general format for running design team meetings. The system being designed was a large, integrated Human Resource Information System for a large multi-campus university. Findings were based on comparisons of experiences during requirements specification for the first phase of the system, when the Precision Model was not used, with experiences while using the Model to specify the requirements for additional phases. The results indicate that the new meeting format improved the communication between users and developers and enhanced their ability to develop shared, complete and accurate systems requirements.</t>
  </si>
  <si>
    <t xml:space="preserve">This paper reports on an exploratory study which tested the use of the Precision Model, a generalized communication model that draws upon a set of communication behaviors to facilitate effective communication between users and developers. These behaviors were incorporated into a general format for running design team meetings.  This research identifies specific behaviors and guidelines that can be used to improve the requirements definition process in any systems development project.
</t>
  </si>
  <si>
    <t>Systems development, Communication, Meetings, Communication skills/behaviors, User-designer relationship</t>
  </si>
  <si>
    <t xml:space="preserve">Inadequate system requirements specifications reflect ineffective communication transactions between system users and developers. Today, effective communication between developers and users is more important than ever as organizations redirect resources to the development of decision/expert and communication support systems and to helping users develop their own systems. This paper reports on an exploratory study which tested the use of the Precision Model, a generalized communication model that draws upon a set of communication behaviors to facilitate effective communication between users and developers. These behaviors were incorporated into a general format for running design team meetings. The findings indicate that the new meeting format improved the communication between users and developers and enhanced their ability to develop shared, accurate and complete system requirements. In addition, the use of this format led to a reduction in the number of and length of meetings. It also demonstrated that developers were better able to develop and maintain rapport with users and that team members felt more productive and satisfied when meetings concluded. This research identifies specific behaviors and guidelines that can be used to improve the requirements definition process in any systems development project.
</t>
  </si>
  <si>
    <t>6-14 participants</t>
  </si>
  <si>
    <r>
      <rPr>
        <b/>
        <sz val="10"/>
        <color theme="1"/>
        <rFont val="Calibri"/>
        <family val="2"/>
      </rPr>
      <t xml:space="preserve">Developers and users(people at different university departments)
</t>
    </r>
    <r>
      <rPr>
        <sz val="10"/>
        <color theme="1"/>
        <rFont val="Calibri"/>
        <family val="2"/>
      </rPr>
      <t xml:space="preserve">
Paper doesn't clearly mention that the developers are internal employees of uni. So  I assumed the developers are from an external Software development organisation.</t>
    </r>
  </si>
  <si>
    <r>
      <rPr>
        <sz val="10"/>
        <color theme="1"/>
        <rFont val="Calibri"/>
        <family val="2"/>
      </rPr>
      <t xml:space="preserve">Developing an integrated Human Resource Information System at a large multi-campus University.  
</t>
    </r>
    <r>
      <rPr>
        <b/>
        <sz val="10"/>
        <color theme="1"/>
        <rFont val="Calibri"/>
        <family val="2"/>
      </rPr>
      <t>Paper doesn't clearly mention that the developers are internal employees of uni. So  I assumed the developers are from an external Software development organisation.</t>
    </r>
  </si>
  <si>
    <t xml:space="preserve">Using the developed Human Resource Information System. System was developed to a large multi-campus University ans this is an integrated system that provides information to multiple departments (Payroll, Personnel, Budget, etc.) </t>
  </si>
  <si>
    <t>Direct Meetings between developers &amp; users &amp; intermediary people</t>
  </si>
  <si>
    <t>This study was carried out while I was an 
action-researcher involved in the implementation
of an integrated Human Resource Information
System at a large multi-campus University. The 
integrated system provides information to multiple
departments (Payroll, Personnel, Budget, etc.)
by using a single logical database. I played a dual 
role as both a researcher and the project manager
 reporting to the Treasurer of the University (the
 major user area). My tasks included gathering 
information through group as well as individual
 interviews, negotiating to resolve inter-departmental
 issues, formulating systems requirements and
facilitating organizational changes.</t>
  </si>
  <si>
    <t>Precision Model</t>
  </si>
  <si>
    <t>The Precision Model, which was developed by McMaster and Grinder [40], is a generalized communication model that outlines specific behaviors and procedures for generating effective communication in a business setting. The Precision Model was developed by modeling effective patterns of communications in a business context. The classes of communication behaviors used within the Precision Model to ensure effective communication and the development of shared explicit linguistic models are frames, procedures and pointers.
In the information requirements definition process, users and developers apply frames to analyze the current system and design the desired system. Three types of framing behavior are included in the Precision Model: outcome, backtrack and as-if. When a developer establishes an outcome frame, he or she is keeping the user focused on specific goals or outcomes such as what the user wants, or the objective of a meeting/interview. An example of establishing an outcome frame for a design team meeting would be: “The outcome for today’s meeting is to develop a rough draft of the academic personnel action form for the new system.” Establishing an outcome involves answering the question “What’s the point of this meeting?” or “What do we want to accomplish in this meeting?” For a more detailed discussion of the use of the outcome frame in the systems environment.
In contrast to the outcome frame, the backtrack frame is more relationally oriented. It refers to statements made to verify what someone has said or experienced. The listener is verifying that he/she understands the speaker’s frame of reference. It should serve as an indicator of the quality of understanding or listening that exists in the interaction. It may be used to review the progress made in a meeting or interaction. Examples of backtracking include: “Let me summarize what we have decided so far.. .” and “Glen, you are saying we need to include both retirement and title information on the new form?” In the meeting context, backtracking is particularly useful in establishing and maintaining rapport and in helping to determine if the group has a shared understanding.
The as-if frame is used to manipulate frame boundaries to increase the quality of the information exchange. Its purpose is to establish a frame in which people can access information or take actions which would otherwise be unavailable because of the way they are framing the situation. An example of an as-if frame is: “Current policy will not allow us to eliminate any approval signatures from the form. Let’s assume we can change current policy. What would we do?” The as-if frame is a simple type of reframing and, like all reframing behavior, it is critical to the creative process [3,40]. There are different types of boundary shifts and ways to establish an as-if frame. The example above was used to get people to shift from a frame in which certain constraints exist to one free of those constraints. Other examples of as-if frames are:
* Time shift - “If it were six months from now and the system is installed, what are its major benefits?
* Person shift - “Can you act as if you were the user? How would they respond?’
Context shift - “Imagine that the primary user walked in and asked you for three more alternatives. What would you say?”
* Information shift - “Let’s suppose you had that information. How would you use it?”
There are many other techniques that can be used to manipulate frames within a group to increase the quality of the information exchanged and resources available. Most of them built upon the basic ideas of framing and reframing discussed in this section. 
Procedures in the Precision Model are sets of verbal statements or questions which allow the communicator to both guide the direction of the communication and to ensure that the discussion stays within the established outcome frame.
Pointers are cues or probes to elicit specific information. They are a primary strategy to overcome vagueness.Pointers are request for more specific information that combat general and vague comments.</t>
  </si>
  <si>
    <t>Interviews, Observations</t>
  </si>
  <si>
    <t xml:space="preserve">Human Resource Information System (HRIS) </t>
  </si>
  <si>
    <r>
      <rPr>
        <sz val="10"/>
        <color theme="1"/>
        <rFont val="Calibri"/>
        <family val="2"/>
      </rPr>
      <t xml:space="preserve">The research presented in this paper was of an exploratory nature. As a result no conclusive statements about causal relationships can be made.
</t>
    </r>
    <r>
      <rPr>
        <strike/>
        <sz val="10"/>
        <color theme="1"/>
        <rFont val="Calibri"/>
        <family val="2"/>
      </rPr>
      <t>No evaulation is done.</t>
    </r>
  </si>
  <si>
    <t>More research is needed to identify additional critical behaviors, patterns and skills.
IS researchers and practitioners to investigate the applicability of the communication perspective (communication behaviors were drawn from the Precision Model) presented in this paper to their environments.</t>
  </si>
  <si>
    <t>Results indicate that this format is particularly useful for design team meetings. Other benefits resulting from the use of the meeting format were: a reduction in the number of meetings and their length; developers were able to build and maintain rapport with users more easily; and team members felt more satisfied and productive at the end of design team meetings.
We also found that the use of these techniques facilitates dialogue between developers and users. These improvements result primarily from utilizing the techniques to structure the content of the communication. However, they alone do not make it effective. Effective communication behaviors improve the successful application of any strategies and methods. Our new meeting format was used to formulate requirements in subsequent phases of the project. Since there were no other major changes and we continued to use the same determination strategy and methods, increased success in requirements determination can be attributed to the use of the improved communication techniques.</t>
  </si>
  <si>
    <r>
      <rPr>
        <sz val="10"/>
        <color theme="1"/>
        <rFont val="Calibri"/>
        <family val="2"/>
      </rPr>
      <t>Communication behaviors were drawn from the Precision Model which can be integrated into a format for running meetings and conducting interviews.</t>
    </r>
    <r>
      <rPr>
        <b/>
        <sz val="10"/>
        <color theme="1"/>
        <rFont val="Calibri"/>
        <family val="2"/>
      </rPr>
      <t xml:space="preserve"> (A meeting format using the set of communication behaviors contained in the Precision Model )</t>
    </r>
    <r>
      <rPr>
        <sz val="10"/>
        <color theme="1"/>
        <rFont val="Calibri"/>
        <family val="2"/>
      </rPr>
      <t xml:space="preserve">
Findings: [table 1]
Reduced number of meetings and length of meeting.
Developers were better able to fill in information gaps in users’ specifications.
Generation of higher quality information during requirements definition process.
Easier for developers to build and maintain rapport with users.
More creative solutions to information processing problems reflected in requirements specification.
Development of a more effective group problem-solving environment through “power sharing.”
Team members felt more satisfied and productive at the end of design team meetings, i.e., had a feeling of accomplishment.</t>
    </r>
  </si>
  <si>
    <r>
      <rPr>
        <sz val="10"/>
        <color theme="1"/>
        <rFont val="Calibri"/>
        <family val="2"/>
      </rPr>
      <t>[ figure 2] The set of communication behaviors contained in the Precision Model was incorporated into a general format for running design team meetings and interviews. The general format is summarized in figure 2</t>
    </r>
    <r>
      <rPr>
        <b/>
        <sz val="10"/>
        <color theme="1"/>
        <rFont val="Calibri"/>
        <family val="2"/>
      </rPr>
      <t>. (A meeting format using the set of communication behaviors contained in the Precision Model )</t>
    </r>
    <r>
      <rPr>
        <sz val="10"/>
        <color theme="1"/>
        <rFont val="Calibri"/>
        <family val="2"/>
      </rPr>
      <t xml:space="preserve">
In this guide, a meeting is divided into three stages: the pre-meeting, the set-up for the meeting, and running the meeting. The pre-meeting phase is the most critical. The most frequently reported meeting problems deal with poor preparation, e.g., no outcomes and/or agenda [43]. Before the meeting, the systems developer defines meeting outcomes and the evidence for each outcome. Once the outcomes are defined, the participants (i.e., the resources needed to achieve outcomes) to be invited are identified and the meeting agenda (i.e., steps necessary to achieve outcomes) is established.
People are invited to a meeting because of the resources they bring. The meeting leader, i.e., the systems developer, needs to make sure he/she has access to those resources both before and during the meeting. This is accomplished by establishing and maintaining rapport and a positive mental state (i.e., a resource state) on the part of participants. Rapport is the synergy, mutual trust and respect developed within the group. Without rapport, effective communication is unlikely. Once rapport is established, participants can obtain information more readily, probe more easily and communicate more freely [47]. Backtracking and outcome frames are particularly useful for maintaining rapport, while the as-if frame is very useful for keeping people creative and resourceful.
At the beginning of a meeting, it is also important to share the outcomes and evidence for each outcome with the group. This is usually done through flipcharts or handouts. The goal is to make sure each person understands the desired outcome and how the group will know the outcome has been achieved.
Once the flipchart has been viewed, the meeting leader makes sure each participant agrees with the outcome and the evidence stated. This meeting set-up phase establishes a specific shared frame of reference for the entire group, which will help keep the group focused and productive.
A number of the communication behaviors described in the Precision Model are useful in running a meeting. Relevancy challenges and pointers are used to ensure high-quality information exchange. When the information a participant contributes does not appear to be related to an established outcome, a relevancy challenge is used to get the participant to tie in the seemingly irrelevant information to the outcome frame. Using relevancy challenges to keep the meeting focused is critical because getting off the subject is the one of the largest time wasters in meetings.
Pointers or questions to obtain more specific information are used whenever participants use vague or low-quality language. Pointers also provide a means for building “shared frames” by requiring that all terminology used be precisely defined. As-if frames are used whenever it is necessary to change frame boundaries to increase the quality of information exchange. Backtracking is useful in clarifying what the group has accomplished, to verify objections and to establish and maintain rapport. At the end of the meeting it is also important to briefly review the meeting and to state each point that requires future action.</t>
    </r>
  </si>
  <si>
    <t>Evaluation is done by adopting the proposed meeting format for the series of meetings.
The meeting format described above was used in all interviewing and meeting sessions that took place after the implementation of Phase I. Systems developers involved in the project were trained to use the new meeting for- mat. Users were taught how to use the meeting format during actual design team meetings.</t>
  </si>
  <si>
    <t xml:space="preserve">our findings support the claim that effective communication is important in the requirements definition process. his paper identifies a number of simple, practical communication behaviors that lead to effective communication between developers and users.
I agree with Davis [18] that the use of an information requirements determination strategy and appropriate methodologies (e.g., data flow diagrams) will enhance the abilities of developers and users to develop shared, accurate and com- plete requirements specifications. The first phase of the action-research project, which was briefly described in the Research Setting section, supports Davis’ hypothesis. We also found that the use of these techniques facilitates dialogue between de- velopers and users. These improvements result primarily from utilizing the techniques to struc- ture the content of the communication. However, they alone do not make it effective. Effective communication behaviors improve the successful application of any strategies and methods. Our new meeting format was used to formulate re- quirements in subsequent phases of the project. Since there were no other major changes and we continued to use the same determination strategy and methods, increased success in requirements determination can be attributed to the use of the improved communication techniques.
The meeting format outlined in this paper can be utilized with any methodology or technique used to develop any type of system (traditional, expert system, etc.). The communication behaviors included in the meeting format deal with the form or process of communication transactions, not their content, and thus they are applicable to all communications transactions. This makes the be- haviors very useful to other systems personnel such as managers and information center consultants.
However, some system development methodologies explicitly recognize the importance of effec- tive communication more than others. For example, Peter Checkland’s “Soft Systems Methodology” attempts to achieve better communication by focusing on processes which help give users and developers a “rich picture” of the situation [13]. Socio-technical Systems (STS) development ap- proaches [8,44] recognize the difficulties that arise from poor communications in a group seeking to develop an information system. STS methodolo- gies are designed to achieve a consensus among a group which may come into the process with different beliefs, expertise, etc. An STS approach was used in the case reported in this paper. Winograd and Flores [60] outline a potential des- ign approach which focuses primarily on the use of knowledge-based processing and communica- tion techniques embedded in computer tools. The Winograd and Flores “language action” approach to systems development is primarily based on speech-act theory. A number of other authors have applied language theories to information systems development [25,35,36,37,38].
Most system development methods, rely implic- ity or explicitly on the presence of a facilitator (systems developer, knowledge engineer, etc.) who is familiar with development methods, but not the user’s knowledge domain. The facilitator’s job is to use the methods to elicit requirements from the domain. Many argue that such knowledge elicita- tion can yield good results, no matter what elicita- tion technique is used if the facilitator is good. Our research indicates that one key component of good facilitation is communication [27,28]. There- fore, training facilitators in the meeting format/communication behaviors outlined in this would be very useful.
</t>
  </si>
  <si>
    <t>SLR_42	SBB_18</t>
  </si>
  <si>
    <t>SLR_44</t>
  </si>
  <si>
    <t>SBB_19</t>
  </si>
  <si>
    <t>Bridging the Culture Gap  Between  Users  and Developers</t>
  </si>
  <si>
    <t>Shah, Hanifah U; Dingley, Sharon; Golder, Paul A. </t>
  </si>
  <si>
    <t>Journal of Systems Management</t>
  </si>
  <si>
    <t>Aston University</t>
  </si>
  <si>
    <t>The user-system developer relationship has traditionally been one of strife, largely due to "cultural" differences between the 2 groups. Cultural barriers hinder effective business practice and incur costs to the organization. One common theory about the cause of these barriers is that an organization consists of many individual communities of workers, each with a distinctive culture. Each community may use specialist language that excludes others from the group. Other theories maintain that personality differences or even differences in the way that users and systems developers think may cause these barriers. Guidelines for bridging the gap include avoiding the use of specialist terminology and appreciating the culture and contribution of the other group.</t>
  </si>
  <si>
    <t>The user-system developer relationship has been the subject of much discussion and research. In this article we provide a new perspective into the reasons for the difficulties in communication which occur between these two groups. We illustrate that cultural differences are at the heart of this problem, with the two groups as different as two 'tribes.'
We propose a number of guidelines for use for Information Systems Managers to assist in developing a mutual understanding of the 'cultural' differences identified. The guidelines proposed could be used to improve the training and development of systems developers, providing an opportunity for improved cooperation between these two groups from which the entire organization will benefit.</t>
  </si>
  <si>
    <t>Systems development, Relations, Information systems, Guidelines, End users, Corporate culture, Language, Cultural differences, Communication, Departments, Jargon</t>
  </si>
  <si>
    <t>Communication, Culture Gap</t>
  </si>
  <si>
    <t>Academia</t>
  </si>
  <si>
    <t>Users and developers
An experiment has not been conducted but the authors have provided guidelines for bridging user-developer cultural gap.</t>
  </si>
  <si>
    <t>N/A</t>
  </si>
  <si>
    <t>Literature Analysis</t>
  </si>
  <si>
    <t xml:space="preserve">They have not conducted any emperical experiments and they have derived the findings from their knowledge. </t>
  </si>
  <si>
    <t>Communication barriers have evolved between communities to retain and protect their cultures. They are a necessary part of organizations which can lead to the effective and efficient operation of the business. These barriers cannot be removed, so consideration should be given to how these cultural barriers can be used to the advantage and further progression of technology to benefit the organization.
Cultural barriers hinder effective business practice and incur costs to the organization. It is impossible to 'make' people work together. A list of recommendations has been suggested to try to reduce the 'people costs' of 'insensitivity' and 'obstructiveness.'</t>
  </si>
  <si>
    <t xml:space="preserve">Poor communication between systems development staff and eventual systems users may result in:
* Information systems which fail to meet business needs,
* Information systems which are not used,
* Excessive maintenance of systems to meet requirements,
* Increased friction between systems development staff and users.
Cultural barriers hinder effective business practice and incur costs to the organization. It is impossible to 'make' people work together. A list of recommendations has been suggested to try to reduce the 'people costs' of 'insensitivity' and 'obstructiveness.'
</t>
  </si>
  <si>
    <t>They argue that the cultural differences are the reason for the gaps between developers and users. They have provided guidelines for bridging the cultural gap.</t>
  </si>
  <si>
    <t>Communication and culture.
They argue that the cultural differences between users and systems developers are at the foundation of the communication gaps.
Communication barriers have evolved between communities to retain and protect their cultures. They are a necessary part of organizations which can lead to the effective and efficient operation of the business. These barriers cannot be removed, so consideration should be given to how these cultural barriers can be used to the advantage and further progression of technology to benefit the organization.
Cultural divides between communities are then required to be negotiated in order to achieve the desired goal. This is not achieved by attempting to change, persuade or convert the other tribe but through effective communication, respecting and appreciating different cultures.</t>
  </si>
  <si>
    <t>Below Guidelines for bridging cultural gap are provided.
* Avoid the use of specialist terminology which is not widely understood. This does not mean 'talking-down' to people--all areas of expertise use terms specific to their area. If business or technological terms are central to the communication, define them clearly. This will also unearth any ambiguity that may exist within the department.
* State all assumptions as what is 'obvious' to one person may not be 'obvious' to others. Language is a powerful element in communication but it contains ambiguities which can have costly consequences if left unresolved.
* Give notice of meetings and details of material to be covered in order to allow adequate time for preparation. Accept that no one can think of everything and accommodate this human fallacy. Actively seek for rare, exceptional, and contradictory material.
* Appreciate that for the business user, the computer-based information system is a tool to assist in their work. For the systems developer, developing the system is their work. During the development, business users must continue with current practices, in addition to contributing to the development of the system. Furthermore, the business environment is dynamic and therefore changes to the system specification are inevitable and have to be accommodated.
* Recognize business users as being individuals. Differences in personality occur in all human contact but 'perfect' stereotypes are impossible to find. Learning to work with people is part of life.
* Appreciate the specific contribution of business users to development. Both users and systems developers have specific roles in the development process. The role of the business user is NOT to obstruct or hinder development, it is to contribute valuable business knowledge and experience.
* Accept the business user as your client. Systems developers provide a service and without clients the service is not required. As with the provision of any service, it is important to spend time getting to know your clients. For example, have lunch together, arrange activities outside work, use a company newsletter to share interests.</t>
  </si>
  <si>
    <t>Because cultural differences are such a problem in developing effective relationships, they need to be tackled in an effective manner. If each group understands the culture, thought process, and environment of the other, then expectations will become more realistic.
This will enable both groups to plan more effectively to alter the intergroup relationship so that cultural sensitivities are taken into account. However the process of learning about the other group's environment is not easy.
If analysts met their prospective users outside the office environment, perhaps they would accept them as 'people' first and 'users' second. Specific recommendations to address the issues discussed include:
* Avoid the use of specialist terminology which is not widely understood. This does not mean 'talking-down' to people--all areas of expertise use terms specific to their area. If business or technological terms are central to the communication, define them clearly. This will also unearth any ambiguity that may exist within the department.
* State all assumptions as what is 'obvious' to one person may not be 'obvious' to others. Language is a powerful element in communication but it contains ambiguities which can have costly consequences if left unresolved.
* Give notice of meetings and details of material to be covered in order to allow adequate time for preparation. Accept that no one can think of everything and accommodate this human fallacy. Actively seek for rare, exceptional, and contradictory material.
* Appreciate that for the business user, the computer-based information system is a tool to assist in their work. For the systems developer, developing the system is their work. During the development, business users must continue with current practices, in addition to contributing to the development of the system. Furthermore, the business environment is dynamic and therefore changes to the system specification are inevitable and have to be accommodated.
* Recognize business users as being individuals. Differences in personality occur in all human contact but 'perfect' stereotypes are impossible to find. Learning to work with people is part of life.
* Appreciate the specific contribution of business users to development. Both users and systems developers have specific roles in the development process. The role of the business user is NOT to obstruct or hinder development, it is to contribute valuable business knowledge and experience.
* Accept the business user as your client. Systems developers provide a service and without clients the service is not required. As with the provision of any service, it is important to spend time getting to know your clients. For example, have lunch together, arrange activities outside work, use a company newsletter to share interests.</t>
  </si>
  <si>
    <t>No evaluation is conducted.</t>
  </si>
  <si>
    <t>Because cultural differences are such a problem in developing effective relationships, they need to be tackled in an effective manner. If each group understands the culture, thought process, and environment of the other, then expectations will become more realistic.
Communication barriers have evolved between communities to retain and protect their cultures. They are a necessary part of organizations which can lead to the effective and efficient operation of the business. These barriers cannot be removed, so consideration should be given to how these cultural barriers can be used to the advantage and further progression of technology to benefit the organization.
Cultural divides between communities are then required to be negotiated in order to achieve the desired goal. This is not achieved by attempting to change, persuade or convert the other tribe but through effective communication, respecting and appreciating different cultures.
Cultural barriers hinder effective business practice and incur costs to the organization. It is impossible to 'make' people work together. A list of recommendations has been suggested to try to reduce the 'people costs' of 'insensitivity' and 'obstructiveness.'
Ultimately however, all employees must exhibit tolerance and appreciation of one another's role. This requires the cultivation of a co-operative corporate culture which is strong enough to influence departmental cultures but sufficiently flexible to accommodate different communities.</t>
  </si>
  <si>
    <t>SLR_39	SBB_15</t>
  </si>
  <si>
    <t>SLR_39</t>
  </si>
  <si>
    <t>SBB_15</t>
  </si>
  <si>
    <t>User feedback in the appstore: an empirical study</t>
  </si>
  <si>
    <t>Dennis Pagano, Walid Maalej</t>
  </si>
  <si>
    <t xml:space="preserve"> 21st international requirements engineering conference (RE)</t>
  </si>
  <si>
    <t>Technische Universit t München, University of Hamburg</t>
  </si>
  <si>
    <t xml:space="preserve">Application distribution platforms - or app stores - such as Google Play or Apple AppStore allow users to submit feedback in form of ratings and reviews to downloaded ap- plications. In the last few years, these platforms have become very popular to both application developers and users. However, their real potential for and impact on requirements engineering processes are not yet well understood. </t>
  </si>
  <si>
    <t>This paper reports on an exploratory study, which analyzes over one million reviews from the Apple AppStore. We investigated how and when users provide feedback, inspected the feedback content, and analyzed its impact on the user community.
The paper’s contribution is threefold. First, it explores how and when users provide feedback, analyzing correlations between feedback metadata and its impact on the application popularity. Second, our study identifies and classifies topics in the user reviews, their co-occurrences, popularities, and impacts. Third, the paper gives insights into how researchers and tool vendors can systematically gather and use constructive feedback and how to integrate it into requirements and software engineering infrastructures.</t>
  </si>
  <si>
    <t>user needs, user feedback, mobile requirements</t>
  </si>
  <si>
    <t>Application distribution platforms - or app stores - such as Google Play or Apple AppStore allow users to submit feedback in form of ratings and reviews to downloaded applications. In the last few years, these platforms have become very popular to both application developers and users. However, their real potential for and impact on requirements engineering processes are not yet well understood. This paper reports on an exploratory study, which analyzes over one million reviews from the Apple AppStore. We investigated how and when users provide feedback, inspected the feedback content, and analyzed its impact on the user community. We found that most of the feedback is provided shortly after new releases, with a quickly decreasing frequency over time. Reviews typically contain multiple topics, such as user experience, bug reports, and feature requests. The quality and constructiveness vary widely, from helpful advices and innovative ideas to insulting offenses. Feedback content has an impact on download numbers: positive messages usually lead to better ratings and vice versa. Negative feedback such as shortcomings is typically destructive and misses context details and user experience. We discuss our findings and their impact on software and requirements engineering teams.</t>
  </si>
  <si>
    <t>Feedback frequency: When and how often do users provide feedback?
Feedback meta-data: What is a typical user feedback in terms of length, ratings, and helpfulness?
Feedback type: Which types of user feedback exist?
Feedback patterns: Are there patterns in the co-occurrences of feedback types?
Market impact: Do specific feedback types or feedback patterns influence the ratings?
Community impact: Is specific feedback more appreciated by the user community than other?</t>
  </si>
  <si>
    <t>1,126,453 reviews from 918,433 distinct reviewers</t>
  </si>
  <si>
    <t>Apple app store users and app developers</t>
  </si>
  <si>
    <t>Apple app store mobile app development</t>
  </si>
  <si>
    <t>Using app store mobile apps and providing app reviews</t>
  </si>
  <si>
    <t>Via App Reviews</t>
  </si>
  <si>
    <t>Mining mobile app reviews</t>
  </si>
  <si>
    <t>Financial Software, Table 1 : Books, Business, Catalogs, Education, Entertainment, Food &amp; Drink, Games, Health &amp; Fitness, Lifestyle, Medica, Music, Navigation,News, Photo &amp; Video, Productivity, Reference, Social networking, Sports, Travel, Utilities, Weather</t>
  </si>
  <si>
    <t>Our study was neither designed to be generalizable nor representative for all app stores. However, we think that the results have a high degree of generalizability, in particular for Google Play and Windows Phone Store. Although the entire population is publicly unknown, we think that our results are representative for user feedback in the AppStore. First, our dataset includes all user feedback from the 1,100 most downloaded applications. Second, we conducted statistical tests, checking the results’ significance and excluding hazard factors. Third, the results of descriptive statistics and content analysis are similar. Nevertheless, there are three limitations, which should be considered when interpreting the results.
First, we obtained our data by scraping feedback from the AppStore based on a list of most downloaded applications. This might have resulted in a relationship between download numbers and other variables, such as the ratings. But since our data sample still contains a large number of low ratings (177,887 or 15.79% reviews with less than 3 stars), we feel confident with the results. Specifically, we were interested in how ratings relate to other variables like content and helpfulness, rather than finding absolute numbers within the population such as the overall average rating of feedback.
Second, in order to explore topics in user feedback, we sampled 1,100 reviews from our data set, as a manual analysis of the complete data set is unfeasible. The statistical evidence is less strong than for the complete data set. We tried to mitigate this threat by choosing a sample size, which allows to make a generalization to our data set at the 95% confidence level, accepting an error margin of 3%. Moreover, we selected a stratified random sample, which guarantees that the resulting sample equally considers different categories in the data set.
Third, we studied relations between feedback helpfulness and content based on a small number of reviews. However, other analyses, e.g. of relations between ratings and helpfulness indirectly confirm our findings. Nevertheless, we encourage other researchers to replicate our content analysis study, purposefully selecting feedback based on its helpfulness.
Finally, we made two simplifying assumptions during our analysis, which might partly limit the construct and internal validity of the results. A number of reviews did not explicitly specify the publishing date, so that we needed to interpolate these values. Since we obtained the feedback in the order it had appeared online, we could compensate for the missing values by investigating the date of the reviews that were published directly before and after. We are confident that this does not influence the resulting data, since feedback date does only include the day and the data gap was never larger than 1 day. In particular, this algorithm never changes the order of feedback.
To analyze feedback content, we relied on manual analysis. The results are subject to experimenter bias. To reduce this risk, two researchers conducted pair analysis independently from each other. We iterated this activity by refining the rating criteria to improve the inter-raters agreement. We only reported on results where the agreements were over 90%.</t>
  </si>
  <si>
    <t>* We leave comparisons between different application distribution platforms for future research.
* Software vendors should investigate means for minimizing the feedback submission effort, e.g. by suggesting textual descriptions and pro-actively encouraging users to share their experiences.
* In particular, we think that researchers should investigate predictor models to classify feedback (e.g. bug reports and shortcomings), filter important “warnings” to which developers must react, or evaluate project success early on.
* From a methodological perspective, we are convinced that it is important to integrate user feedback gathering and analysis in the software development lifecycle.
* App store feedback can help developers to understand user needs, extending the application in a “democratic” fashion, towards crowdsourcing requirements. However, current platforms do not allow developers to systematically filter, aggregate, and classify user feedback to derive requirements, or prioritize development efforts. Developers would also benefit from enriching textual feedback with usage and context data.</t>
  </si>
  <si>
    <t xml:space="preserve">About one third of the feedback includes topics on software requirements and user experience, varying from shortcomings and feature requests to scenarios in which the app was helpful and descriptions of specific features. Requirements analysts can immediately profit from this feedback, gaining insights on how their applications are actually being used, beyond simple download and sales numbers, and being able to assess the importance of features, which might facilitate release planning. Moreover, driven by their own needs, some users develop and share extensions, workarounds, and ideas, which others might profit from, and which might deliver inspirations and ideas for new features [16]. Finally, feedback like feature descriptions or howtos can be used as starting-point for documentation. 
Contextual data will enrich textual feedback and help developers to better understand the needs and the concrete situations (i.e. context) in which they have emerged.
 From a methodological perspec- tive, we are convinced that it is important to integrate user feedback gathering and analysis in the software development lifecycle. We think that analyzing feedback in app stores can complement other requirements engineering activities such as workshops and interviews in particular when time is critical and many incremental releases are planned.
</t>
  </si>
  <si>
    <t>First, our results show that most feedback is provided shortly after new releases, with the frequency decreasing quickly over time. This means that the feedback is related to new features and changes in the release. Analyzing the feedback over several releases would allow for an early detection of problematic releases or features. Second, an important finding is that the community typically agrees about the helpfulness of feedback, which allows for aggregating it. Third, we identified several correlations between the numerical ratings, helpfulness, and the textual feedback. We hypothesize that there would be more correlations if more metadata about users, versions, and usage data would have been available.
Last, the result of our manual analysis is an annotated corpus of real data7, which can be used to train a classifier, e.g. to identify actionable data in newly submitted feedback.
Feedback content, and analyzed its impact on the user community. We found that most of the feedback is provided shortly after new releases, with a quickly decreasing frequency over time. Reviews typically contain multiple topics, such as user experience, bug reports, and feature requests. The quality and constructiveness vary widely, from helpful advices and innovative ideas to insulting offenses. Feedback content has an impact on download numbers: positive messages usually lead to better ratings and vice versa. Negative feedback such as shortcomings is typically destructive and misses context details and user experience.</t>
  </si>
  <si>
    <r>
      <rPr>
        <sz val="10"/>
        <color theme="1"/>
        <rFont val="Calibri"/>
        <family val="2"/>
      </rPr>
      <t xml:space="preserve">Our study was neither designed to be generalizable nor representative for all app stores. However, we think that the results have a high degree of generalizability, in particular for Google Play and Windows Phone Store. Although the entire population is publicly unknown, we think that our results are representative for user feedback in the AppStore. First, our dataset includes all user feedback from the 1,100 most downloaded applications. </t>
    </r>
    <r>
      <rPr>
        <b/>
        <sz val="10"/>
        <color theme="1"/>
        <rFont val="Calibri"/>
        <family val="2"/>
      </rPr>
      <t xml:space="preserve">Second, we conducted statistical tests, checking the results’ significance and excluding hazard factors. Third, the results of descriptive statistics and content analysis are similar. </t>
    </r>
  </si>
  <si>
    <r>
      <rPr>
        <b/>
        <sz val="10"/>
        <color theme="1"/>
        <rFont val="Calibri"/>
        <family val="2"/>
      </rPr>
      <t>RQ1:</t>
    </r>
    <r>
      <rPr>
        <sz val="10"/>
        <color theme="1"/>
        <rFont val="Calibri"/>
        <family val="2"/>
      </rPr>
      <t xml:space="preserve"> Current app stores lack bidirectional communication features such as replying to or referencing posts (as known in social media). This prevents developers from contacting specific users to ask clarifying questions or inform them that their problem has been addressed. As most users post comments shortly after new releases, one possible way to enhance the communication is to link changes and new features to user feedback, which influenced or led to these changes. This would increase the involvement of users and help to understand the change rationale.  We also think that users should be personally involved with personal accounts and profiles. This prevents unqualified content, increases users’ motivation, and allows developers to contact specific users.
</t>
    </r>
    <r>
      <rPr>
        <b/>
        <sz val="10"/>
        <color theme="1"/>
        <rFont val="Calibri"/>
        <family val="2"/>
      </rPr>
      <t xml:space="preserve">RQ2: </t>
    </r>
    <r>
      <rPr>
        <sz val="10"/>
        <color theme="1"/>
        <rFont val="Calibri"/>
        <family val="2"/>
      </rPr>
      <t xml:space="preserve">Even if most feedback repeats the ratings in natural language, users also frequently share their needs, ideas, and experiences in the AppStore – an important source of information for app designers and analysts. Other studies showed that developers embrace user feedback as important information to improve software quality and identify missing features [12]. About one third of the feedback includes topics on software requirements and user experience, varying from shortcomings and feature requests to scenarios in which the app was helpful and descriptions of specific features. Requirements analysts can immediately profit from this feedback, gaining insights on how their applications are actually being used, beyond simple download and sales numbers, and being able to assess the importance of features, which might facilitate release planning. Moreover, driven by their own needs, some users develop and share extensions, workarounds, and ideas, which others might profit from, and which might deliver inspirations and ideas for new features [16]. Finally, feedback like feature descriptions or howtos can be used as starting-point for documentation.
We found that reviews are generally brief messages, similar to tweets. In other domains like movies or hotels, feedback tends to be 3–4 times longer [9]. Users seem to not be willing to spend much time on writing reviews, and rather focus on the actual task they are performing with the app. However, the amount, frequency, and content of feedback show that users are willing to share their comments, experiences, and ideas. This suggests that software vendors should investigate means for minimizing the feedback submission effort, e.g. by suggesting textual descriptions and pro-actively encouraging users to share their experiences. In the same direction, we found that user experience is often missing in negative reviews such as shortcomings and bug reports. This hinders developers from improving their apps only from this textual feedback [20]. One promising approach to overcome this “deadlock” is to automatically collect user experiences by instrumenting the app and monitoring the interactions of users at runtime [10]. Contextual data will enrich textual feedback and help developers to better understand the needs and the concrete situations (i.e. context) in which they have emerged.
</t>
    </r>
    <r>
      <rPr>
        <b/>
        <sz val="10"/>
        <color theme="1"/>
        <rFont val="Calibri"/>
        <family val="2"/>
      </rPr>
      <t xml:space="preserve">RQ3: </t>
    </r>
    <r>
      <rPr>
        <sz val="10"/>
        <color theme="1"/>
        <rFont val="Calibri"/>
        <family val="2"/>
      </rPr>
      <t>App stores include useful feedback but also noise. We found that feedback quality varies widely, from helpful messages for other users and developers to insulting offenses. Thus, analysts and developers would profit from tools and methods that systematically filter and aggregate feedback. In particular, we think that researchers should investigate predictor models to classify feedback (e.g. bug reports and shortcomings), filter important “warnings” to which developers must react, or evaluate project success early on. There is already considerable research on mining bug reports which can also be tested on app stores e.g. to detect duplicate or similar feedback.
We also found several regularities, which can be used to build such models. First, our results show that most feedback is provided shortly after new releases, with the frequency decreasing quickly over time. This means that the feedback is related to new features and changes in the release. Analyzing the feedback over several releases would allow for an early detection of problematic releases or features. Second, an important finding is that the community typically agrees about the helpfulness of feedback, which allows for aggregating it. Third, we identified several correlations between the numerical ratings, helpfulness, and the textual feedback. We hypothesize that there would be more correlations if more metadata about users, versions, and usage data would have been available. Last, the result of our manual analysis is an annotated corpus of real data7, which can be used to train a classifier, e.g. to identify actionable data in newly submitted feedback [5].
We found that users tend to give reasons for their ratings. One implication of this finding is that users are aware of the rating potential and willing to provide helpful explanations to the vendors. Indeed, our study confirms that feedback content has a real impact on the market, since more positive messages usually also lead to better application ratings and vice versa.
In general, positive feedback is more appreciated by the user community. This can be explained by the main use case of application distribution platforms, i.e. to support users in finding good applications. Likewise, longer feedback is more likely to be regarded helpful by other users, probably because it contains more information. From a methodological perspective, we are convinced that it is important to integrate user feedback gathering and analysis in the software development lifecycle. We think that analyzing feedback in app stores can complement other requirements engineering activities such as workshops and interviews in particular when time is critical and many incremental releases are planned.</t>
    </r>
  </si>
  <si>
    <t>SLR_40	SBB_16</t>
  </si>
  <si>
    <t>SLR_40</t>
  </si>
  <si>
    <t>SBB_16</t>
  </si>
  <si>
    <t xml:space="preserve"> IT Education’s Failure to Deliver Successful Information Systems: Now is the Time to Address the IT-User Gap</t>
  </si>
  <si>
    <t>Joan Mann</t>
  </si>
  <si>
    <t xml:space="preserve"> Journal of Information Technology Education</t>
  </si>
  <si>
    <t>Old Dominion University, USA</t>
  </si>
  <si>
    <t>IT curricula were created in business schools because traditional computer scientists had problems build- ing information systems that were acceptable to the people that use them. Now, many years later, the percentage of unsuccessful information systems is still alarmingly high. Research in this area tended to be focused on the project level and seemed to ignore the growing conflict between end-users and the IT department as a whole.
The IT-User gap is pervasive and takes many different forms. In fact, the IT-User gap has become such a problem that many organizations are taking matters into their own hands by creating new hybrid posi- tions to bridge the gap. Personnel in these positions bridge the gap by helping end-users deal with the IT personnel and vice versa. Moreover, despite extensive obstacles, these people are taking on the chal- lenge and becoming quite successful. The names of these positions may vary widely (relationship man- ager, IT-User Liaison, etc.) but they all have similar roles in the organization.</t>
  </si>
  <si>
    <t>This paper begins with the premise that the IT-User gap will not disappear but that we could be doing more in our IT curricula to address the gap. First, the curriculum for IT majors should recognize that the role of IT professionals is changing in organizations and that the trend is for IT professionals to need stronger interpersonal skills and an organizational learning perspective. Second, the curriculum must be modified to give more than just lip service to the importance of these skills.</t>
  </si>
  <si>
    <t>IT-User Gap, IT Curriculum, Hybrid Workers, IT-User Liaisons, Relationship Managers</t>
  </si>
  <si>
    <t xml:space="preserve">IT curricula were created in business schools because traditional computer scientists had problems building information systems that were acceptable to the people that use them. Now, many years later, the percentage of unsuccessful information systems is still alarmingly high. Research in this area tended to be focused on the project level and seemed to ignore the growing conflict between end-users and the IT department as a whole. The IT-User gap is pervasive and takes many different forms. In fact, the IT-User gap has become such a problem that many organizations are taking matters into their own hands by creating new hybrid positions to bridge the gap. Personnel in these positions bridge the gap by helping end-users deal with the IT personnel and vice versa. Moreover, despite extensive obstacles, these people are taking on the challenge and becoming quite successful. The names of these positions may vary widely (relationship manager, IT-User Liaison, etc.) but they all have similar roles in the organization. This paper begins with the premise that the IT-User gap will not disappear but that we could be doing more in our IT curricula to address the gap. First, the curriculum for IT majors should recognize that the role of IT professionals is changing in organizations and that the trend is for IT professionals to need stronger interpersonal skills and an organizational learning perspective. Second, the curriculum must be modified to give more than just lip service to the importance of these skills. Changes to the IT curriculum, however, may not be enough. If organizations have found hybrid personnel to be indispensible, then it is time that IT curricula begin to prepare students to take on this new career. IT programs often have students that are not very strong programmers but yet really like working with computers. Rather than encouraging the students to change majors, we should recognize that organizations can benefit from their skills too. This paper addresses the issue by presenting two enhancements to the traditional IT curriculum. The first is a hybrid major that emphasises that the person would need both technical and inter-personal skills. The second is a hybrid minor that would allow non-IT business majors or even non-business majors to enhance their technical skills enough to be effective liaisons between their work group and the IT department. </t>
  </si>
  <si>
    <t>Communication, Perception, Culture, User-developer gaps: Perspective Gap , Ownership Gap , Cultural Gap, Foresight Gap,  Communication Gap, Expectation Gap, Credibility Gap, Appreciation Gap, Relationship Gap</t>
  </si>
  <si>
    <t>Perspective Gap: when the viewpoint of one group is incomplete. IT sometimes forgets that systems must provide value to the business by meeting evolving business goals and that the world does not revolve around the IT department (Scalet, 2000/2001). End-users sometimes forget that IT is only a tool not a cure-all and become dazzled by it (Pender, 2000/2001).
Ownership Gap: Too often IT feels ownership over the infrastructure and end-users feel ownership over the business processes. This leads to territorial conflicts that strain the IT/User relationship and create mis-conceptions (Lin &amp; Conford, 2000; Avital &amp; Vandenbosch, 2000). 
Cultural Gap: when the different groups have different traits, values, working behaviors, and/or priorities because each group either attracts certain kinds of individuals or it acculturates members in the group.
Foresight Gap: when one group is better able to see the future but cannot convince the other group. IT may be in a better position to foresee that user solution will not work from a technical standpoint. On the other hand, end-users may be better able to determine why the project or the system to be built will not be accepted or will have a negative impact on the current situation (Fisher, 1999).
Communication Gap: when one group fails to understand what the other means. Users feel that IT speaks in jargon but users have their own jargon as well. IT fails to translate business users needs into useful systems because they don't fully understand business processes(New Group Will Bridge, 1999; Shah, et al., 1994; McCann, 1995).
Expectation Gap: when end-users have unrealistic expectations of what IT can do. Ironically, users expect more from IT because they have become more computer literate or because IT has done such a good job ('IT will always come through') (Whiting, 1998; Melymuka, 1998).
Credibility Gap: when the track record on the IT side is poor. It may be related to systems development projects that failed but it can also be related to poor customer service, as in a help desk that doesn't help (New Group Will Bridge, 1999). 
Appreciation Gap: when one group feels the other group does not recognize their value. IT may feel their hard work, long hours and contributions to the organization go unnoticed except when something goes wrong (ex: the network is down) (Mottl, 1999; Ouellette, 1999; Wallace, 1998).
Relationship Gap: when the two groups do not interact frequently and effectively enough. Each group's pre-judgements of the other group never become resolved. Relationship becomes 'us' versus 'them' (Shah, et al., 1994; Scalet, 2000/2001).</t>
  </si>
  <si>
    <t>IT Education (not a phase in SDLC)</t>
  </si>
  <si>
    <t xml:space="preserve">IT undergraduates and non-IT undergraduates.
An experiment has not been conducted </t>
  </si>
  <si>
    <t>Undergraduates who follow IT majors</t>
  </si>
  <si>
    <t xml:space="preserve">Undergraduates who follow non-IT business majors and Undergraduates who follow hybrid majors including IT </t>
  </si>
  <si>
    <t>Case studies, Literature analysis</t>
  </si>
  <si>
    <t>Higher education</t>
  </si>
  <si>
    <t xml:space="preserve">The study has proposed the ways to bridge IT-user gap by presenting enhancements to the traditional IT curriculum.  But they have not implemented these proposed enhancements in an experiment to evaluate the effectiveness of the proposed guidelines.  </t>
  </si>
  <si>
    <t xml:space="preserve">Implementing the proposed enhancements in traditional IT Curricula
</t>
  </si>
  <si>
    <t>* Now, many years later, the percentage of unsuccessful information systems is still alarmingly high. Research in this area tended to be focused on the project level and seemed to ignore the growing conflict between end-users and the IT department as a whole.
* A poor IT-User relationship has often been cited as a cause of failure in development projects but few studies have examined the dynamics of this relationship.
* The many different forms of IT-User Gap may well contribute to failed systems development projects and the strained relationship between IT and users. 
* The alarming frequency of system failures are blamed on factors representative of one or more facets of the IT-User gap: 1) "weak or nonexistent project management, leading to an inability to monitor and control collaborating individuals and organizations"; 2) "failures of communication between participants, leading to ill-specified systems and poorly coordinated development efforts"; 3) "failure of analysts and users to communicate effectively, resulting in specifications that were unrealistic or failed to meet real needs."</t>
  </si>
  <si>
    <t xml:space="preserve"> 1 - Firms are increasingly developing hybrid positions and other techniques to deal with IT-User gap. 
* Some firms are addressing this need to reduce the gap through relationship management.  The job titles may vary from client service manager, customer advocate, account relationship manager, IT/Finance manager, Whiting (1998) uses the label 'relationship manager'. IT-User hybrids address many aspects of the gap in three different ways: Influencing end-user behaviors/perceptions, influencing IT personnel behaviors/perceptions and acting as a mediator between the two groups. See Figure 2 for a list of hybrid activities under each category. Persons in these intermediary positions seem to manage very well by using higher level influencing skills such as negotiation, conflict management, facilitation and translation.
* Another form of intermediary, called the business analyst comes from the business side. These are people who know what it takes to run a business and can bring together specialists from both technical and non-technical areas of the firm and work with data from a variety of sources including corporate data- bases.
* Some firms, like Sears, Toys-R-Us, Alaska Airlines, and Liz Claiborne have attempted to fix the business side of the gap by taking users and placing them in the IT department (Hayes, 1997) whenever they are members of an IT project team or assigning them the IT department in order to learn to do IT work.
* On the IT side, some firms are using technical writers as intermediaries because they are already doing translations of technical material for end-users and they are experienced at creating interfaces that are usable. Others, such as Hilton Hotels and Perdue are forcing all new IT hires to work down in the trenches.
* In top-level hybrid positions, the primary goal is to take an organizational view rather than that of IT or just one business unit and to manage cross-functional teams. Persons in these positions take on a highly strategic role for the corporation and do more than address the IT/User department gap, they address the gap between IT available and how the organization uses IT.
2 - Enhancements to the traditional IT curriculum: The first is a hybrid major that emphasises that the person would need both technical and inter-personal skills. The second is a hybrid minor that would allow non-IT business majors or even non-business majors to enhance their technical skills enough to be effective liaisons between their work group and the IT department.</t>
  </si>
  <si>
    <t>Proposed some enhancements to the traditional IT curriculum. (Table 2)
The first is a hybrid major that emphasises that the person would need both technical and inter-personal skills. There are ways to improve the acculturation of our majors. First of all, students can be encouraged in class to become experts in certain areas and then have them work together on projects that re- quire the expertise of all. In addition to reducing the perception that an IT professional has to know everything, it would also reinforce the need to share information and work collaboratively. This perspective goes beyond just suggesting that group projects are needed to force students to learn how to handle small group interaction. The emphasis here is on encouraging students to feel comfortable with their own limited knowledge, more willing to ask for help and to realize that working with others is critical for success. Because this training will avoid the 'I am more Knowledgeable than You' syndrome, the IT professional will be more willing to take the time to understand the user's situation (perspective gap, appreciation gap) and to listen when the user gives warning (foresight gap). Management of information systems courses for IT majors could address the IT/User gap in another form: impression management. The topic would cover ways in which an IT department loses credibility (credibility gap), feels misunderstood (perspective gap) or becomes unrecognized (appreciation gap) for its activities. Techniques for monitoring and improving the IT department's relationship with the rest of the organization should be discussed here.
The second is a hybrid minor that would allow non-IT business majors or even non-business majors to enhance their technical skills enough to be effective liaisons between their work group and the IT department. There are two ways to handle this in the curriculum. One way is to create an IT Liaison major. This major would be designed to give the students a full business core plus enough technical background to be able to talk to IT people. It would replace the heavy programming component with project, conflict and change management coursework. At the same time, students in the IT Liaison curriculum should be encouraged to minor in one of the business unit disciplines so as to highlight their hybrid emphasis.
A second or additional approach to creating hybrid personnel would be to create an End-User Support minor that could be taken by non-IT business majors who have an interest in working with IT while remaining in their own discipline. The minor would include technical training geared towards end-user development in generic packaged software (ex: Visual Basic, Microsoft Access), web development tools (ex: Dreamweaver) and business- oriented software (ex: Enterprise Resource Planning, Customer Relations Management Systems). Since hybrid minors are likely to be doing business analysis and reporting, give them coursework in database mining and online analytical processing. In their role as advisors to end-users they will need information resource management courses such as IT strategy or supply chain management.</t>
  </si>
  <si>
    <t>No evaluation is done</t>
  </si>
  <si>
    <r>
      <rPr>
        <b/>
        <sz val="10"/>
        <color theme="1"/>
        <rFont val="Calibri"/>
        <family val="2"/>
      </rPr>
      <t xml:space="preserve">Implications for IT Curricula - IT Majors:
</t>
    </r>
    <r>
      <rPr>
        <sz val="10"/>
        <color theme="1"/>
        <rFont val="Calibri"/>
        <family val="2"/>
      </rPr>
      <t xml:space="preserve">Graduating students with low grades in IT because they are more interested in working with technology than creating it does a disservice to them and prevents them from finding positions in organizations where they can be very useful. A final advantage to the IT curriculum is that programming courses can become more rigorous because the students that remain in them have more of an interest and talent for programming.
IT majors should be trained for similar decisions (when to kill a project, prioritizing projects by business value not ease of development, putting IT resources where they help the organization most). On the negative side, physicians often make the same mistakes as IT professionals. Not everyone that comes to a physician's office wants medicine or surgery and not every user needs a website (culture gap). Sometimes a doctor has to say “no” to a patient that is insisting on medicine or surgery and sometimes a doctor has to be brutally honest about the ramifications of taking a specific medicine or undergoing sur- gery (foresight gap). In the same way, IT professionals sometimes need to challenge business units to really evaluate the business value of a system and for them to confront the full ramifications of imple- menting a given technology.
</t>
    </r>
    <r>
      <rPr>
        <b/>
        <sz val="10"/>
        <color theme="1"/>
        <rFont val="Calibri"/>
        <family val="2"/>
      </rPr>
      <t xml:space="preserve">Implications for IT Curricula - Hybrid Majors:
</t>
    </r>
    <r>
      <rPr>
        <sz val="10"/>
        <color theme="1"/>
        <rFont val="Calibri"/>
        <family val="2"/>
      </rPr>
      <t xml:space="preserve">There are two ways to handle this in the curriculum. One way is to create an IT Liaison major. This ma- jor would be designed to give the students a full business core plus enough technical background to be able to talk to IT people. It would replace the heavy programming component with project, conflict and change management coursework.
In addition to learning how to bridge the gap between IT and business units, these students would also learn how to create their own job descriptions (60% to 65% of firms do not have defined duties for their liaisons), build relationships with IT/Users, document their effectiveness and deal with the pitfalls of be- ing in an intermediary position between groups that may have long-standing conflict relationships. "But perhaps more important to a relationship manager than education or experience in business or technol- ogy is possessing 'soft skills," including the ability to establish relationships, manage conflicts, analyze information, communicate, listen, negotiate (Whiting, 1987)."
On the other hand, most IT/User liaisons come from the business side and have a higher success rate -- 87% of business oriented liaisons are successful versus 35% of IT oriented liaisons (Foote, 1996). One explanation for this finding is that individuals with business experience, strong organizational savvy and a good general understanding of technology do better than technologists who are somewhat more so- cially adept than their peers. At the same time, students in the IT Liaison curriculum should be encour- aged to minor in one of the business unit disciplines so as to highlight their hybrid emphasis.
</t>
    </r>
    <r>
      <rPr>
        <b/>
        <sz val="10"/>
        <color theme="1"/>
        <rFont val="Calibri"/>
        <family val="2"/>
      </rPr>
      <t xml:space="preserve">Implications for IT Curricula - Hybrid Minors:
</t>
    </r>
    <r>
      <rPr>
        <sz val="10"/>
        <color theme="1"/>
        <rFont val="Calibri"/>
        <family val="2"/>
      </rPr>
      <t>A second or additional approach to creating hybrid personnel would be to create an End-User Support minor that could be taken by non-IT business majors who have an interest in working with IT while remaining in their own discipline. 
The minor would include technical training geared towards end-user development in generic packaged software (ex: Visual Basic, Microsoft Access), web development tools (ex: Dreamweaver) and business- oriented software (ex: Enterprise Resource Planning, Customer Relations Management Systems). Since hybrid minors are likely to be doing business analysis and reporting, give them coursework in database mining and online analytical processing. In their role as advisors to end-users they will need information resource management courses such as IT strategy or supply chain management.
Majors in business departments such as accounting, finance, marketing, human resources in management and production would be more marketable if they had some exposure to the systems used by their re- spective business units. An End-User Support minor could also include a course for each business dis- cipline that covers the systems built for that unit. For example, accounting majors who enjoy working with computers would enroll in this minor so as to learn a bit about the most common accounting soft- ware packages and how to help accounting get the most from its IT. Even general business administra- tion majors would benefit from an End-User Support minor because it would widen their opportunities beyond General Manager positions. It might even be of interest to non-business majors in disciplines where IT has become critical might be interested in the minor. Table 2 summarizes the differences be- tween the Hybrid major and minor.</t>
    </r>
  </si>
  <si>
    <t>SLR_41</t>
  </si>
  <si>
    <t>SBB_17</t>
  </si>
  <si>
    <t>Requirement elicitation: identifying the communication challenges between developer and customer</t>
  </si>
  <si>
    <t>Noraini Che Pa and Abdullah Mohd Zin.</t>
  </si>
  <si>
    <t>International Journal of New Computer Architectures and their Applications</t>
  </si>
  <si>
    <t>University Putra Malaysia, University Kebangsaan Malaysia</t>
  </si>
  <si>
    <t>The purpose of this paper is to identify some of communication challenges that may arise during requirement elicitation and propose some possible interventions that may be carried out in order to mitigate these challenges.
It is the general objective of this study to investigate the processes and issues of
communication during requirements elicitation activities between customers and developers specifically in Malaysia. The questionnaire encompasses questions on communication practices and the challenges during elicitation activities.
The specific objectives of this study are to (1) to identify the communication practices during requirements elicitation process and (2) to identify the actual challenges involved during requirements elicitation.</t>
  </si>
  <si>
    <t>Requirement elicitation, software requirements, communication</t>
  </si>
  <si>
    <t>Eliciting requirements for a system is an important activity in requirement engineering. This process occur at the early stages in system development which involves communication between customers and developers. Researchers have identified that poor communication is one of the most common problem in identifying and defining customer's requirements. This problem will contribute to bad result e.g. poor system, failure of the system and budget overruns. The communication is challenging and difficult as this process also includes cognitive aspect, personalities, techniques and tools. A study was carried out to explore the communication challenges that are faced by developers and customers during software requirement elicitation in Malaysia. The results of this study had shown that there are some important communication challenges during software requirements elicitation process in Malaysia. In addition, most of the practitioners were pursuing the practices that have been traditionally used by the organizations. Consequently, the results of this study have given us a good incentive to expand our research in the area of software requirements elicitation.</t>
  </si>
  <si>
    <t>1. What are the sources of requirements elicitation for communicating requirements during requirements elicitation in Malaysia?
2. What is the method used in conducting communication for requirements elicitation?
3. What are the challenges when performing requirements elicitation?</t>
  </si>
  <si>
    <t xml:space="preserve">42 participants </t>
  </si>
  <si>
    <t>Project Leader, Software engineer, System analyst, Programmer and Others. Also customers</t>
  </si>
  <si>
    <t>Project Leader, Software engineer, System analyst, Programmer</t>
  </si>
  <si>
    <t>Customers: Using software (Requirements sources are information that was gathered from the customers.)</t>
  </si>
  <si>
    <t>Case studies, Surveys / Reviews</t>
  </si>
  <si>
    <t>not given
Intervention is not evaluated</t>
  </si>
  <si>
    <t>the results of the study showed that communication problems can be divided into five topics namely type of input, personalities involved, communication skills, medium of communication and procedures.
The problems occurred in the delivery of input probably because the information is ambiguous, requirements and scopes are frequently changed. Besides that, a lot of information presented is outside of the customer’ field of expertise. Therefore the customers neglect focusing on delivering the information. As a result, the developer feels that the information delivered by the customers is ambiguous and not consistent. This is because the customers do not understand their roles in system development. The communication skill needed to achieve effective communication.</t>
  </si>
  <si>
    <t>Yes
Some intervention needs to be carried out in order to mitigate the effect due to communication challenges that occur between customers and developers. The lists of intervention suggested are given in Table 7.
- Customer Knowledge: Provide knowledge to customer so that they can describe the problems better
- Customer Expression: Provide checklist guide to customer for requirements that input completely and understand by developer.
- Medium: Provide communication facilities to customer to allow customer to communicate for problem solving that occur during communication process such as lately and misunderstanding.
- Developer Knowledge: Provide facilities to developer for writing requirements specification document and checking written content.
- Developer Expression: Provide facilities to generate document that written by developer into specification document type that can be modify by developer</t>
  </si>
  <si>
    <t>Intervention for Managing the Challenges</t>
  </si>
  <si>
    <t>Same explained under findings
- Customer Knowledge: Provide knowledge to customer so that they can describe the problems better
- Customer Expression: Provide checklist guide to customer for requirements that input completely and understand by developer.
- Medium: Provide communication facilities to customer to allow customer to communicate for problem solving that occur during communication process such as lately and misunderstanding.
- Developer Knowledge: Provide facilities to developer for writing requirements specification document and checking written content.
- Developer Expression: Provide facilities to generate document that written by developer into specification document type that can be modify by developer</t>
  </si>
  <si>
    <t>The knowledge in the intervention steps can be used by the customer to express their requirements. Hence it can reduce from getting incorrect input such as the ambiguous information and frequently changed requirements and scopes.
Intervention steps also provide the communication facilities for the customer to discuss any information regarding the requirements. These intervention steps will be used in the process model to develop system in assisting communication between customer and developer during requirements elicitation. 
We also believe that it is not easy to achieve effective communication, but this intervention steps can be used to assist in managing communication challenges.</t>
  </si>
  <si>
    <t>SLR_30	SBB_13</t>
  </si>
  <si>
    <t>SLR_31</t>
  </si>
  <si>
    <t>SBB_14</t>
  </si>
  <si>
    <t>Studying the dialogue between users and developers of free apps in the Google Play Store</t>
  </si>
  <si>
    <t>Safwat Hassan, Chakkrit Tantithamthavorn, Cor-Paul Bezemer, Ahmed E. Hassan</t>
  </si>
  <si>
    <t>Empirical Software Engineering Journal</t>
  </si>
  <si>
    <t>Queen’s University, Canada
The University of Adelaide, Australia</t>
  </si>
  <si>
    <t>Prior work on mobile app reviews focuses on extracting useful information for devel- opers from those reviews, such as bug reports or feature requests. However, prior work (including our own) falsely assumes the following: (1) app reviews and ratings are consid- ered to be immutable, even though a user may change them over time, and (2) reviewing and rating apps is considered a one-way mechanism, even though the dynamic nature of app reviews and the response mechanism can lead to a rich dialogue between developers and users.</t>
  </si>
  <si>
    <t xml:space="preserve">In this paper, we empirically study the dynamic nature of app reviews. In particular, we study the dialogue that takes place between users and developers in 2,328 free-to-download apps in the Google Play Store. We study 126,686 dialogues that contain messages between the user and the developer. First, we conduct a preliminary study of the benefit of responding to a user review. We show that responding to a review increases the chances of users updating their given rating for an app by up to six times compared to not responding. Second, we conduct the following studies: A Study of the Characteristics of User-Developer Dialogues, A Quantitative Study of the Likelihood of a Developer Responding, A Qualitative Study of What Drives a Developer to Respond.  </t>
  </si>
  <si>
    <t>Google play store, User-developer dialogue, Developer reply, Developer response, Mixed-effect model, Android mobile apps, Empirical study, Software engineering</t>
  </si>
  <si>
    <t xml:space="preserve">The popularity of mobile apps continues to grow over the past few years. Mobile app stores, such as the Google Play Store and Apple’s App Store provide a unique user feedback mechanism to app developers through the possibility of posting app reviews. In the Google Play Store (and soon in the Apple App Store), developers are able to respond to such user feedback. Over the past years, mobile app reviews have been studied excessively by researchers. However, much of prior work (including our own prior work) incorrectly assumes that reviews are static in nature and that users never update their reviews. In a recent study, we started analyzing the dynamic nature of the review-response mechanism. Our previous study showed that responding to a review often has a positive effect on the rating that is given by the user to an app. In this paper, we revisit our prior finding in more depth by studying 4.5 million reviews with 126,686 responses for 2,328 top free-to-download apps in the Google Play Store. One of the major findings of our paper is that the assumption that reviews are static is incorrect. In particular, we find that developers and users in some cases use this response mechanism as a rudimentary user support tool, where dialogues emerge between users and developers through updated reviews and responses. Even though the messages are often simple, we find instances of as many as ten user-developer back-and-forth messages that occur via the response mechanism. Using a mixed-effect model, we identify that the likelihood of a developer responding to a review increases as the review rating gets lower or as the review content gets longer. In addition, we identify four patterns of developers: 1) developers who primarily respond to only negative reviews, 2) developers who primarily respond to negative reviews or to reviews based on their contents, 3) developers who primarily respond to reviews which are posted shortly after the latest release of their app, and 4) developers who primarily respond to reviews which are posted long after the latest release of their app. We perform a qualitative analysis of developer responses to understand what drives developers to respond to a review. We manually analyzed a statistically representative random sample of 347 reviews with responses for the top ten apps with the highest number of developer responses. We identify seven drivers that make a developer respond to a review, of which the most important ones are to thank the users for using the app and to ask the user for more details about the reported issue. Our findings show that it can be worthwhile for app owners to respond to reviews, as responding may lead to an increase in the given rating. In addition, our findings show that studying the dialogue between user and developer can provide valuable insights that can lead to improvements in the app store and user support process.
</t>
  </si>
  <si>
    <t>347 reviews for the top ten apps with the highest number of developer responses in Google Play Store</t>
  </si>
  <si>
    <t>Google Play Store app developers and users</t>
  </si>
  <si>
    <t>Google Play Store app development</t>
  </si>
  <si>
    <t>Using Google Play Store apps and providing user reviews</t>
  </si>
  <si>
    <t>mining app reviews</t>
  </si>
  <si>
    <t>Nevertheless, a mining approach has its limitation as well. For example, the collected data cannot represent all reasons for responding to user reviews. Thus, we suggest that future studies are needed to triangulate our observations through developer surveys.
We assume throughout this paper that the posted responses are written by app developers. We were unable to find information about the team size and structure of the teams that built the top 25 apps with the highest percentage of developer responses. Hence, while we do not have strong evidence that responses were written by actual software developers, we do have evidence that most mobile app development firms are small. Therefore, due to the small team size, it is likely that responses to reviews are posted either by app developers themselves or by other team members who are in close contact with the app developers. Future studies should investigate further the team size and structure of mobile app development teams.
The results for our manual studies are impacted by the experience of the coders and the amount of the collected data.
We studied developer responses for reviews of free apps only. One of the main reasons for removing non-free apps is that the pricing of an app is very likely to act as a major confounding factor. Developers and users of paid apps may have different expectations and attitudes than developers and users of free apps. Hence, our findings are valid for free apps only. 
In this paper, we classify developer response patterns based on general characteristics (e.g., review rating). The characteristics of developer responses may vary based on other factors such as the company size, team structure and cultural differences. Further studies are needed to investigate the nature of user-developer dialogues based on different factors (e.g., the cultural differences).</t>
  </si>
  <si>
    <t>Future studies are necessary to better understand the implications of changing reviews and ratings on prior research findings.
Studying only reviews does not give a complete overview of user concerns. Future studies on extracting requirements from app reviews should investigate how user concerns in app reviews can be combined with concerns expressed through other channels, such as email or a support forum.
Even though not many developers use the review mechanism in this way, future studies should monitor this type of usage to identify possible improvements to the review mechanism that may better facilitate developers and users.
Google has recently introduced a limit of 500 responses per day per app in the Google Play store API (Google 2017). Future studies must investigate whether a limit of 500 responses is sufficient to ban useless responses from the store.
In our study, we analyzed the top free popular apps from 2013 for a two months period. Including more apps and extending the study period may provide more insights about developer responses. While we studied considerably more data than prior work on developer responses (McIlroy et al. 2015), future studies should revisit our findings for data that is collected during a longer period (i.e., years).
Due to the small team size, it is likely that responses to reviews are posted either by app developers themselves or by other team members who are in close contact with the app developers. Future studies should investigate further the team size and structure of mobile app development teams.
In this paper, we classify developer response patterns based on general characteristics (e.g., review rating). The characteristics of developer responses may vary based on other factors such as the company size, team structure and cultural differences. Further studies are needed to investigate the nature of user-developer dialogues based on different factors (e.g., the cultural differences).</t>
  </si>
  <si>
    <t>Google Play Store provide a unique user feedback mechanism to app developers through the possibility of posting app reviews. In the Google Play Store, developers are able to respond to such user feedback. This promotes user-developer communication. 
Our findings show that it can be worthwhile for app owners to respond to reviews, as responding may lead to an increase in the given rating. In addition, our findings show that studying the dialogue between user and developer can provide valuable insights that can lead to improvements in the app store and user support process.
Users will be able to have a better user Experience if they can solve their issues using the responses given by the developers in app reviews. This will increase the user satisfaction by improving the usability.</t>
  </si>
  <si>
    <t>1. Our paper is the first work to demonstrate the dynamic nature of reviews. Much of prior work (including our own prior work) incorrectly assumes that reviews are static in nature and users never update their reviews. Our paper shows that this is an incorrect assumption – an assumption that impacts studies in this nascent research area. For example, prior work on studying user complaints in mobile app reviews is impacted, as the static view that such work currently has of reviews cannot reflect changing user complaints.
2. Furthermore, we are the first to demonstrate a peculiar use of the app-review plat- forms as a user support medium – we do acknowledge that not as many developers are using the review system in this way. Nevertheless, this is a use which further work needs to explore, especially given that the Apple App Store is expected to add support for responding to a posted review soon (Perez 2017). Given the nascent nature of app reviews, it might be worthwhile that such type of use is encouraged and better supported in next generation app-review platforms.
By encouraging such use, future mining studies of reviews will have access to a richer and more complete view of user concerns. Currently, in many instances developers encourage users to continue discussions via other mediums (e.g., email). Hence, the reviews do not provide an in-depth view of the user concerns (as previously thought – for instance, this observation impacts recent publications which mine reviews to gather requirements).
3. Furthermore, our work is the first work to deeply explore developer responses in a systematic manner. Our analysis is much deeper and uses considerably more data. The more in-depth analysis led us to reformulate some of our prior observations/ recommendations. For instance, in comparison to our prior work (McIlroy et al. 2015), we still see that responding to user reviews may increase the rating but we find that the chances of a user updating a review based on a developer response to be quite low (even though they are up to six times higher than without a response). A deeper investigation shows that all too often, the developer responses are rather simplistic and are just asking users to raise their ratings.
4. Finally, our classification of developer-responses highlights the value of providing canned or even automated responses in next generation app-review platforms. For instance, 45% of the developer-responses ask for more details. Furthermore, the ability to auto-construct FAQs based on the commonly repeated questions and answers in the user-developer dialogue is a valuable one for next generation app-review platforms.</t>
  </si>
  <si>
    <t>no evaluation</t>
  </si>
  <si>
    <r>
      <rPr>
        <b/>
        <sz val="10"/>
        <color theme="1"/>
        <rFont val="Calibri"/>
        <family val="2"/>
      </rPr>
      <t xml:space="preserve">Implications for Researchers:
* App reviews and app ratings are not immutable: </t>
    </r>
    <r>
      <rPr>
        <sz val="10"/>
        <color theme="1"/>
        <rFont val="Calibri"/>
        <family val="2"/>
      </rPr>
      <t xml:space="preserve">Prior work on app reviews has always assumed that reviews and ratings are posted and thereafter not changed. However, our work shows that users may change their reviews and ratings over time. Even though the portion of changed reviews (3.7% in our studied period) and ratings (1.4%) is fairly low, researchers need to be aware of the potential impact of changes in reviews and ratings on their work. Future studies are necessary to better understand the implications of changing reviews and ratings on prior research findings.
</t>
    </r>
    <r>
      <rPr>
        <b/>
        <sz val="10"/>
        <color theme="1"/>
        <rFont val="Calibri"/>
        <family val="2"/>
      </rPr>
      <t xml:space="preserve">* Reviews only do not provide an in-depth view of user concerns: </t>
    </r>
    <r>
      <rPr>
        <sz val="10"/>
        <color theme="1"/>
        <rFont val="Calibri"/>
        <family val="2"/>
      </rPr>
      <t xml:space="preserve">Recently, several approaches were proposed for extracting requirements from app reviews. For example, Mar- tin et al.’s (2016) survey shows that existing research uses reviews as a tool for requirements engineering (e.g., by extracting user complaints and feature requests). In our study, we observed that in many cases, developers ask a user for more information based on the review (in particular the final revision of a review). Hence, studying only reviews does not give a complete overview of user concerns. Future studies on extracting requirements from app reviews should investigate how user concerns in app reviews can be combined with concerns expressed through other channels, such as email or a support forum.
</t>
    </r>
    <r>
      <rPr>
        <b/>
        <sz val="10"/>
        <color theme="1"/>
        <rFont val="Calibri"/>
        <family val="2"/>
      </rPr>
      <t xml:space="preserve">
* Developers use the review mechanism as a user support medium: </t>
    </r>
    <r>
      <rPr>
        <sz val="10"/>
        <color theme="1"/>
        <rFont val="Calibri"/>
        <family val="2"/>
      </rPr>
      <t xml:space="preserve">Even though not many developers use the review mechanism in this way, future studies should monitor this type of usage to identify possible improvements to the review mechanism that may better facilitate developers and users.
</t>
    </r>
    <r>
      <rPr>
        <b/>
        <sz val="10"/>
        <color theme="1"/>
        <rFont val="Calibri"/>
        <family val="2"/>
      </rPr>
      <t>Implications for Store Owners:
* Developers need to resort to alternative channels, such as email, to be of full assistance to a user:</t>
    </r>
    <r>
      <rPr>
        <sz val="10"/>
        <color theme="1"/>
        <rFont val="Calibri"/>
        <family val="2"/>
      </rPr>
      <t xml:space="preserve"> We encountered in many cases developers asking users to contact them through an alternative channel, such as email. One possible explanation is that the user is forwarded to a more technical support team. Another possible explanation is that the review mechanism of the app store is not sufficient to provide adequate support. Mobile app store owners should study in depth how developers and users are using the review mechanism to find out how the mechanism can be improved.
</t>
    </r>
    <r>
      <rPr>
        <b/>
        <sz val="10"/>
        <color theme="1"/>
        <rFont val="Calibri"/>
        <family val="2"/>
      </rPr>
      <t xml:space="preserve">* Developers need to be notified whenever users update their reviews: </t>
    </r>
    <r>
      <rPr>
        <sz val="10"/>
        <color theme="1"/>
        <rFont val="Calibri"/>
        <family val="2"/>
      </rPr>
      <t xml:space="preserve">As illustrated in Section 2, developers are not always notified when users update their reviews, which pre- vents developers from tracking users’ changes in their impressions about the app. Moreover, missing notifications about user updates may hinder developers from noticing any additional information that is added by users to the posted reviews.
</t>
    </r>
    <r>
      <rPr>
        <b/>
        <sz val="10"/>
        <color theme="1"/>
        <rFont val="Calibri"/>
        <family val="2"/>
      </rPr>
      <t xml:space="preserve">* Developers can be assisted by highlighting reviews that are more likely to require a response: </t>
    </r>
    <r>
      <rPr>
        <sz val="10"/>
        <color theme="1"/>
        <rFont val="Calibri"/>
        <family val="2"/>
      </rPr>
      <t xml:space="preserve">We showed that, depending on the app, there can be several types of reviews identified that developers respond to. Store owners can improve the response mechanism by highlighting reviews that are longer or have a low rating. The highlighting could be done using thresholds for the length of the review text, and the number of given stars. These thresholds can be automatically defined for developers based on their response behavior, or they could be configured by the developers themselves.
</t>
    </r>
    <r>
      <rPr>
        <b/>
        <sz val="10"/>
        <color theme="1"/>
        <rFont val="Calibri"/>
        <family val="2"/>
      </rPr>
      <t xml:space="preserve">* Not all developers follow the published guidelines for responding to reviews: </t>
    </r>
    <r>
      <rPr>
        <sz val="10"/>
        <color theme="1"/>
        <rFont val="Calibri"/>
        <family val="2"/>
      </rPr>
      <t xml:space="preserve">Although Google has set guidelines for responding to reviews in the Google Play store (Google 2017), we showed that not all developers follow these guidelines. For example, sev- eral developers thank every user for their review. Developers are discouraged from posting such responses in the guidelines as they do not contain useful information for other users. A possible solution for avoiding such responses is to automatically filter repetitive or very short responses. Another possible solution to lower the number of useless responses is to put a limit on the total number of responses that can be posted per day. With such a limit, developers need to be more selective in deciding on which reviews to respond to. Google has recently introduced a limit of 500 responses per day per app in the Google Play store API (Google 2017). Future studies must investigate whether a limit of 500 responses is sufficient to ban useless responses from the store.
</t>
    </r>
    <r>
      <rPr>
        <b/>
        <sz val="10"/>
        <color theme="1"/>
        <rFont val="Calibri"/>
        <family val="2"/>
      </rPr>
      <t xml:space="preserve">* Many users may share the same concerns about an app: </t>
    </r>
    <r>
      <rPr>
        <sz val="10"/>
        <color theme="1"/>
        <rFont val="Calibri"/>
        <family val="2"/>
      </rPr>
      <t>Store owners can improve the way in which reviews are displayed by clustering reviews and responses based on the concerns that are expressed and addressed in them. The most often-expressed concerns (and if available, their responses/solutions!) can then be displayed on the product page of an app. Clustering reviews and responses is beneficial for both developers and users, as (1) it gives developers the chance to explain to users how to handle a concern after downloading the app, and (2) it gives users the chance to adjust their expectations of the app.</t>
    </r>
  </si>
  <si>
    <t>SLR_31	SBB_14</t>
  </si>
  <si>
    <t>SLR_32</t>
  </si>
  <si>
    <t>SBF_03</t>
  </si>
  <si>
    <t>An ideal customer: a grounded theory of requirements elicitation, communication and acceptance on agile projects.</t>
  </si>
  <si>
    <t>Angela Martin, Robert Biddle and James Noble</t>
  </si>
  <si>
    <t>Agile Software Development</t>
  </si>
  <si>
    <t>The University of Waikato - New Zealand, Carleton University - Canada, Victoria University - New Zealand</t>
  </si>
  <si>
    <t>“All the best talent and technology and process in the world will fail when the customer isn’t up to scratch” (Beck and Fowler 2001, p17)
Most of us, based on our experience, agree with this statement, irrespective of whether the statement concerns an agile project or not. But how do we know when a customer is ‘up to scratch’ for an agile project? The initial agile literature (Beck 2000; Beck and Fowler 2001) provided little guidance on the practicalities of succeeding in this role. In this chapter we summarize the results of our research into the reality of the customer role within agile projects.</t>
  </si>
  <si>
    <t>This chapter explores the reality of the customer role – a critical, complex,
and demanding role on agile teams. Despite initial difficulties, customers
love agile development and would not do it any other way, but they also encountered
many difficulties in their day-to-day work. In this chapter we describe the practices that have emerged to ensure the role works effectively and sustainably, and how the role has evolved from an individual to a team. We hope customers will find this chapter helpful in performing their role, and programmers will find it useful to understand the complexities of customer’s role on the project.</t>
  </si>
  <si>
    <t>IEEE Computer Society, Boot Camp, Agile Development, Business Analyst, Agile Software Development</t>
  </si>
  <si>
    <t xml:space="preserve">This chapter explores the reality of the customer role – a critical, complex, and demanding role on agile teams. Despite initial difficulties, customers love agile development and would not do it any other way, but they also encountered many difficulties in their day-to-day work. In this chapter we describe the practices that have emerged to ensure the role works effectively and sustainably, and how the role has evolved from an individual to a team. We hope customers will find this chapter helpful in performing their role, and programmers will find it useful to understand the complexities of customer’s role on the project.
</t>
  </si>
  <si>
    <t>RQ1: What is the experience of the customer? While interaction between business people and developers is not new, agile does change this interaction significantly. We wanted to understand how that was really working in practice, including the positive and negative aspects of the change.
RQ2: Is the customer a single person or a team? Practitioners implementing this change were unclear who the customer should be, and if it is just one person or if it is a team of people.
RQ3: What practices enhance the effectiveness of the customer? Was it simply a matter of customers and developers interacting together daily, or was there more guidance to be offered.</t>
  </si>
  <si>
    <r>
      <rPr>
        <sz val="10"/>
        <rFont val="Calibri"/>
        <family val="2"/>
      </rPr>
      <t>core XP roles of “customer”, “programmer”, “coach”, “tester” and “big boss”
Coach</t>
    </r>
    <r>
      <rPr>
        <sz val="10"/>
        <color rgb="FF000000"/>
        <rFont val="Calibri"/>
        <family val="2"/>
      </rPr>
      <t xml:space="preserve"> (</t>
    </r>
    <r>
      <rPr>
        <u/>
        <sz val="10"/>
        <color rgb="FF1155CC"/>
        <rFont val="Calibri"/>
        <family val="2"/>
      </rPr>
      <t>Agile coach</t>
    </r>
    <r>
      <rPr>
        <sz val="10"/>
        <rFont val="Calibri"/>
        <family val="2"/>
      </rPr>
      <t>), big bos</t>
    </r>
    <r>
      <rPr>
        <sz val="10"/>
        <color rgb="FF000000"/>
        <rFont val="Calibri"/>
        <family val="2"/>
      </rPr>
      <t>s(</t>
    </r>
    <r>
      <rPr>
        <u/>
        <sz val="10"/>
        <color rgb="FF1155CC"/>
        <rFont val="Calibri"/>
        <family val="2"/>
      </rPr>
      <t>Project manager</t>
    </r>
    <r>
      <rPr>
        <sz val="10"/>
        <rFont val="Calibri"/>
        <family val="2"/>
      </rPr>
      <t>)</t>
    </r>
  </si>
  <si>
    <t>Agile software developers (XP)</t>
  </si>
  <si>
    <t>The customer is the primary organisational facing role on agile projects. Their explicit responsibilities are to drive the project, providing requirements (user stories) and quality control (acceptance testing). The customer must also shoulder a number of implicit responsibilities including liaison with external project stakeholders, especially project funders, clients, and end users, while maintaining the trust of both the programmers and the wider business.
We identified the following de-facto roles in the informal customer team:
• Collaboration Guides: Geek Interpreter, Political Advisor, &amp; Technical Liaison
• Direction Setting: Negotiator, Diplomat, Super-Secretary, &amp; Customer Coach
• Skill Specialists: Acceptance Tester, UI Designer, &amp; Technical Writer</t>
  </si>
  <si>
    <t>Direct Meetings between developers &amp; users, Meetings with customer represntatives, on-site customer</t>
  </si>
  <si>
    <t>Tele-Communication (Telco) Software, Research, Software Tools, Retail, Knowledge, Energy, Transport, Mobile software, Health</t>
  </si>
  <si>
    <t xml:space="preserve">Haven't conducted any evaluation. </t>
  </si>
  <si>
    <t xml:space="preserve">Customer-developer relationship became much better : 
It emerged that one way for developers to understand the customer was to “walk a mile in their shoes”. We first encountered the dramatic nature of this experience in a story from SwiftCorp. The SwiftCorp team all de- scribed a period where the programmers were becoming increasingly frustrated with the customer as the customer was providing them with insufficiently detailed stories (and sometimes simply not enough stories for a complete iteration): Then a developer suggested that he/she will go and write stories with the customers. In doing this, the programmer did indeed help the customer move forward, but perhaps more importantly, he gained a deeper understanding and appreciation of the extent of the customer’s task, and was able to take that understanding and empathy back to the other programmers. This event was critical in helping the programmers and customers move towards becoming a Whole Team and working together more effectively.
The SparrowCorp team related a similar experience on their project. In this situation the programmer-customer bond was enhanced when the programmers at- tended the sessions that the customer held with external stakeholders. The programmers undertook some technical installation tasks at each visit, but more importantly they got to see the other ‘face’ of the customer, the positive way she projected the software and the programmers, and they got to see the pressure she faced from external stakeholders.
It also emerged that programmers who have played the role of the Customer’s Apprentice are more likely to see the team as a Whole Team, rather than the “us” and “them” that can often develop between the programmers and customers. This change helps to move us closer to the vision Beck had of the Whole Team practice (Beck 2004), creating a stronger and more effective business-technical collaboration. In each case the programmer assisted in reducing the burden of overload from the customer, improving their ability to experience Energized Work.
</t>
  </si>
  <si>
    <t>we set out to explore how the role of the agile customer can be implemented effectively. Our findings strongly indicated that, in the majority of cases, the customer was passionate about their role on the project and using agile. For instance, they indicated that they “wouldn’t do it any other way”. In the interviews both the customers and the programmers conveyed how much they had enjoyed the direct conversations and connections they had with each other, and felt that this approach contributed to creating a better quality system. Conversely, our findings also indicated that the customers were working more intensely and for longer hours than on traditional projects; the customer was not working at a sustainable pace.
Our next research question sought to clarify the types of people who undertook the role, and to also understand if it was a single person or a team undertaking the role. Our findings concluded that it was always a team of people, what is more, the team of people tended to consist of up to ten distinct roles. The roles emerged as follows:
• Collaboration Guides: Geek Interpreter, Political Advisor and Technical Liaison. The Geek Interpreter contributes to enhancing the collaboration between the customers and programmers. The Political Advisor contributes to enhancing the collaboration between the customer and the larger organisational life of the business, ensuring the customer is better able to navigate the political dimensions necessary for the project to succeed. The Technical Liaison contributes to enhancing the collaboration between this project and other related projects, as well as any technical specialist silos that might exist within the organisational structure.
• Skills Specialists: Acceptance Tester, UI Designer and Technical Writer. All of these roles support the customer to undertake their on-site customer responsibilities. The Acceptance Tester supports the customer by assisting with the acceptance testing of the software. The UI Designer supports the customer by lending their UCD (User-Centred Design) skills to assist the customer in deciding and designing what to build. The Technical Writer supports the customer by lending their specialist writing skills to create user documentation to accompany the software when released. Each specialist skill-set helps to reduce the workload of the customer and improves the resulting software released. 
• Direction Setting: Negotiator, Diplomat, Super-Secretary and Coach. Each of these roles contributes significantly to deciding what to build. The Negotiator is the lead role; responsible for working with a large group of end-users and other stakeholders to create a single-voice describing what to build to the programmers. The Diplomats are the end-users and other stakeholders that are around that negotiating table. They provide their experiences and perceptions of what is needed, and work with the Negotiator and other Diplomats to create a single-voice. The Super-Secretary supports the Negotiator by providing administrative support and also by filling in for them with the programmers when the Negotiator and Diplomats are not available. All of these roles work towards ensuring there is a strong and coordinated focus on understanding and communicating what to build, which appears to be what Beck initially hoped to achieve with the onsite-customer practice (Beck 2000). 
Our final question for this research sought to uncover the practices the customers and developers were using to enhance the effectiveness of the on-site customer. Eight new practices emerged:
• Customer’s Apprentice: A programmer joins the customer team for a few iterations so that they can understand the complexity of the customer teams’ role as well as assisting to reduce the overload experienced by the customer.
• Programmer On-Site: The customer schedules site visits for the programmers so that they have the opportunity to understand more about the end-users.
• Programmer Holiday: The customer schedules a technically focused iteration so that the customer can step outside the iterations to reset the project direction.
• Roadshow: The customer demonstrates the software and planned stories to end-
users and other stakeholders to obtain feedback on the direction of the software.
• Customer Pairing: Two customers collaborate to provide a single-voice to the programmers. The customers could be performing the same roles (e.g. two
Diplomats) or different roles (e.g. a Negotiator and a UI Designer).
• Customer Boot Camp: A customer-focused training event for both customers and programmers. The training should cover the role of the customer as well as the techniques (e.g. story writing) and practices (e.g. Programmer On-site) with opportunities for the whole team to put what they have learnt into practice in a safe and fun environment (e.g. a simulation).
• Big Picture Up-Front: A relatively short period of design amongst the business stakeholders and the customer team to set the direction of the project and create an initial release plan. The most common technique used to develop the big picture were facilitated workshops involving the stakeholders, customer team and programmer representatives.
• Re-Calibration: The customer schedules regular sessions (every few iterations) with the end-users and stakeholders to adjust commitments and resources. The adjustments will be made to take into account what both customers and programmers learn during the iterations.</t>
  </si>
  <si>
    <t>Our final question for this research sought to uncover the practices the customers and developers were using to enhance the effectiveness of the on-site customer. Eight new practices emerged:
• Customer’s Apprentice: A programmer joins the customer team for a few iterations so that they can understand the complexity of the customer teams’ role as well as assisting to reduce the overload experienced by the customer.
• Programmer On-Site: The customer schedules site visits for the programmers so that they have the opportunity to understand more about the end-users.
• Programmer Holiday: The customer schedules a technically focused iteration so that the customer can step outside the iterations to reset the project direction.
• Roadshow: The customer demonstrates the software and planned stories to end-
users and other stakeholders to obtain feedback on the direction of the software.
• Customer Pairing: Two customers collaborate to provide a single-voice to the programmers. The customers could be performing the same roles (e.g. two
Diplomats) or different roles (e.g. a Negotiator and a UI Designer).
• Customer Boot Camp: A customer-focused training event for both customers and programmers. The training should cover the role of the customer as well as the techniques (e.g. story writing) and practices (e.g. Programmer On-site) with opportunities for the whole team to put what they have learnt into practice in a safe and fun environment (e.g. a simulation).
• Big Picture Up-Front: A relatively short period of design amongst the business stakeholders and the customer team to set the direction of the project and create an initial release plan. The most common technique used to develop the big picture were facilitated workshops involving the stakeholders, customer team and programmer representatives.
• Re-Calibration: The customer schedules regular sessions (every few iterations) with the end-users and stakeholders to adjust commitments and resources. The adjustments will be made to take into account what both customers and programmers learn during the iterations.</t>
  </si>
  <si>
    <t>The additional, and in the context of this research important, recommendation is to include programmers as part of the cross-functional contextual inquiry team.
Not all customer teams studied implemented all of these roles, but the customer teams we saw with the majority of the roles implemented (for example, OwlCorp) tended to report significantly less overwork, and hence the impact of their passion was more pronounced. Therefore, our conclusion is that the customer team roles help to increase the passion, and decrease the overwork experienced by the customer.
Our conclusion is that the practices help to increase the Real Customer Involvement and the feeling of an effective Whole Team. It is these points that customers and programmers identify as those that increase their passion or preference to not “do it any other way”. Additionally, and just as importantly, there are a significant number of practices that directly address overwork, providing a break from the intensity of agile projects, and reducing the amount of overwork experienced by the customer.
Finally, the emphasis on workload in our interviews and observations suggests that even the roles and practices that we identify do not completely eliminate over- work, but they do reduce its impact. The roles and practices reduce overwork to a more manageable level, but perhaps customers will also need to take a break between projects.</t>
  </si>
  <si>
    <t>SLR_41	SBB_17</t>
  </si>
  <si>
    <t>SLR_43</t>
  </si>
  <si>
    <t>SBB_18</t>
  </si>
  <si>
    <t>Development of Computer-Based Information Systems:  A  Communications Framework</t>
  </si>
  <si>
    <t>Patricia J. Guinan &amp; Robert P. Bostrom</t>
  </si>
  <si>
    <t>Data Base for Advances in Information Systems</t>
  </si>
  <si>
    <t>Babson College, University of Georgia</t>
  </si>
  <si>
    <t>These methods, however, require the interaction/com- munication between user(s) and developer(s) to generate necessary requirements information. Thus, they may be unsuccessful unless effective communication patterns are used by developers and users. We believe effectivecommun- ication patterns will compliment and improve the successful application of any methods and techniques used in the systems development process.</t>
  </si>
  <si>
    <t>The purpose of this paper is to introduce the reader to the communication perspective of the systems development process and to encourage and challenge researchers to conduct research projects in this area. To this end, the paper begins with a review of the research that has been done reflecting a communication perspective. We then propose an integrative process framework for understanding the communication process. Finally, the paper concludes by proposing an agenda for research to examine the potential value and implications of the communication perspective</t>
  </si>
  <si>
    <t xml:space="preserve">It is still too often the case that Computer-Based Information Systems (CIS) are developed behind schedule, overcost, do not do as much as promised, and do not satisfy their users. In the last few years, we have been bombarded by techniques, methods, "optimal ways" in which to approach system development. For example, techniques such as prototyping and data flow diagrams have been developed to make the requirements definition process more effective. These methods, provide direction and structure to the development process.
</t>
  </si>
  <si>
    <t>software developers and users
An experiment has not been conducted.</t>
  </si>
  <si>
    <t>Precision model</t>
  </si>
  <si>
    <t>The Precision Model functions as a generalized communication model. Based on human information processing (Dilts, 1980) the model states that individuals process the world differently; ergo, they generate different "frames" of experience. "Frames" refers to the way in which we internalize our experiences. Although several people may experience the same event, each will "frame"the event according to a unique set of associated experiences (Bostrom and Thomas, 1983). A significant outcome of the Precision Model is its ability to quickly and accurately establish "shared frames."
The Precision Model argues that the manipulation of frames are key processes in the attainment of communication effectiveness (shared meaning, goal achievement and rapport).
As previously stated, the Precision Model was used to improve the communication between users and developers during the development of a large and complex CIS (Bostrom and Thomas, 1983). The behaviours are derived from the research of McMaster and Grinder (1980). Of particular interest to information systems researchers may be the patterns described below and illustrated in Figure 6.
FRAMES: conceptual windows which give our models of the world depth and scale.
a) outcomeframe: a person defines the goals of a meeting or an interaction.
b) backtrackframe: a person reviews the progress made in a meeting/interaction.
c) as-ifframe: gives the ability to expand the frame beyond the available information; e.g., an individual is encouraged to act as if any needed information existed.
PROCEDURE TOOLS: questions or statements which enable an individual to guide the direction of the conversation and stay within a specific frame
a) relevancy question: an individual challenges or questions a statement in terms of its relevance to the desired outcome.
b) evidence procedure: an individual clearly specifies the evidence which indicates that an outcome has been achieved.</t>
  </si>
  <si>
    <t>Literature analysis (based on the work that has been done so far)</t>
  </si>
  <si>
    <t>not given
No evaluation is done</t>
  </si>
  <si>
    <t>4) An in-depth analysis of the relationships discussed in 3; which involves modelling the internal processes that create effective behaviours. New modelling tools such as the Emprint Method (Gordon, Lebeau and Cameron- Bandler, 1985) make this type of investigation possible.
5)Exploring the relationship between information requirements strategies/techniques and effective communication patterns. For example, most DSS are developed via a prototyping strategy. A number of research questions regarding the relationship between prototyping and communication skills remain unanswered. Such as: 
a) Are communication skills less important for prototyping than for the more traditional techniques?
b) If more than one user is involved in the prototyping
process, is there a greater need for communication techniques promoting effective communication? Research on group dynamics and interpersonal communication suggests that our communication patterns change markedly as two or more people enter into the dialogue. (Shaw and Costanzo, 1982).
6) Developing an interactional view of the pragmatic approach to systems design. Our current research taps into a few of the major issues in a pragmatic approach to communication. The notion of redundancy, how- ever, in the relationship between the user and the developer needs to be explored. Longitudinal research exa- mining the naturally occurring communication between users and developers over a period of time may show patterns that inhibit and promote effective communication. For example, Salaway's (1984) research suggests that the communication between the two over a period of time is error-prone. Increased research of this type is needed to corroborate and extend Salaway's results.
7) Using the theories of Cross-Cultural Communication, investigate the impact of the differences in user and developer subcultures on communication.
8) After effective communication behaviours and internal processes are identified, research is needed to develop training approaches which will help students and practitioners become more effective communicators.
We, along with others, believe that communication between people, between people and computer systems and between people via computer systems is centre stage among human factors issues. We encourage others to join us in investigating CISfroma communication perspective.</t>
  </si>
  <si>
    <t>The general hypothesis of the research is that the productivity of developers and users can be significantly improved by using effective communication patterns. 
By placing increased emphasis upon the basic communication processes, we can develop techniques which will enable precise specification of requirements. Hence, the communication perspective offers pragmatic and useful information to the manager, to the system professional, and to the end- user. All three will benefit from the knowledge of effective communication patterns that can be used to improve the quality of the interaction.
We argue that specific effective communication patterns will improve the successful application of any of these strategies; ergo, improve the productivity of developers and users.</t>
  </si>
  <si>
    <t>Developed an integrated framework of communication:
The research framework is grounded in the assumption that communication is an ongoing , interactional event, which is constantly changing due to feedback, homeostasis and redundancy. The emphasis is on process, and the con- text in which specific relationships take place. The frame- work does not suggest that content will not in some way affect our ability to communicate effectively; it suggests that the desired outcomes should not be driven by content as much as by the process of human communication. Further, the goal of the framework is to offer insight into an individual's ability to successfully enter into an environment (any group of which he/she becomes a member) and interact successfully within that system (ensure stability by sharing the responsibility for outcomes) while obtaining mutual satisfaction or goals.
In reference to the communication framework presented, the authors are currently involved in a program of research directed towards improving the productivity of systemdevelopers and users during the systemdevelopment process. The general hypothesis of the research is that the
productivity of developers and users can be significantly improved by using effective communication patterns. The primary objectives of the program include:
1) Investigating the relationship between over-all perfor- mance and communieator competence. In an attempt to answer the question: "How important are communi- cation skills in comparison to other skills?", we define communicator competence as the ability to establish rapport, achieve specific goals, and develop shared meaning with the user.
2) Identifying effective communication patterns/behav- iors used by successful systems developers. The com- munication patterns outlined in the framework are being investigated.
3) Investigating the relationships between over-all per- formance, external behaviors and internal processes. Our current research focuses on the internal processing capabilities of calibration and frame flexibility.</t>
  </si>
  <si>
    <t>The research framework is grounded in the assumption that communication is an ongoing , interactional event, which is constantly changing due to feedback, homeostasis and redundancy. The emphasis is on process, and the context in which specific relationships take place. The framework does not suggest that content will not in some way affect our ability to communicate effectively; it suggests that the desired outcomes should not be driven by content as much as by the process of human communication. Further, the goal of the framework is to offer insight into an individual's ability to successfully enter into an environment (any group of which he/she becomes a member) and interact successfully within that system (ensure stability by sharing the responsibility for outcomes) while obtaining mutual satisfaction or goals.
Models of communication vary with researchers' interests and insights but the basic process, which most researchers agree comprises the foundation of com- munication efforts, is described below (see Figure 2).
In a dyadic conversation, the sender constructs a message (encodes the message) via his/her internal processes, which is sent to the object of the transaction--the receiver. The receiver deconstructs (decodes) the message, via his/her internal processes. The receiverthen adds effectto the process by feeding information back to the sender.
If the message has been properly encoded and decoded, communication effectiveness is achieved. Likewise, when messages are improperly constructed and deconstructed effective communication does not occur (Berlo, 1960; Farace, Taylor and Stewart, 1978). Therefore, in an attempt to select internal processes and behaviors which should indicate effective communicators, we have chosen variables that reflect an individual's ability to construct and deconstruct messages. We believe that the internal processes of redundancy, calibration and frame-flexibility indicate the ability to decode information and the patterns such as poin- ters, reframes, and metaphors reflect the ability to encode information.* [Check figure 2-6]</t>
  </si>
  <si>
    <t>no evaluation is conducted</t>
  </si>
  <si>
    <t>First, the framework outlines the relationship between specific variables that can be tested under more rigorous experimental designs.
Second, the framework builds upon previous research from an area that is most appropriate to studying the user/ developer interaction; specifically, Communication Theory and Research.
Third, although we too offer a conceptual framework, we are attempting to operationalize the variables in the tradition of social psychology. We are using measures with proven reliability and validity, such as measures of communicator competence and rapport.
Further, research of this type provides us with information about the link between over-all performance and communicator competence. There is no research to date that specifically links the two in the systems environment. As practitioners and researchers, we are anxious to point to the behaviorally-oriented problems most often associated with the unsuccessful development of a computer-based information system. The research is filled with examples of such problems (Turner, 1982).
In comparison, we spend significantly less time examin- ing successful systems professionals. Researchers are only now beginning to study experts in our field. Research designs such as those used by Vitalari (1981) in an examina- tion of the problem-solving behavior of systems analysts and Moine (1981) who looked at salespeople compare excel- lent performers with poor or mediocre performers. These designs appear to be excellent approaches for generating the type of data outlined in the research agenda.</t>
  </si>
  <si>
    <t>SLR_26	SBF_01</t>
  </si>
  <si>
    <t>SLR_28</t>
  </si>
  <si>
    <t>SBF_01</t>
  </si>
  <si>
    <t>Evaluation of the Simulated Application of the UDC-LSI Method: The iPeople Case Study</t>
  </si>
  <si>
    <t>Ulrike Abelein; Barbara Paech; Michael Kern; Maria Woydich</t>
  </si>
  <si>
    <t>CHASE (2015 IEEE/ACM 8th International Workshop on Cooperative and Human Aspects of Software Engineering)</t>
  </si>
  <si>
    <t>University of Heidelberg - Germany
Sovanta AG, X-House</t>
  </si>
  <si>
    <t>The overall share of empirical studies in computer science is still small. However, according to [1] a method “must be evaluated with respect to the utility provided for the class of problems addressed.” Therefore this paper reports on a first case study the utility and usability of the UDC-LSI method in a real-world practical context</t>
  </si>
  <si>
    <t>This paper reports on a first case study the utility and usability of the UDC-LSI method in a real-world practical context. In previous work, we showed that there is no method that targets large-scale IT projects and has the goal to improve user-developer communication in the design and implementation phase with the intention to improve system success [2]. Thus, we designed the User-Developer- Communication in Large-Scale IT projects (UDC-LSI) method. Then we wanted to research the effects of a concrete instantiation of the method in a real-world large-scale IT project, but it is difficult to find a company willing to apply an untested method. As a first step to full evaluation we present in this work a case study where we study the utility (i.e. feasibility, effectiveness and efficiency) and usability (i.e. acceptance) of a simulated application of the UDC-LSI method in the iPeople project.</t>
  </si>
  <si>
    <t>User-Developer Communication, User Participation, User Involvement, Case Study</t>
  </si>
  <si>
    <t>In previous work we showed in a systematic mapping study that there is no method to enhance user-developer communication (UDC) in the design and implementation phase of large-scale IT projects (LSI). We then defined the UDC-LSI method. It is substantial especially for newly designed methods to evaluate them within a real-world context. As it is difficult to find a company willing to apply an untested method, as a first step to full evaluation we present in this work a case study where we study the utility and acceptance of a simulated application of the UDC-LSI method. To make the simulation as real as possible we first thoroughly analyzed the as-is status of the iPeople project. Then we simulated an instantiation of the UDC-LSI method for the iPeople project and we evaluated this instantiation with project participants. The case study showed that it is possible to instantiate the method for the project under study. The evaluation confirmed a positive effect of the UDC-LSI method on system success (effectiveness), the feasibility and high acceptance of the method and a positive effort-benefit ratio (efficiency).</t>
  </si>
  <si>
    <t>RQ 1 (feasibility): Is it feasible to implement the UDC-LSI method in the unit of analysis? The hypothesis H1 is, that the project participants consider is feasible to implement the UDC-LSI method in the project.
RQ 2 (effectiveness): Does an implementation of the UDC-LSI method increase system success?The hypothesis H2 is, that the project participants consider that the application of the UDC-LSI method has positive effect on system success.
RQ 3 (efficiency): Is the effort of executing the method worthwhile its value? The hypothesis H3 is that, the project participants consider the benefits of applying the UDC-LSI method outbalance the effort.
RQ 4 (acceptance): How usable is the UDC-LSI method? The hypothesis H4 is, that the project participants think the UDC-LSI method is usable.</t>
  </si>
  <si>
    <r>
      <rPr>
        <b/>
        <sz val="10"/>
        <color theme="1"/>
        <rFont val="Calibri"/>
        <family val="2"/>
      </rPr>
      <t>1 project sponsor, 1 IT PM, 1 designe</t>
    </r>
    <r>
      <rPr>
        <sz val="10"/>
        <color theme="1"/>
        <rFont val="Calibri"/>
        <family val="2"/>
      </rPr>
      <t xml:space="preserve">r, 3 front end </t>
    </r>
    <r>
      <rPr>
        <b/>
        <sz val="10"/>
        <color theme="1"/>
        <rFont val="Calibri"/>
        <family val="2"/>
      </rPr>
      <t>developers</t>
    </r>
    <r>
      <rPr>
        <sz val="10"/>
        <color theme="1"/>
        <rFont val="Calibri"/>
        <family val="2"/>
      </rPr>
      <t xml:space="preserve">, 3 back end developers
</t>
    </r>
    <r>
      <rPr>
        <b/>
        <sz val="10"/>
        <color theme="1"/>
        <rFont val="Calibri"/>
        <family val="2"/>
      </rPr>
      <t>user representatives</t>
    </r>
  </si>
  <si>
    <t>project sponsor, IT Project Manager (PM), designer, front end developers, back end developers</t>
  </si>
  <si>
    <t>user representatives</t>
  </si>
  <si>
    <t>Via documentation, Direct Meetings between developers &amp; users, Communication in Feature requests via JIRA or any similar platform 
(We use a mixed method approach with various data sources to limit the effect of only interpreting data from one data source, i.e. existing project documentation, attendance of meetings, workshop sessions to define the new processes and interviews for the assessment. )</t>
  </si>
  <si>
    <t xml:space="preserve">The case company sovanta AG is a fast growing company with currently about 60 employees. The main purpose of the iPeople Business Application is to support managers in personnel management. Thus, it presents Human Resource (HR) Key Performance Indicators (KPIs) to sales managers who meet monthly with their assigned branch managers. The application has been rolled out in 28 countries and it has 4500 users. The business side is mainly represented in the project by one project manager (PM) from the customer. Each country has a key user (i.e. user representative) in the project.
There is no communication with the user, but the IT personnel is interested in getting user feedback. Since the workshop concept is already used, we suggest reusing that concept (i.e. Design - workshop series with 28 user representatives; participation of 1 designer. 1 front end and 1 back end developer, and Implementation – 2 level process with customer PM/selected user representatives). </t>
  </si>
  <si>
    <t xml:space="preserve">UCD-LSI Method (User-developer communication in large-scale IT projects)
The UDC-LSI method is defined for large-scale IT projects and its purpose is to increase system success through the increase of UDC in the design and implementation phase.
The UDC-LSI method comprises four parts (setup of communication structure with user representatives, training of developers on the capture of decisions and changes, set up of the traceability of decisions, and definition of the means of communication), each with subtasks (see Figure 1). 
In order to instantiate the method, we start from the four parts, and map them to five criteria (see Table I). Methods define processes, which can be textual descriptions [1]. We therefore continued the instantiation of the UDC-LSI method through two detailed processes and a corresponding practical example of the iPeople project (see Figure 2).  </t>
  </si>
  <si>
    <t>questionnaires, Interviews</t>
  </si>
  <si>
    <t>iPeople Business Application is to support managers in personnel management. Thus, it presents Human Resource (HR) Key Performance Indicators (KPIs) to sales managers who meet monthly with their assigned branch managers</t>
  </si>
  <si>
    <t>In the evaluation, there is a threat that interview questions could be interpreted differently by researcher and interviewee.
A possible threat in the evaluation part is that we could only interview project participants from the IT team, we therefore missed the perspective of users. 
All assessments and interviews were done by one researcher. On one hand this ensured consistency [3], on the other hand another researcher could interpret the data differently.</t>
  </si>
  <si>
    <t>An open issue is how the communication with user representative should look like. Especially, how many representatives are required and what format (i.e. personal or online meeting) works best. This could not be finally answered within this case study. Since we did not have the chance for discussions with users, this is up for future work. Furthermore, to complete the evaluation of our method a real life usage of the method in a ongoing project is an important step for future work.</t>
  </si>
  <si>
    <t>For effectiveness, we mainly focus on system success aspects (i.e. user satisfaction, ease of use, system use, project’s time and budget, system quality, and data quality). W e asked the project participants, whether they believe that system success would increase, stay unaffected, or decrease with the performance of the UDC-LSI method in the iPeople project. The results show that the majority of answers (69%) indicate an increase of system success aspects. About 30% specify that the aspects are unaffected and only one answer (1%) shows a low decrease. For the aspect user satisfaction all participants believe that it will increase, due to that fact that users get more understanding and feel integrated (named by 67% of participants). A majority (67%) believes ease of use will increase, however three project participants (33%) believe it is unaffected, as this is the job of the designer, independent of measurements concerning UDC. For system use the majority (56%) believes in an increase. But 44% believe it is unaffected, as the system usage of the business application is mandatory for the users. The vast majority of 89% believes that project’s time and budget will improve due to performance of the UDC-LSI method, as the clearer scope will lead to better planning (named by 67% of participants). However, one participant believes that the effort from a timing perspective is so high through the organization of the workshops, that project’s time and budget will slightly get worse. For system quality 56% of the participants believe in an increase. However, 44% believe this aspect is already quite high and cannot be influenced by the suggested UDC-LSI method instantiation, but only through refactoring of the code. The last aspect data quality is considered to stay unaffected by the majority (54%). The rationale of five participants (56%) is that the iPeople system only reads data from an existing backbone, thus changes in the iPeople process would not affect the data. Nevertheless, 44% believe it can be increased as a better understanding of the scope will ensure better usage of the data. For some aspects the opinions are spread between unaffected and increase, however for five out of six aspects the majority expects an increase. Therefore H2 is confirmed. This means the UDC-LSI method has a positive effect on system success.</t>
  </si>
  <si>
    <t xml:space="preserve">Evaluation of the UDC-LSI Method: utility and acceptance of a simulated application of the UDC-LSI method.
The general goal is to evaluate this instantiation of the UDC- LSI method in the unit of analysis (iPeople project) from the perspective of project participants. In particular, we wanted to understand the feasibility, effectiveness, efficiency, and acceptance of the instantiation of the UDC-LSI method.
RQ1/H1: We analyzed the feasibility within three dimensions: internal development process, for this system, with this customer. Altogether we consider H1 is confirmed.
RQ2/H2: For effectiveness, we mainly focus on system success aspects (i.e. user satisfaction, ease of use, system use, project’s time and budget, system quality, and data quality).  H2 is confirmed. This means the UDC-LSI method has a positive effect on system success.
RQ3/H3: Regarding efficiency, we asked the project participants for their opinion on the effort-benefit ratio of the four parts of the instantiation of the UDC-LSI method. Since the vast majority agrees that for all parts of the UDC-LSI method the benefits outbalance the effort, hypotheses H3 is confirmed.
RQ4/H4: Regarding acceptance, we build upon the Technology Acceptance Model (TAM) [5]. Therefore we checked for perceived ease of use, perceived usefulness, attitude towards using and the behavioral intention to use.  All project participants have a positive attitude towards usage (100%) Since the project participants agree to the perceived ease of use, have a positive attitude towards using and a behavioral intention to use, H4 is confirmed.
Overall, the results showed a clear positive assessment of utility (i.e. feasibility, effectiveness, and efficiency) and usability (i.e. acceptance by the future users) of the UDC-LSI method in the opinion of the project participants.
The evaluation showed a clear positive assessment of utility (i.e. feasibility, effectiveness, and efficiency) and usability (i.e. acceptance) of the UDC-LSI method. The feasibility is considered higher for the documentation part than the communication part. This makes sense, since the documentation part can be done internally within the IT Company, whereas the communication part requires contact with the customer. 
</t>
  </si>
  <si>
    <t>Evaluation of the UCD-LSI Method: utility and acceptance of a simulated application of the UDC-LSI method.</t>
  </si>
  <si>
    <t>For the evaluation part we conducted nine fully structured interviews with project participants (1 project sponsor, 1 IT PM, 1 designer, 3 front end developers, 3 back end developers). The interviews were done in person. Eight interviews were done in German, one in English. We presented the process with the instantiated method and the example for each phase (design and implementation), and then asked for the project participants’ opinion. W e used closed questionnaires with Likert scale to ensure objectivity and comparability of the results. To ensure the right interpretation, we also included questions for rationales and open questions. For data analysis we recorded all interviews and transcribed the open questions. The answers of the open questions are translated into English and are summarized by counting similar answers. In total we recorded 737 min of interview time.
As it is difficult to find a company willing to apply an untested method, as a first step to full evaluation we present in this work a case study where we study the utility and acceptance of a simulated application of the UDC-LSI method.</t>
  </si>
  <si>
    <t>SLR_27	SBF_02</t>
  </si>
  <si>
    <t>SLR_03</t>
  </si>
  <si>
    <t>IEEE_03</t>
  </si>
  <si>
    <t>The human side of Software Engineering Teams: an investigation of contemporary challenges</t>
  </si>
  <si>
    <t>Marco Hoffmann, Daniel Mendez, Fabian Fagerholm and Anton Luckhardt</t>
  </si>
  <si>
    <t xml:space="preserve">IEEE Transactions on Software Engineering </t>
  </si>
  <si>
    <t>Technische Universität München (TUM) - Germany, Blekinge Institute of Technology - Sweden</t>
  </si>
  <si>
    <t>Context: There have been numerous recent calls for research on the human side of software engineering and its impact on various factors such as productivity, developer happiness and project success. An analysis of which challenges in software engineering teams are most frequent is still missing. As teams are more international, it is more frequent that their members have different human values as well as different communication habits. Additionally, virtual team setups (working geographically separated, remote communication using digital tools and frequently changing team members) are increasingly prevalent.</t>
  </si>
  <si>
    <t>We aim to provide a starting point for a theory about contemporary human challenges in teams and their causes in software engineering. To do so, we look to establish a reusable set of challenges and start out by investigating the effect of team virtualization. Virtual teams often use digital communication and consist of members with different nationalities that may have more divergent human values due to cultural differences compared to single nationality teams.
We assume that understanding the causes will greatly help in finding mitigations. It is our vision to establish a solid list of most relevant human-focused triples (causes, challenge, mitigations) that is continually strengthened, extended, and refined.</t>
  </si>
  <si>
    <t>Software Engineering, Human Challenges, Virtual Teams, Human Values, Diversity, Survey Research</t>
  </si>
  <si>
    <t>There have been numerous recent calls for research on the human side of software engineering and its impact on project success. An analysis of which challenges in software engineering teams are most relevant and frequent is still missing. As teams are more international, it is more frequent that their members have different personal values as well as different communication habits. Additionally, virtual team setups (working geographically separated, remote communication using digital tools and frequently changing team members) are increasingly prevalent. We designed a survey instrument and asked respondents to assess the frequency and criticality of a set of challenges, both within teams as well as between teams and clients. For the team challenges, we asked if mitigation measures were already in place to tackle the challenge. Respondents were also asked to provide information about their team setup. The survey included an instrument to measure Schwartz human values. The survey was first piloted and then distributed to professionals working in software engineering teams. In this article, we report on the results obtained from 192 survey respondents. We present a set of challenges that takes the survey feedback into account and introduce two categories of challenges; inter-personal and intra-personal. We found no evidence for links between personality values and challenges. We found some significant links between the number of distinct nationalities in a team and certain challenges. We found evidence that a higher degree of virtualization leads to an increase of the frequency of some human challenges. We present a set of human challenges in software engineering that can be used for further research on causes and mitigation measures, which serves as our starting point for a theory about causes of contemporary human challenges in software engineering teams. Our findings warrants further research on human challenges in software engineering and gather more evidence and test countermeasures, such as whether the employment of virtual reality software incorporating facial expressions and movements can help establish a less detached way of communication.</t>
  </si>
  <si>
    <t>• RQ1.What human challenges occur in SE teams? 
– RQ1.1. How frequent are these challenges?
– RQ1.2. How critical are these challenges?
• RQ2. Do individuals’ values influence frequency and criticality of challenges within a team?
• RQ3. Does national diversity influence frequency and criticality of challenges within a team?
• RQ4. Does the degree of team virtualization influence frequency and criticality of challenges within a team?</t>
  </si>
  <si>
    <t>Interpersonal and intrapersonal challenges</t>
  </si>
  <si>
    <r>
      <rPr>
        <b/>
        <sz val="10"/>
        <color theme="1"/>
        <rFont val="Calibri"/>
        <family val="2"/>
      </rPr>
      <t xml:space="preserve">Developers, Product Managers, Testers, Architects, Project managers, Product owners, Scrum masters, Requirement engineers </t>
    </r>
    <r>
      <rPr>
        <sz val="10"/>
        <color theme="1"/>
        <rFont val="Calibri"/>
        <family val="2"/>
      </rPr>
      <t>[Figure 1]</t>
    </r>
    <r>
      <rPr>
        <b/>
        <sz val="10"/>
        <color theme="1"/>
        <rFont val="Calibri"/>
        <family val="2"/>
      </rPr>
      <t xml:space="preserve">
</t>
    </r>
    <r>
      <rPr>
        <sz val="10"/>
        <color theme="1"/>
        <rFont val="Calibri"/>
        <family val="2"/>
      </rPr>
      <t xml:space="preserve">
The target population of the survey were people working in software engineering without any restrictions to their role.</t>
    </r>
  </si>
  <si>
    <t>users were not participated for the study directly</t>
  </si>
  <si>
    <t>Schwartz Personal Value Questionnaire (PVQ)</t>
  </si>
  <si>
    <t xml:space="preserve">Most of the response sets came from LinkedIn users. As the LinkedIn search prioritizes local people, many of the respondents (75.5%) were working in Germany. As Europe’s workforce differs greatly regarding engagement, happiness and productivity (with Germany having only few highly engaged workers) [52], it can be assumed that the frequency and criticality of challenges could change if the focus would lie on a different country. The nationalities were predominantly European (69.8%), some from Asia (21.4%), but only few from America, Africa and other regions. Older software engineers that are less likely to use social media may be underrepresented. 24 of the responses were from members of the QualityMinds company network, which might have introduced a bias regarding the industry context, as the company at the time of the survey primarily operated in the financial sector.
The initial challenge set came largely from the NaPiRE dataset [10], which had requirement engineers as a target group. Also, some respondents reported the challenges to be ambiguous or unclear. This became more obvious in the analysis of the data and the feedback: The initial catalogue contained problems that are not strictly enough a human challenge, such as ”Missing documentation of the project”. Some challenges were too open to interpretation or too similar - a small explanation for each challenge with examples of how it may manifest can help with getting the scope of the challenge across. The refinement of the challenge catalogue is prone to subjectivity of the two coders and represents our point of view on the matter. However, the data set is disclosed - other researchers are invited to review it. Some of the challenges have a U-shaped relationship, i.e. depending on the subjective thresholds of the observer, reducing the symptoms of a challenge could create another challenge: A worker who wants to make an effort to reduce their perceived demotivation could end up being perceived as over-confident or indulging in gold plating. Colleagues that want to get everyone on board and establish an atmosphere of collaboration could be regarded as not working in a solution-oriented way. Special care has to be taken when scores for these problems are aggregated, as effects may cancel themselves out and appear unproblematic even though the individual challenge scores would be high.
The questions regarding the degree of virtualization only allowed for binary Yes/No answers. Different degrees and nuances of virtualization aspects could not be expressed, e.g. the degrees of an offshore relation can be investigated using more fine-grained dimensions as described in the taxonomy for GSE by Sˇmite et al [53].
The survey did not ask for religion, organizational culture, processes used in the company and so on. These aspects that play a large role in the context of a work situation may influence challenges strongly and contribute to a lack of identified links i.e. for the human values. In future research, we plan to incorporate agile vs plan-driven processes and identify whether and how they contribute to challenge occurrences.
We did run a pilot survey to reduce the risk of the questions being ambiguous, however, the anonymous nature of the survey prevented us from reaching out to participants to validate the answers.
Finally, we realised the notion of Criticality was not explained sufficiently well, and not separated clearly enough from Frequency. Both scores were correlated with a correlation of 0.48 for the team challenges. Respondents were unsure whether they should report on Criticality as it happened in their circumstances, or judge ”how critical it was if it happened frequently”. For future research, we will focus solely on Frequency plus the concrete implications of a challenge that is not overcome, and abandon the concept of a ”general badness”.
</t>
  </si>
  <si>
    <t>We see various ways of employing the set of human challenges. Additional links can be examined for whether they have an impact on the occurrence of challenges: Agile versus traditional ways of organizing teams, using different means of communication or the existence of special roles such as mentors and mediators in the company. Specific tools could be tested for their impact on specific challenges or their categories: Tools that allow feedback for employees, easy collaboration or documentation. The proposed set can also be used to probe the condition of teams and compare them with each other. If teams report a lot of challenges or differ greatly in their reports, mitigation strategies should be considered or could be shared across teams.
While we found evidence that having multiple nations in a team makes some challenges less frequent, we did not find any significant links between human values and challenges. Future research should investigate which implications of different nationalities produce these results. An in-depth analysis could look at whether there are specific nationalities that work well together. What do they share, what sets them apart? It could also be that companies that have a diverse workforce are more open and tolerant to begin with, contributing to a better work atmosphere, in turn resulting in less frequent challenges.
Finally, in our data, degree of virtualization including digital communication seemed to have an impact on many of the challenges. In our future research, we will examine this on a deeper level: Are there any means of communication or specific tools that have a positive impact on our list of challenges? Is there a difference between text-based communication and being able to see the coworkers’ faces? The following constitute more detailed hypotheses that we plan to investigate in our future research:
• H1. Video and audio-only both lead to more interpersonal challenges compared to in-person meetings.
• H2. Text-based communication leads to more interpersonal challenges than audio communication.
• H3. Audio-based communication leads to more interpersonal challenges than communication with both video and audio communication.
• H4. The challenge increase stemming from offshore team setups, working remotely and being geographically dispersed can be explained by the increased use of digital communication.
• H5. Recomposing teams often leads to more inter-personal challenges.
• H6. Having more than one nationality in the team leads to less interpersonal challenges.
• H7. Having more interpersonal challenges lead to more intrapersonal challenges.</t>
  </si>
  <si>
    <t>We found that individuals’ values do not largely influence the frequency and criticality of challenges within a team (RQ2). However, diversity in nationalities (RQ3) and a higher degree of team virtualization (RQ4) do seem to have an influence in the form of more frequent and critical challenges.
We found evidence that there seems to be a connection between nationality and challenges, with the sweet spot being teams with 2-4 nationalities. To answer RQ3, there seems to be evidence that the degree of multinationality has an impact on the frequency as well as the criticality of some challenges.
We found that human values of the respondent had no significant effect on the reported frequency or criticality. We assume that the effect size is small and a larger sample size is needed. It could also be that the instrument used was inadequate for the context, and a different mapping of human values is better suited. Important cultural context may also be lost when values are reduced to numbers [51]. Ultimately, supporting teams or teaming up people based on human values may not be desirable in practical settings due to privacy concerns and discriminatory effects.
Teams with 2-3 nationalities among the team members had less frequent and critical challenges than teams with just a single nation in our data. Interestingly, half of the less critical challenges have to do with ”Missing willingness to adapt”. Maybe the exposure to different nationalities leads to more acceptance of different stances on procedures, thus disagreement is seen as less critical to the project’s success. However, the advantage disappeared and challenges became more frequent and critical with teams with more than five nationalities. Teams with many nationalities are probably more likely virtual teams or consist of subcontracted subteams: in our data, 76% of the 2-3 nation counts bin was geographically dispersed, but 96% of the 4+ nationalities bin. In this case, the reason for a higher frequency and perceived criticality of problems might be related to the organisational structure of the team rather than the fact that there are many nationalities.</t>
  </si>
  <si>
    <t>For the team challenges, we also asked whether there were mitigation measures in place to prevent the challenge. By far the most impactful team challenge was Insufficient analysis at the beginning of a task, followed by Lack of leadership. From there on, impact scores were close together. Least important was People crying in discussions, followed by Harassment and Missing acceptance of alternative lifestyles. Correlation between Frequency and Criticality was 0.48. An overview of the team challenge results can be found in Table 5.
For Insufficient analysis at the beginning of a task, respondents reported the following mitigation measures:
• Dedicated meetings for reviews, retrospection, as well as ”pre-grooming” that allow special time slots for team members to ask about areas they have insufficient knowledge about
• Introduction of formal specification processes, to provide a framework to specify a minimum amount of information to task assignees
• Team commitment to clean planning, including intense communication with all stakeholders from the start
• Agile approaches such as SCRUM
For Lack of leadership, respondents reported the following:
• Coachings for personnel in leading roles, as well as leaders-to-be
• Fostering of leaders in-house with senior guidance
• Dedicated feedback sessions and retrospectives
• The employment of software to measure office/team
mood, and frequent supervision of these reports by the
leader
A list of aggregated mitigation measures for each team problem can be found in Appendix B, while the full data about reported mitigations can be found browsing the link to the data repository in Appendix C.</t>
  </si>
  <si>
    <t>We found that human values of the respondent had no significant effect on the reported frequency or criticality. We assume that the effect size is small and a larger sample size is needed. It could also be that the instrument used was inadequate for the context, and a different mapping of human values is better suited. Important cultural context may also be lost when values are reduced to numbers [51]. Ultimately, supporting teams or teaming up people based on human values may not be desirable in practical settings due to privacy concerns and discriminatory effects.
Teams with 2-3 nationalities among the team members had less frequent and critical challenges than teams with just a single nation in our data. Interestingly, half of the less critical challenges have to do with ”Missing willingness to adapt”. Maybe the exposure to different nationalities leads to more acceptance of different stances on procedures, thus disagreement is seen as less critical to the project’s success. However, the advantage disappeared and challenges became more frequent and critical with teams with more than five nationalities. Teams with many nationalities are probably more likely virtual teams or consist of subcontracted subteams: in our data, 76% of the 2-3 nation counts bin was geographically dispersed, but 96% of the 4+ nationalities bin. In this case, the reason for a higher frequency and perceived criticality of problems might be related to the organisational structure of the team rather than the fact that there are many nationalities.</t>
  </si>
  <si>
    <r>
      <rPr>
        <b/>
        <sz val="10"/>
        <color theme="1"/>
        <rFont val="Calibri"/>
        <family val="2"/>
      </rPr>
      <t>Our research focus was finding out which human challenges are considered most frequent and critical in software engineering.</t>
    </r>
    <r>
      <rPr>
        <sz val="10"/>
        <color theme="1"/>
        <rFont val="Calibri"/>
        <family val="2"/>
      </rPr>
      <t xml:space="preserve"> We examined the links between team virtualization, human values and nationalities and the occurrence and reported criticality of challenges.
</t>
    </r>
    <r>
      <rPr>
        <b/>
        <sz val="10"/>
        <color theme="1"/>
        <rFont val="Calibri"/>
        <family val="2"/>
      </rPr>
      <t xml:space="preserve">Based on the feedback of the survey, we refined the challenge set and proposed two categories:
</t>
    </r>
    <r>
      <rPr>
        <sz val="10"/>
        <color theme="1"/>
        <rFont val="Calibri"/>
        <family val="2"/>
      </rPr>
      <t xml:space="preserve">• Interpersonal - This category contains challenges that occur when people interact with each other. These challenges happen between colleagues (and are witnessed by the challenge reporter) or from colleagues to the respondent. They include problematic demeanour, clashes in the way people communicate, or general stances of individuals that prevent collaboration.
• Intrapersonal - This category contains burdens of any sort on an individual that may impact the work they do in a negative way. This category comprises all reported challenges that are an emotional state of an individual, or a stance they have towards a project, way of working or process.
</t>
    </r>
    <r>
      <rPr>
        <b/>
        <sz val="10"/>
        <color theme="1"/>
        <rFont val="Calibri"/>
        <family val="2"/>
      </rPr>
      <t xml:space="preserve">A list of aggregated mitigation measures for each team problem can be found in Appendix B, while the full data about reported mitigations can be found browsing the link to the data repository in Appendix C.
</t>
    </r>
    <r>
      <rPr>
        <sz val="10"/>
        <color theme="1"/>
        <rFont val="Calibri"/>
        <family val="2"/>
      </rPr>
      <t xml:space="preserve">
Our initial research questions were answered as followed:
• RQ1. We evaluated our initial challenge set. (see Table 5). We introduced a refined challenge set based on the feedback of the survey (See Table 7).
• RQ2. We found no significant evidence that human values as defined by Schwartz [13] have an impact on the reported challenge frequency and criticality.
• RQ3. We found evidence that there seems to be a connection between nationality and challenges, with the sweet spot being teams with 2-4 nationalities.
• RQ4. We found evidence that a higher degree of team virtualization leads to a higher frequency of some challenges.
</t>
    </r>
    <r>
      <rPr>
        <b/>
        <sz val="10"/>
        <color theme="1"/>
        <rFont val="Calibri"/>
        <family val="2"/>
      </rPr>
      <t xml:space="preserve">Summarising, these are our contributions and key findings:
1) A set of relevant human challenges in software engineering teams, as well as a refined set of challenges introducing two categories: challenges that arise between colleagues (interpersonal), and challenges that exist between an individual and their work only (in- trapersonal).
2) Insights into how different virtualization aspects of teams influence these challenges - a stronger degree of virtualization may lead to more frequent and critical challenges.
3) Evidence for a possible link between the degree of multi-nationality of a team and our set of challenges. The sweet spot seems to be between 2-5 nationalities.
4) Indicators that correlations between fine-grained human values as defined by Schwartz [13] and challenge occurrence and criticality in software development are weak.
5) A list of aggregated reported mitigation measures already in place in professional environments for each team challenge (see Appendix B).
</t>
    </r>
    <r>
      <rPr>
        <sz val="10"/>
        <color theme="1"/>
        <rFont val="Calibri"/>
        <family val="2"/>
      </rPr>
      <t>The following constitute more detailed hypotheses that we plan to investigate in our future research:
• H1. Video and audio-only both lead to more interpersonal challenges compared to in-person meetings.
• H2. Text-based communication leads to more interpersonal challenges than audio communication.
• H3. Audio-based communication leads to more interpersonal challenges than communication with both video and audio communication.
• H4. The challenge increase stemming from offshore team setups, working remotely and being geographically dispersed can be explained by the increased use of digital communication.
• H5. Recomposing teams often leads to more inter-personal challenges.
• H6. Having more than one nationality in the team leads to less interpersonal challenges.
• H7. Having more interpersonal challenges lead to more intrapersonal challenges.</t>
    </r>
  </si>
  <si>
    <t>We see various ways of employing the set of human challenges. Additional links can be examined for whether they have an impact on the occurrence of challenges: Agile versus traditional ways of organizing teams, using different means of communication or the existence of special roles such as mentors and mediators in the company. Specific tools could be tested for their impact on specific challenges or their categories: Tools that allow feedback for employees, easy collaboration or documentation. The proposed set can also be used to probe the condition of teams and compare them with each other. If teams report a lot of challenges or differ greatly in their reports, mitigation strategies should be considered or could be shared across teams.</t>
  </si>
  <si>
    <t>SLR_28	SBF_03</t>
  </si>
  <si>
    <t>SLR_29</t>
  </si>
  <si>
    <t>SBF_02</t>
  </si>
  <si>
    <t>The Communication Between Client-Developer in the Process of Requirements Elicitation for a Software Project</t>
  </si>
  <si>
    <t xml:space="preserve">Sebastián Alvarez, Kevin Duy, Mireya Zapata, Jorge Galarza, Danilo Martinez &amp; Carlos Puco </t>
  </si>
  <si>
    <t>World Conference on Information Systems and Technologies</t>
  </si>
  <si>
    <t>University of the Armed Forces ESPE, Ecuador
Indoamerica Technological University, Ecuador
Research Center of Mechatronics and Interactive Systems - MIST</t>
  </si>
  <si>
    <t>Communication is a fundamental part of the requirements elicitation process for a software project, but the constant changes in the requirements make it difficult to complete a project successfully, and sometimes the customer’s expec- tations are not met. The problem of communication has different reasons, among them, the shortcomings in the process by which the requirements engineer con- tacts the customer and the customer does not always have a clear idea of what he really needs. In order to identify the reasons for the communication problems between the requirements engineer and the customer, we have carried out a survey with the participation of employees from two software development companies.</t>
  </si>
  <si>
    <t>For this reason the main aim is to produce an paper that deals with the communication problems of this stage which will be a contribution to future requirements engineers that try to solve problems in the requirements elicitation where they know techniques to understand what the client wants and to capture the proposed requirements.
The aim of our study is to propose a solution/improvement in the communication between client and developer through the application of methodologies that allow the intermediary (requirements engineer) to fully understand the client’s needs and express them correctly to the development group.</t>
  </si>
  <si>
    <t>Software engineering, Requirements elicitation, Communication in software development, Software projects</t>
  </si>
  <si>
    <t xml:space="preserve">Communication is a fundamental part of the requirements elicitation process for a software project, but the constant changes in the requirements make it difficult to complete a project successfully, and sometimes the customer’s expectations are not met. The problem of communication has different reasons, among them, the shortcomings in the process by which the requirements engineer contacts the customer and the customer does not always have a clear idea of what he really needs. In order to identify the reasons for the communication problems between the requirements engineer and the customer, we have carried out a survey with the participation of employees from two software development companies. The results show the comparison and contrast of the effectiveness of the traditional processes against the current processes in the same way, we can highlight the preference of the experts when choosing a method of elicitation against another one and the advantages and disadvantages that each one represents. We also get results about how to improve the processes that present the greatest number of problems. In addition, it is worth mentioning that results were also obtained regarding how professionals recognize when there is a problem between the developer and the client or vice versa and the possible solution that should be applied to avoid some kind of conflict in the medium or long term in the software’s development project.
</t>
  </si>
  <si>
    <t>RQ: How to improve the communication action between client - developer in the process of requirements elicitation?
Sub RQs:
1. How important is the process of requirements elicitation for the development of a software project?
2. Are the traditional processes of requirements elicitation optimal?
3. Which are the most used techniques by professionals nowadays to get requirements?
4. Can a requirement gathering technique fail?
5. How could the process or processes that present failures be improved?
6. How do you identify when there is a problem between the requirements engineer
and the customer?
7. How can problems between the developer and the customer be solved?</t>
  </si>
  <si>
    <r>
      <rPr>
        <sz val="10"/>
        <color theme="1"/>
        <rFont val="Calibri"/>
        <family val="2"/>
      </rPr>
      <t xml:space="preserve">employees from two software development companies i.e. an agile software consulting firm and a marketing agency who design and create web, mobile, and business experiences that bring brands and their customers closer together.
</t>
    </r>
    <r>
      <rPr>
        <b/>
        <sz val="10"/>
        <color theme="1"/>
        <rFont val="Calibri"/>
        <family val="2"/>
      </rPr>
      <t>Developers and IT experts (they haven't specifically mentioned the roles of these experts)</t>
    </r>
  </si>
  <si>
    <t>Travel &amp; Tourism Software, The portfolio includes projects such as a ticketing platform for the tourism industry, the complete construction of a mobile banking system, and the improvement of financial platforms with high user traffic and other interesting projects.</t>
  </si>
  <si>
    <t>In a certain way, the results got may have a certain bias because when the research was started; the results obtained were considered as possible. In addition, the following two threats should be considered:
The lack of experience of the adjunct researchers: the present research is affected by the lack of experience of the adjunct researchers since this is the first time they are conducting a complete research.
The small number of professionals surveyed- performing research in times of pandemic makes it difficult to have professionals available for research, so the results of our research result from the analysis of a small study population.
No evaulation is done</t>
  </si>
  <si>
    <t>The requirements elicitation is important because the requirements engineer needs to elaborate the documents or diagrams that are desired to make about the new project since with the elicitation the criteria can be extracted as the requirements of vital importance, the idea that the client has about the expected final product and mainly the real requirements can be identified to be able to anticipate and to control the changes of requirements during the development of the project [5]. Based on the above, we can affirm the importance of the requirements elicitation, since they are the foundations that will support the development of the software project to direct it towards the customer’s expectations.
The results achieved confirm that it is of utmost importance getting requirements to develop a software project; it is a process which sets the basis for any process to be carried out.
In our survey we got different opinions on how to improve this lack of communication with the client, so several respondents concluded that it is not enough to carry out the traditional processes although it is done correctly, it is necessary to have a deeper analysis with the client taking the information in a concrete and conscientious way.
We can conclude that there are communication problems with the client in the process when there is a constant change of requirements and clients do not show discomfort in the process although there are communication problems with the client.
Finally, to answer the research question it is necessary to highlight the existence of multiple factors that determine the success or failure of the communication between client - developer during the initial phase of a software project, because it is necessary to take into account the strategic, cultural, adequate communication, management knowledge, project management processes and technical problems that may arise [5]. For this reason, to improve communication it is necessary to first focus on the strategy to be used, that is, which method of requirements elicitation will be used. Keep an open mind to avoid cultural problems with the client. Always maintain an environment of respect and good communication with the customer. One aspect to highlight is that the requirements engineer must be a good communicator. Remember the requirements engineer must not only dedicate himself to the requirement elicitation but also, to know other aspects of project management such as its duration, cost, among others. And last but not least, he must know how to use a technical language if the client is able to understand what the developer is talking about. If this is not the case, he must maintain the same capacity to express the technicalities of the project in a natural language.</t>
  </si>
  <si>
    <t>[Check section 4 for detailed results]
The results exposed in this research emphasize that the requirements elicitation is fundamental in a software project almost as important as the program itself. According to the answers got in the surveys carried out, the fundamental problem is in the communication, in the exchange of ideas, since there is a flaw that makes the project does not comply with the estimated time for its realization.
A fluent and reliable language must be used between the requirements’ elicitor and the person responsible for the project. This is very important, and the person in charge of the requirements would be able to contribute with ideas that have been successful in previous works. The knowledge and experience are an important point to consider in order to conceptualize in a more solid way the idea of the product.
With this work we have clear that there is a flaw in the process of requirements gathering which could derive in other more specific problems or of the same nature which can be studied from different points of view as it has been done in this research.
From Discussion section: 
In this section, we present a discussion of the main findings of the study.
The 100% of the surveyed stated that the process of requirements gathering in software development is one of the most important phases of the project. As it is a high percentage, all the surveyed professionals have carried out this process and at some point, they have presented problems that lead to the failure of the project or to the dis- satisfaction of the client with the developed system. Therefore, it is essential to carry
out this process correctly before developing the system.
A high percentage of participants (77.8%) no longer consider the traditional processes of requirements gathering such as questionnaires to be optimal. This factor may be because of the technological advance that developers face every day, since the func- tionalities required by clients are increasing, making the system more complex. As the system is more complex, the requirement gathering will be more extensive and must be done with greater thoroughness, using new techniques and improving communication with the client.
The “Focus Group” technique is preferred by a significant group of professionals surveyed because of its agility. However, Barrón et al. [9] specify that sometimes it is necessary to use over one technique. It is also mentioned that the different requirement gathering techniques that can be used often vary depending on the needs of the client and the complexity of the system.
Customers show signs of problems in the requirements gathering process for various reasons, because of direct customer dissatisfaction or various indirect factors such as constantly changing requirements in the system. The probable reason that the customer wants to change functionalities from one moment to another is the lack of trust with the developer, so it is advisable to repeat the requirements gathering process from time to time, verifying that the required functionalities are the ones implemented. Identifying this communication and trust problems with the client and correcting them in a timely manner will save development time and time in error correction or constant changes of functionalities.
A challenge for the developer is to have the client as the aim and fundamental piece in the system’s development, because only the client knows what he wants for his product and its functionalities. For this reason, communication must generate security, trust and in a certain way create a link that allows communication to flow agile, making the client’s needs known in a clearer way. With this, the developer will be able to implement the requirements in an optimal and efficient way.
The results arrived at in this research may be comparable to the results got in another research, such as Abelein et al. [6] conclude after their research that the communication between client - developer does not exist in the long term within the process of development of IT projects, coinciding with our research. The data collection method used by Abelein differs from ours, since for his research he conducted personal interviews, while in ours a general survey was conducted. This can reinforce our conclusion because from different data collection methods we can come to the same conclusion.</t>
  </si>
  <si>
    <t>SLR_32	SBF_04</t>
  </si>
  <si>
    <t>SLR_33</t>
  </si>
  <si>
    <t>SBF_04</t>
  </si>
  <si>
    <t>CloudTeams: Bridging the gap between developers and customers during software development processes.</t>
  </si>
  <si>
    <t>Sebastian Franken, Sabine Kolvenbach, Wolfgang Prinz, Iosif Alvertis, Sotiris Koussouris</t>
  </si>
  <si>
    <t>Procedia Computer Science</t>
  </si>
  <si>
    <t>Fraunhofer FIT, Schloss Birlinghoven, Germany 
NTUA Athens, Greece</t>
  </si>
  <si>
    <t>In the last years, costs of software development decrease due to the numerous open source projects and lower needs of IT resources. In parallel the costs of software deployment decrease due to the available cloud-based services11 (IaaS, PaaS, SaaS). This leads to increasing competition in the software industry because of lower entry barriers. Accordingly the need to bring software development closer to the customer during the development process becomes a vital success criterion. Many crowdsourcing and crowdfunding platforms have tried to close this gap by offering opportunities for startups and individual developers to share their ‘dream’ with the community in order to validate their idea, build it collaboratively, and find the initial capital needed to launch their ideas.
But even if there are tools for sharing a product vision or project code, the business value of projects and the customers’ needs are still privileges of experienced teams that have no incentives to share them with other teams. As a result, there is often either software that fails to meet the needs of its customers, or software that has initially focused on the wrong market. For small developer teams and companies, running a market research is quite expensive because of the heterogeneous and fragmented markets around the world and the constant changes in technologies and user behaviors and taste.
The ambition of the EU-funded project CloudTeams is to build a collaborative and trusted software development framework that allows the direct interaction of developer teams with prospective users. Through the introduction of novel collaboration and engagement methodologies, CloudTeams facilitates development processes that deliver the final software-as-a-service offerings, which are tested, verified, and deployed.</t>
  </si>
  <si>
    <t>The main challenge addressed by the EU-funded project CloudTeams is bridging the communication and collaboration gap between software developers and end users during the whole software development process in order to develop better accepted software. CloudTeams solves the problem by bringing together software developers and end users into one platform, thus providing a seamless environment where interaction with customers will feel natural and will validate the software product. It integrates popular software development tools and services and mashes them up with user participation practices. A sustainable community of end users provides feedback to the development teams at any stage of the software development cycle, from idea generation to beta testing. Through the introduction of novel collaboration and engagement methodologies, CloudTeams facilitates the development process and delivers Software-as-a-Service offerings, which are tested and verified with customers. In this paper we present the CloudTeams approach and the results of the first round of face-to-face interviews with stakeholders of the two user groups on the underlying challenges related to CloudTeams</t>
  </si>
  <si>
    <t>Cloud Platform, Collaboration, Software Development, User Engagement, Ideation, Crowdsourcing</t>
  </si>
  <si>
    <t xml:space="preserve">The main challenge addressed by the EU-funded project CloudTeams is bridging the communication and collaboration gap between software developers and end users during the whole software development process in order to develop better accepted software. CloudTeams solves the problem by bringing together software developers and end users into one platform, thus providing a seamless environment where interaction with customers will feel natural and will validate the software product. It integrates popular software development tools and services and mashes them up with user participation practices. A sustainable community of end users provides feedback to the development teams at any stage of the software development cycle, from idea generation to beta testing. Through the introduction of novel collaboration and engagement methodologies, CloudTeams facilitates the development process and delivers Software-as-a-Service offerings, which are tested and verified with customers. In this paper we present the CloudTeams approach and the results of the first round of face-to-face interviews with stakeholders of the two user groups on the underlying challenges related to CloudTeams.
</t>
  </si>
  <si>
    <t>Planning, Requirement Elicitation, Design Phase, Development Phase, Testing Phase, Maintenance Phase
(CloudTeams will support both software teams and end users during the whole software development process.)</t>
  </si>
  <si>
    <t>30 + 34 = 64
(30 interviews with software teams took place in Greece, Turkey, Germany, and the Netherlands. From the customer side, we collected 34 responses participating in innovation actions, from Greece, Turkey, Germany, and the Netherlands. )</t>
  </si>
  <si>
    <r>
      <rPr>
        <sz val="10"/>
        <color theme="1"/>
        <rFont val="Calibri"/>
        <family val="2"/>
      </rPr>
      <t xml:space="preserve">In that context, two series of face-to-face interviews were performed, one with </t>
    </r>
    <r>
      <rPr>
        <b/>
        <sz val="10"/>
        <color theme="1"/>
        <rFont val="Calibri"/>
        <family val="2"/>
      </rPr>
      <t>software developers and managers</t>
    </r>
    <r>
      <rPr>
        <sz val="10"/>
        <color theme="1"/>
        <rFont val="Calibri"/>
        <family val="2"/>
      </rPr>
      <t xml:space="preserve"> who already develop software solutions, and one series of interviews with people who might want to participate in innovation building activities [customer].
From the </t>
    </r>
    <r>
      <rPr>
        <b/>
        <sz val="10"/>
        <color theme="1"/>
        <rFont val="Calibri"/>
        <family val="2"/>
      </rPr>
      <t>customer</t>
    </r>
    <r>
      <rPr>
        <sz val="10"/>
        <color theme="1"/>
        <rFont val="Calibri"/>
        <family val="2"/>
      </rPr>
      <t xml:space="preserve"> side, we collected 34 responses participating in innovation actions, from Greece, Turkey, Germany, and the Netherlands.
</t>
    </r>
  </si>
  <si>
    <t xml:space="preserve"> software developers and managers who already develop software solutions </t>
  </si>
  <si>
    <t>users of software applications -- people who might want to participate in innovation building activities</t>
  </si>
  <si>
    <t>Findings are not evaluated</t>
  </si>
  <si>
    <r>
      <rPr>
        <sz val="10"/>
        <color theme="1"/>
        <rFont val="Calibri"/>
        <family val="2"/>
      </rPr>
      <t xml:space="preserve">In general, software teams would like to have access to a strong pool of users, thus building a community in CloudTeams should be designed carefully, as it seems to be a critical area. Gamification should be taken into account and a rewarding and motivation schema has the potential to become the ‘vitamin’ customers will love. Engaging customers seems to be a success factor for CloudTeams and should be a priority. As next steps, the concept will be finalized and interviews on solutions will take place. Then, with more detailed questions, questionnaires will be released. All this input will update the project’s concept during the project runtime.
Building cloudteams platform - 
</t>
    </r>
    <r>
      <rPr>
        <b/>
        <sz val="10"/>
        <color theme="1"/>
        <rFont val="Calibri"/>
        <family val="2"/>
      </rPr>
      <t xml:space="preserve">About Cloudteams platform: [Figure 1] </t>
    </r>
    <r>
      <rPr>
        <sz val="10"/>
        <color theme="1"/>
        <rFont val="Calibri"/>
        <family val="2"/>
      </rPr>
      <t xml:space="preserve">CloudTeams will support both software teams and end users during the whole software development process. Figure 1 presents the CloudTeams solution that builds a win-win relationship for communities of users and software developer teams by integrating and leveraging on existing platforms, data, and solutions. The left half shows how the users get involved in the software development process and interact with the software prototype during various stages of the development. Additionally, prospective users will have the chance to upload, synchronize, and manage their personal data in order to analyze and visualize their daily activities. Users can give permissions to software teams to build on this data for developing tailored software solutions. Several rewards will help motivating the customers. The right half shows how developer teams will be provided with the necessary tools for collaboration with customers, which are unified under the simple, meaningful CloudTeams platform.
Software teams can connect to their favorite third party services, set up a project, manage their tasks, and collaborate with team members. They can find proper customers through persona-based search interfaces, invite users into a project and conduct questionnaires and interviews. Software teams work collaboratively on a prototype, distribute mock-ups to collect early feedback, and deploy the solution on cloud-hosting services. The decision process in software developer teams is supported by the analysis and visualization of usage data and relative profiling data.
The CloudTeams user community will be a sustainable community of users who control their data across different third-party services and provide information about their activities through their avatars. This information can be used by the developers at any stage of the software development cycle, from idea generation to beta testing. End users can search for and subscribe to interesting software projects to become an early user of the software prototype. While testing the software, users can give early feedback to the development teams. Furthermore, CloudTeams promotes participation of end users at the different stages of the software development process by using community-building practices such as rating, commenting, and sharing, but also by striking up competitions publicizing the most active community users. An awarding system offers different types of incentives (e.g. to those users who propose more applications, to those who proposed the most popular applications, etc.), as well as a gamification engine for popular projects and inspirational users. Prescriptive analytics help software teams to find prospective users and generates user cards based on the ‘jobs to be done’.
In order to substantiate the early engagement of users in the platform, CloudTeams will develop a social media strategy over the main social media channels (Facebook, Twitter, LinkedIn) at different stages of the development process. CloudTeams will integrate open source, trusted, cloud-based tools and services that fit the practices of software teams and user communities. CloudTeams achieves this by realizing a series of connectors, connecting CloudTeams with external platforms, e.g. connectors to project management solutions enable team management. Integrating access to code repositories will facilitate code management. Existing open source solutions, such as PaaS platforms help to easily deploy software solutions. Social media services enable CloudTeams to collect social activities by activity logging services, and to understand daily behavior. In order to achieve this, CloudTeams will rely on the collaboration platform BSCW3, 12. It has proven to be a strong and reliable platform for all sorts of integration tasks, may it be the Granatum9 platform, integrating various resources for cancer research or the SurgeryNet for collaborative further education platform of surgeons7, 20.
</t>
    </r>
  </si>
  <si>
    <t>CloudTeams aims for bringing together the software development community and the end users on a collaborative software development platform, by providing the environment where software teams will interact with prospective customers. On CloudTeams, developers will test their first developments and will collaboratively develop the business models where a software solution can make impact. Taking into consideration the need for fast prototyping, the multi-disciplinarity of a software team and the increasing use of cloud-based deployment environments, CloudTeams combines the necessary software tools and interfaces to speed up the development process itself.
CloudTeams will support both software teams and end users during the whole software development process. Figure 1 presents the CloudTeams solution that builds a win-win relationship for communities of users and software developer teams by integrating and leveraging on existing platforms, data, and solutions.
Software teams can connect to their favorite third party services, set up a project, manage their tasks, and collaborate with team members. They can find proper customers through persona-based search interfaces, invite users into a project and conduct questionnaires and interviews. Software teams work collaboratively on a prototype, distribute mock-ups to collect early feedback, and deploy the solution on cloud-hosting services. The decision process in software developer teams is supported by the analysis and visualization of usage data and relative profiling data.
End users can search for and subscribe to interesting software projects to become an early user of the software prototype. While testing the software, users can give early feedback to the development teams. Furthermore, CloudTeams promotes participation of end users at the different stages of the software development process by using community-building practices such as rating, commenting, and sharing, but also by striking up competitions publicizing the most active community users.</t>
  </si>
  <si>
    <t>This study is conducted to identify the correct requirements for the CloudTeams platform (At the moment, CloudTeams is in the phase of analyzing end users’ real needs through interviews and questionnaires and validating the CloudTeams concept.).
The main outcomes from the interviews with software developers are:
- Agile is by far the most popular method for software development, followed by Scrum. Nevertheless, it looks like teams actually run rigid software engineering methods, especially with respect to requirements and evaluation elicitation.
- Managers and members are mixed in roles, many of them having no distinct roles in their organizations. Thus task management tools need to be more flexible in roles.
- Most teams do not use internal or external platform for ideation. Also, crowd-testing and crowd-funding are almost unknown practices.
- Almost all teams liked the idea of understanding their customers better. Nevertheless, market research is considered mainly a ‘vitamin’ or nice-to-have feature for teams.
- Finding proper test users is the number one priority for development teams.
- Understanding customers deeper is the second most popular option. Nevertheless, the customers’ context is not that important for teams.
- A unified dashboard to monitor all their activities is the least important problem for teams, as they already use custom solutions or a mixture of other solutions for these purposes.
The main results from the customer interviews are the following:
- Emails are still the best pool of personal data, used on every device, and by all users. Nevertheless, the willingness of customers to give such data away was considered sensitive and was not asked to be judged by customers.
- Wearable devices are not mainstream; thus CloudTeams should focus on collecting data from services rather than devices. Most of the interviewees use activity tracking applications for fitness purposes, so such users that like measuring themselves may be in the scope of the project. Alas, less than 30% of the interviewees use them on a
regular basis.
- Users have strategies for finding new applications (e.g. mainly application stores or friends) and there is no pain finding applications. This is an activity users like and put it in first priority, compared with the other challenges.
- Participating and giving feedback to applications is the second most relevant challenge for customers. They do it already nevertheless with various means, mainly on forums or via e-mail.
- People are least interested in tracking their activity. They identify tracking their activity as difficult or irrelevant. However, even if most users seem skeptical with the concept of measuring online presence, some of them do track already or describe it as interesting.
- CloudTeams seems to be a ‘vitamin’ for end users (customers), thus it should be easy to use and fast, otherwise users will leave the service. Most of the interviewees would like to give it a try, and their engagement depends on the applications they will find there. Thus, techniques for building a community, sending notifications, simplifying processes, and speeding up tasks should be applied.</t>
  </si>
  <si>
    <t xml:space="preserve">Development of CloudTeams platform -- Still haven't developed this and at the moment, CloudTeams is in the phase of analyzing end users’ real needs through interviews and questionnaires and validating the CloudTeams concept
The ambition of the EU-funded project CloudTeams is to build a collaborative and trusted software development framework that allows the direct interaction of developer teams with prospective users. Through the introduction of novel collaboration and engagement methodologies, CloudTeams facilitates development processes that deliver the final software-as-a-service offerings, which are tested, verified, and deployed.
CloudTeams will be developed within the next two years by a collaborative effort of the CloudTeams project consortium. CloudTeams aims for bringing together the software development community and the end users on a collaborative software development platform, by providing the environment where software teams will interact with prospective customers. On CloudTeams, developers will test their first developments and will collaboratively develop the business models where a software solution can make impact. Taking into consideration the need for fast prototyping, the multi-disciplinarity of a software team and the increasing use of cloud-based deployment environments, CloudTeams combines the necessary software tools and interfaces to speed up the development process itself.
CloudTeams will support both software teams and end users during the whole software development process. Figure 1 presents the CloudTeams solution that builds a win-win relationship for communities of users and software developer teams by integrating and leveraging on existing platforms, data, and solutions. </t>
  </si>
  <si>
    <t>In general, software teams would like to have access to a strong pool of users, thus building a community in CloudTeams should be designed carefully, as it seems to be a critical area. Gamification should be taken into account and a rewarding and motivation schema has the potential to become the ‘vitamin’ customers will love. Engaging customers seems to be a success factor for CloudTeams and should be a priority. As next steps, the concept will be finalized and interviews on solutions will take place. Then, with more detailed questions, questionnaires will be released. All this input will update the project’s concept during the project runtime.</t>
  </si>
  <si>
    <t>SLR_36	SBF_08</t>
  </si>
  <si>
    <t>SLR_36</t>
  </si>
  <si>
    <t>SBF_07</t>
  </si>
  <si>
    <t>Exploring the IT-User Gap: towards developing communication strategies.</t>
  </si>
  <si>
    <t>David Tuffley</t>
  </si>
  <si>
    <t>International Conference on Qualitative Research in IT &amp; IT in Qualitative Research</t>
  </si>
  <si>
    <t>Griffith University, Australia</t>
  </si>
  <si>
    <t>A survey of the relevant literature, both practitioner and academic, points to there being a fundamental difference in mindset between technology developers and the users of that technology. This difference has given rise to a host of problems, not least of which is the inability of developers and users to effectively communicate during the requirements gathering process, resulting in systems that do not meet the users needs. Software development is an activity requiring a mindset permeated by technological considerations. Software developers will naturally have a tendency towards a technical perspective, which is reinforced through hard work and experience on the job. The software developers view of the world derives from a technological perspective. Software users on the other hand typically will have a non-technical view of the world, using it simply as a tool as they go about their daily lives. For them, technology is a means to an end, not an end in itself.
In order to explore the nature of this difference, it is helpful to think of it in terms of organisational culture. Culture in this context refers to an organization’s way of thinking about the world, how to get things done. Software developers have their own culture, their own deeply ingrained ways of doing things. Such a culture might find it difficult to readily understand, much less embrace the seemingly foreign culture of the business user, with their own priorities, preoccupations, and ways of doing things.
One clear feature of culture is that it is resistant to change. It protects itself from change, finding ways to actively neutralize perceived threats to it. It is perhaps for this reason that solutions such as Joint Application Development (JAD), and Participative Design (PD) are not widely embraced. They are seen as contrary to the way things are done in a particular work setting, and perhaps seen as being time consuming and expensive. These are all good reasons to avoid using them if you are a hard-pressed project manager.
If the problem is to be solved, the solution must not be perceived as a threat to the organisational culture of the software developer, nor to the user’s culture. This is where the business analyst is often positioned. They act as mediators between the software developers and the users, analysing the nature of the business requirements. Yet business analysts are not used as frequently as they might. They are often not a routine member of the software development team, particularly where budgetary constraints at tight. This is where the technical writer might usefully perform the role of facilitating communication between developer and user. The technical writer is already a member of the development team and poses little threat to the internal culture of the development team. Indeed given the reluctance of many software developers to write documentation in general, they are likely to be welcomed in the role of developing the software requirements specification. A technical writer in the context of this project is defined as a person who produces software development project documentation such as requirements specifications. Examples of other software development project documentation include, but is not limited to, project plans, quality plans, design documents, test plans.
This action research project is aimed at exploring the underlying causes of the communication gap that leads to such undesirable consequences. It proposes a practical solution to a problem that has demonstrated ongoing resistance to a solution. The proposed solution is to use a technical writer to act as a mediator of communication between stakeholders who often do not communicate effectively, due to a range of cultural issues.</t>
  </si>
  <si>
    <t>This paper explores the nature of the gap that leads to poor communication between IS developers and system users, and which has been cited as a principal reason why user requirements are not captured to the necessary level of detail and completeness, resulting in lower levels of system usability.
This action research project is aimed at exploring the underlying causes of the communication gap that leads to such undesirable consequences. It proposes a practical solution to a problem that has demonstrated ongoing resistance to a solution. The proposed solution is to use a technical writer to act as a mediator of communication between stakeholders who often do not communicate effectively, due to a range of cultural issues.
The action research project was carried out by a researcher who was acting in the capacity of technical writer on a 12 month, on-site software upgrade project at a major commercial organization.
The research strategy focuses on the following three elements:
• Action research consisting of five stages; reflection, planning, action/observation, reflection and write- up conclusions.
• Technical writer uses software user requirements template to apply a structured and comprehensive approach to process of requirements gathering.
• Technical writer acts as a facilitator of communication by applying facilitation derived from Joint application Development.</t>
  </si>
  <si>
    <t>It has long been recognized that a gap exists between IS developers and users. It has been called by many names, and a variety of solutions have been proposed to bridge the gap. Yet, despite these efforts the problem seems as pervasive as ever, and efforts to solve it have been limited in effectiveness. This paper explores the nature of the gap that leads to poor communication between IS developers and system users, and which has been cited as a principal reason why user requirements are not captured to the necessary level of detail and completeness, resulting in lower levels of system usability.</t>
  </si>
  <si>
    <t>Communication, Culture gap</t>
  </si>
  <si>
    <t>Culture gap as ‘a conflict, pervasive yet unnatural, that has mis-aligned the objectives of executive managers and technologists and that impairs or prevents organizations from obtaining a cost-effective return from their investment in information technology’.
Cultural Gap: when the stakeholder groups display different traits, values, working behaviours, and/or priorities due to each group attracting certain kinds of person, or acculturates members in the group. Developers tend to be more introverted, analytical, using rational persuasion to influence others. Business users are usually more extroverted, intuitive and use more sophisticated influence strategies. Both users and developers tend to adopt the culture of their respective professions (Mann, 2002).
Communication Gap: where one stakeholder group simply fails to understand what the other is saying. It is often said by users that Developers have an impenetrable jargon, yet it is also observed that the users may well have their own well-developed jargon. Developers find it difficult to translate the user needs of business units into useful productive systems because they do not understand the business processes and underlying rationale for them. (Mann, 2002).</t>
  </si>
  <si>
    <t>5 developers in small organisation and no. of participants in the large organisation is unspecified. Large organisation appears to be a customer of this small organisation.</t>
  </si>
  <si>
    <r>
      <rPr>
        <sz val="10"/>
        <color theme="1"/>
        <rFont val="Calibri"/>
        <family val="2"/>
      </rPr>
      <t xml:space="preserve">The context of the analysis was that the small organisation was operating as a development unit within the larger corporate environment. The small organisation comprised around five individual </t>
    </r>
    <r>
      <rPr>
        <b/>
        <sz val="10"/>
        <color theme="1"/>
        <rFont val="Calibri"/>
        <family val="2"/>
      </rPr>
      <t xml:space="preserve">software developers </t>
    </r>
    <r>
      <rPr>
        <sz val="10"/>
        <color theme="1"/>
        <rFont val="Calibri"/>
        <family val="2"/>
      </rPr>
      <t xml:space="preserve">whose specific domain expertise had been contracted by the larger organisation. The association of the two organizations had been ongoing over the previous three years. The purpose of the smaller organisation was to develop a suite of information systems to support the corporate aims of the larger organisation.
</t>
    </r>
    <r>
      <rPr>
        <b/>
        <sz val="10"/>
        <color theme="1"/>
        <rFont val="Calibri"/>
        <family val="2"/>
      </rPr>
      <t>Users and technical writer</t>
    </r>
  </si>
  <si>
    <t>The small organisation comprised around five individual software developers whose specific domain expertise had been contracted by the larger organisation.</t>
  </si>
  <si>
    <t>There are technical writer and also end users. No info is provided about the end users. 
A technical writer in the context of this project is defined as a person who produces software development project documentation such as requirements specifications.</t>
  </si>
  <si>
    <t>Technical writer is available</t>
  </si>
  <si>
    <t>Johnson and Scholes (1999) propose a model of organisational culture that can be broken down into six elements, grouped like daisy petals around a central paradigm. These six elements include organisation structure, stories and myths, symbols, rituals and routines, control systems and power structures. The central paradigm is constituted by the assumptions of how the world works, and which those within the organisation implicitly accept. The paradigm offers a framework for comprehending the complexity of the environment in which the organisation exists.
The six elements are described as follows:
1. Formal organisational structure, or the more informal ways in which the organisation works, reflect power structures and delineate important relationships
2. Stories. The stories related by individuals that embed historical events in the present and highlight important events and personalities.
3. Symbols like logos, offices, cars and titles; or the type of language and terminology commonly used; and which become a short-hand representation of the nature of the organisation.
4. Routines and Rituals. The routine ways that members of the organisation behave towards each other, and that link different parts of the organisation. Rituals include training programmes, promotion and judgments that indicate relative importance in the organisation.
5. Control systems, measurement and reward systems that emphasize what is important in the organisation, and which focus attention and activity.
6. Power structures, the most powerful managerial groupings in the organisation are likely to be ones most associated with core assumptions and beliefs about what is important.
The six elements outlined by Johnson and Scholes (1999) comprise the set of variables that constitute the gap, and provides a detailed model for analysing the nature of the gap.</t>
  </si>
  <si>
    <t>Case studies</t>
  </si>
  <si>
    <t xml:space="preserve">The study focused on an independent contracting organisation performing development services within the larger organisation. To some extent this has polarized the results in the way seen in table 1 above. 
Not provided much details about the experiment/case study. Only provided a very few findings regarding the 12-month action research project in which the organisational culture of a small software developer was compared with that of a large corporate organisation.
Other than that the paper reports information only using the existing literature and no evaluation is done.
</t>
  </si>
  <si>
    <t>It is an acknowledged and understood that practitioner literature is not strictly admissible, however given the relative scarcity of academic literature on a topic that is of some considerable interest to the practitioner community helps to strengthen the claim that the gap between users and developers is a significant one and worthy of further investigation in an academic sense.</t>
  </si>
  <si>
    <t xml:space="preserve">Communication has a positive impact but Communication gap and cultural gap have a negative impact.
From the literature discussed in this section, it would seem that communication is of fundamental importance, both as an enabler of successful project outcomes, and as an indicator of a gap. Poor communication is cited as one manifestation of a cultural gap between stakeholders (differing approaches to motivation, goals, language, and problem-solving, Grindley, 1991). Taylor-Cummings' and Feeny (1997) discusses the nature of the gap in terms of cultures and sub-cultures, diverse interests, conflict and power. Communication is a consistent factor in each of these elements. Good communication enables the reconciliation of diversion and interests, poor communication makes the problem worse. Wang (1994) discusses the nature of the culture gap in terms of a misalignment of the stakeholder’s objectives. The communication process necessarily mediates the formulation of objectives and strategic plans.
Using Johnson and Scholes’ model to analyse the differing natures of two organizations interacting with each other over a 12 month period during a software development project shows considerable difference between the two cultures, highlighting the need to better understand the nature of the gap. The study focused on an independent contracting organisation performing development services within the larger organisation. To some extent this has polarized the results in the way seen in table 1 above. There is however some relevance in the case of development groups within organizations. 
The cultural differences may not be so extreme, given that it is all one organisation, however there is still relevance when one internal group sees itself as being separate from other groups within the same organisation.
The evidence of the research project that gave rise to the above summarized results points clearly to be benefits of having an existing member of the software development team act as a facilitator of communication between developers and users. These benefits include deriving a clearer and more comprehensive understanding of the user requirements that can then form the basis of the developed system. This avoids the problem of discovering shortcomings in functionality after the system has been implemented, and is therefore to relate to remedy.
Where available, business analysts traditionally perform this role. In the absence of a business analyst a technical writer might effectively be substituted in the role. The technical writer's ability to understand both technical and non-technical perspectives makes them well-qualified for this task. The technical writer also poses little threat to the organisational culture of the software development team, and is therefore more likely to be accepted, even welcomed as someone willing to take on the task of developing the requirements specification document.
</t>
  </si>
  <si>
    <t>Culture and communication
User-developer communication strategies can be seen as a function of organisational culture. It might therefore useful to examine an appropriate model for understanding organisational culture such that effective communication strategies might be developed.
The proposed solution is to use a technical writer to act as a mediator of communication between stakeholders who often do not communicate effectively, due to a range of cultural issues.</t>
  </si>
  <si>
    <t>The results of the analysis of grouped according to the six elements as discussed in the previous section, and are summarized in table below (Table 1).
It can be seen from this table that on all six dimensions a continuum exists in which the large and small organization’s occupied somewhat opposing ends. Hierarchical versus flat management structures, formal versus informal routines and rituals etc. Communications strategies that take account of this variability need to be developed to reconcile these differences if in an effective working relationship is to be achieved.
The results of this analysis can be generalized to include organizational units within a larger organisation, such as the IT development group and their relationship with other business units.
The evidence of the research project that gave rise to the above summarized results points clearly to be benefits of having an existing member of the software development team act as a facilitator of communication between developers and users. These benefits include deriving a clearer and more comprehensive understanding of the user requirements that can then form the basis of the developed system. This avoids the problem of discovering shortcomings in functionality after the system has been implemented, and is therefore to relate to remedy.
Where available, business analysts traditionally perform this role. In the absence of a business analyst a technical writer might effectively be substituted in the role. The technical writer's ability to understand both technical and non-technical perspectives makes them well-qualified for this task. The technical writer also poses little threat to the organisational culture of the software development team, and is therefore more likely to be accepted, even welcomed as someone willing to take on the task of developing the requirements specification document.</t>
  </si>
  <si>
    <t>Communications strategies that take account of this variability need to be developed to reconcile these differences if in an effective working relationship is to be achieved.
The results of this analysis can be generalized to include organizational units within a larger organisation, such as the IT development group and their relationship with other business units.</t>
  </si>
  <si>
    <t>SLR_34	SBF_06</t>
  </si>
  <si>
    <t>SLR_34</t>
  </si>
  <si>
    <t>SBF_05</t>
  </si>
  <si>
    <t>The role of the customer in an agile project: A multi-case study</t>
  </si>
  <si>
    <t>Erno Vanhala &amp; Jussi Kasurinen</t>
  </si>
  <si>
    <t>International Conference on Software Business</t>
  </si>
  <si>
    <t xml:space="preserve">Tampere University, Tampere, Finland
LUT University, Lappeenranta, Finland
</t>
  </si>
  <si>
    <t>Software engineering fundamentals are not very swift to change. For example, the nowadays commonly used agile methods such as eXtreme Programming (XP) and Scrum, are already more than twenty years old [15]. Even the agile manifesto itself is turning twenty in two years [2], and it more or less codifies software process expertise, which was already known fifty years ago [15]. Agile software engineering methods have been studied from various perspectives; yet, the role and especially the requirements set for the customer in an agile software project requires deeper understanding since there seems to be only few works where this issue is even mentioned [22, 16].
The agile manifesto itself states how interaction and customer collaboration are important parts of software development [2]. How the actual software design, development and testing lifecycle is then carried out depends on case and study. The reported issues are different whether the research concentrates on customer side, developer side or both (e.g. [16, 20]). To get more in-depth understanding of the customer problems and issues with the communication between customer and the vendor, in this study it was decided to get interview data from both sides to see how the role of customer is formed.</t>
  </si>
  <si>
    <t xml:space="preserve">To get more in-depth understanding of the customer problems and issues with the communication between customer and the vendor, in this study it was decided to get interview data from both sides to see how the role of customer is formed. On the software process aspects, it was interesting to understand what does the customer actually do or understand, and how they relate themselves to the rest of the development team. Based on earlier work, we had an understanding that the most common ways of customer participation was on the first stages in definition phases, and on the last stages in acceptance testing [12]. But was this still the case with the agile development practices and if not, how had the adoption of the agile methods in large scale affected this dynamic?
</t>
  </si>
  <si>
    <t>agile software development, SCRUM, customer relation- ship, multi-case study</t>
  </si>
  <si>
    <t xml:space="preserve">In this multi-case study we report the findings from three software projects conducted with SCRUM agile development framework. Each project took approximately a little less than a year to design, develop and test before the launch to the user groups. All project vendors utilized SCRUM framework customized to suit their processes, and included customer as a participant in the overall process. Due to this fact, this study focuses on the role of the customer in daily life of an agile project. The findings show what is actually required from the customer – especially when the sprint length is only one week and the development process is very time-intensive. Although a one week sprint cycle can lead to improved efficiency it required a full time worker from the customer side and it burdened also the developers. Based on our observations, as the developer teams and customer were located in various places around Europe, smooth communication was a key for success. In all cases the asynchronous communication tools, such as Slack, were highly praised, although also direct communications were used to handle more complex issues. According to our findings, these agile projects did not have significant issues caused by the online communication being the preferred way of communication. All of the cases had difficulties in fitting the agile project to the fixed budget, but good collaboration, partnership and trust alleviated most of these problems.
</t>
  </si>
  <si>
    <t>1. How do customers consider working in an agile project?
2. What are appropriate communications mechanisms and how effective are they?
3. What do participants from software organizations expect from customers in an agile project?</t>
  </si>
  <si>
    <t>9 participants</t>
  </si>
  <si>
    <r>
      <rPr>
        <sz val="10"/>
        <color theme="1"/>
        <rFont val="Calibri"/>
        <family val="2"/>
      </rPr>
      <t xml:space="preserve">Representatives for Developers and customers (vendor representatives and user representatives) including </t>
    </r>
    <r>
      <rPr>
        <b/>
        <sz val="10"/>
        <color theme="1"/>
        <rFont val="Calibri"/>
        <family val="2"/>
      </rPr>
      <t>Customer product owner, Customer secondary product owner, head of content production, Vendor chief architect and Vendor project manager [Table 1]</t>
    </r>
    <r>
      <rPr>
        <sz val="10"/>
        <color theme="1"/>
        <rFont val="Calibri"/>
        <family val="2"/>
      </rPr>
      <t xml:space="preserve">
(The aim was to interview the project managers and leaders – the persons who worked most for the project – from customer side and the main architect and/or project manager from the vendor side.)</t>
    </r>
  </si>
  <si>
    <t xml:space="preserve">Developing 3 software systems </t>
  </si>
  <si>
    <t>Using software systems</t>
  </si>
  <si>
    <t xml:space="preserve">Direct Meetings between developers &amp; users, Via Emails, Both vendors used Slack online discussing tool as the main communication method. The Vendor 1 used also Zoom and Vendor 2 Google Meet. Also Skype for Business was used, especially internally on the customer side. Both vendors also arranged live meetings. Email was disfavoured although still used occasionally. Especially with Vendor 1 there were several face to face designing sessions </t>
  </si>
  <si>
    <t>All the software were browser-based aimed to provide tools to share information and materials to both users in the organization and to the public, and to integrate to a larger framework utilizing for example Drupal and WordPress.</t>
  </si>
  <si>
    <t>As always, the qualitative studies aim at providing insight into the phenomenon, and cannot be considered as an ultimate, absolute constant but more of points of interest for similar scenarios.
On qualitative studies, the validity issues concentrate on the generalizability and bias aspects of the researchers reflecting their own expectations on the data [25]. In this work, the research data was analyzed and documented by a team of researchers, and the qualitative data was collected from a group of experts representing different viewpoints in the software development project. As for generalizability, the qualitative studies in general cannot be generalized into all- encompassing theories such as in mathematics or physics but in transferability [19], with the study results being treated as areas of interest, or enhancement proposals, when transferred outside the original study ecosystem.</t>
  </si>
  <si>
    <t xml:space="preserve">Finally, based on our results it seems that we have a number of attributes which affect the customer role and have impact on the overall project outcome. As a future research, it would be interesting to test these attributes for example with larger quantitative surveys to further validate our observations, or assess how software projects succeed, when the client behavior, responsibilities and representative requirements are specified to ease with the identified problematic process areas.
</t>
  </si>
  <si>
    <t xml:space="preserve">Communication through modern asynchronous online tools works as well as face to face; direct communications between the client and developer are not considered overtly intrusive.
Close collaboration and trust between the partner organizations can alleviate most of the problems; most of the issues are based on the lack or limited amount of communications between the client and customer organizations.
Although none of these projects were complete successes, there was never real blaming from either side. The customer could always trust that the vendor gets all done even if it would mean being late few months or requiring more work. A deep collaboration and partnership helped all cases to overcome problems that could lead to courthouse. We recommend to begin a software project with partnership in mind so that the problems are tackled together and not by blaming each other.
To summarize the findings in a nutshell: agile project requires more expertise from the customer and flexibility from the budget than traditional plan-driven projects succeed, and the current online communications and collaboration tools enable agile development teams to locate physically all over the globe.
</t>
  </si>
  <si>
    <t>The findings show what is actually required from the customer – especially when the sprint length is only one week and the development process is very time-intensive. Although a one week sprint cycle can lead to improved efficiency it required a full time worker from the customer side and it burdened also developers. Based on our observations, as the developer teams and customer were located in various places around Europe, smooth communication was a key for success. In all cases the asynchronous communication tools such Slack were highly praised, al- though also direct communications were used to handle more complex issues. According to our findings, these agile projects did not have significant issues caused by the online communication being the preferred way of communication. All of the cases had difficulties in fitting the agile project to the fixed budget, but with good collaboration, partnership and trust alleviated most of these problems.
The customer participation was observed to be associated with communication policies, the development framework of the projects and transparency aspects. These aspects were further defined by the applied tools, documents and the general project requirements, especially budgets and schedules, which affected the way the customer participated to the development work. There might be also further underlying aspects, but within our data and our observed projects, these were the the most meaningful influences which affected the roles and types of participation. In the following subsections (section 4), we discuss the different aspects separately, and define how they affect the customer participation and working roles.
It was found how in these three cases agile software development required re- sources from customer more than they anticipated and product owners were overwhelmed by the workload the project gave them. The one week sprint length in Cases A and B was considered exhausting; yet the vendor had experienced its power.
From the actual tasks testing was considered the most burden. There was much more to test than traditional waterfall acceptance testing.
Cloud environments as the backend for document sharing and collaborative editing was highly praised. As was also online communication tools that were used.
All the projects missed their budget or schedule is some way and it was noted how the customer had too little dedicated resources – i.e. manpower – that was a bottle neck in various occasions and also produced lack of necessary communications.
Four key points arose from interview after interview:
– Agile sprints require a lot from the customer; customer has to provide infor- mation on a short notice and live with the schedules and workloads even if they are incompatible with their own organization.
– Communication through modern asynchronous online tools works as well as face to face; direct communications between the client and developer are not considered overtly intrusive.
– Close collaboration and trust between the partner organizations can alleviate most of the problems; most of the issues are based on the lack or limited amount of communications between the client and customer organizations.
– Agile project with fixed budget is still a tricky concept; the amount of re- visions and redesigns are difficult to estimate beforehand especially with a new client.</t>
  </si>
  <si>
    <t>Finally, based on our results it seems that we have a number of attributes which affect the customer role and have impact on the overall project outcome. As a future research, it would be interesting to test these attributes for example with larger quantitative surveys to further validate our observations, or assess how software projects succeed, when the client behavior, responsibilities and representative requirements are specified to ease with the identified problematic process areas.</t>
  </si>
  <si>
    <t>SLR_35	SBF_07</t>
  </si>
  <si>
    <t>SLR_35</t>
  </si>
  <si>
    <t>SBF_06</t>
  </si>
  <si>
    <t>Expectations of Software Development Practitioners for Non-Technical Clients</t>
  </si>
  <si>
    <t>Deniss Ojastu, Tarmo Robal and Ahto Kalja</t>
  </si>
  <si>
    <t>Databases and Information Systems</t>
  </si>
  <si>
    <t>Tallinn University of Technology, Estonia</t>
  </si>
  <si>
    <t>As previously outlined, there is a wide agreement in the research community that user/customer involvement in software development projects positively contributes to ultimate success of the projects. However, if not managed properly, this involvement is often burdensome for customers and can even be counter-productive. To make the collaboration easier for a customer and avoid distractive communication gaps, some authors suggest establishing a common language ground for all parties involved [11], [13], [18].
This paper targets the first step towards establishing a common language in the information systems development with a perspective on software developer teams. To achieve the latter, common themes from the realm of software development with emphasis on a customer type without any technological background are surveyed and expectations towards such client type explored.</t>
  </si>
  <si>
    <t>Studies have shown that apart from bad project management, poor scope definition or lack of upper-management support one reason for failures in software projects is vendor-client relationship that does not work well. This paper argues that one potential way to soothe the problem is establishing a common language between development team and non-technical customers. For this purpose an exploratory survey was conducted among software development specialists in Estonia in the fields of information systems development, databases, software requirements analysis, and project management. Participants of the study were asked to name some of the most important concepts that a client should know in order to be more effective in driving software development on the customer side and providing developers with necessary information to complete a software project successfully.</t>
  </si>
  <si>
    <t>client learning, client participation, user-developer communication, client-vendor relationship, software project management</t>
  </si>
  <si>
    <t xml:space="preserve">Poorly working client-vendor relationship has been shown to be among the most common reasons for software project failures. One way to improve it is to set a common ground for communication: above all, by making sure that clients without software development background are knowledgeable of certain concepts and principles. By having surveyed 45 software development professionals, 53 constructs were derived that can serve as a basis for client learning. The most common concepts presented by study participants are related to awareness of development methodology and project management, as well as requirements elicitation and business analysis. In addition, fundamentals of IS design and architecture were named as good to know for inexperienced clients. These results provide basis for further research and for creating a special curricula for actual and prospective clients of software development. </t>
  </si>
  <si>
    <t>Perceptions</t>
  </si>
  <si>
    <t>45 participants</t>
  </si>
  <si>
    <r>
      <rPr>
        <sz val="10"/>
        <color theme="1"/>
        <rFont val="Calibri"/>
        <family val="2"/>
      </rPr>
      <t xml:space="preserve">The target group of the web-based questionnaire (created in Google Drive environment) were the members of software development teams in Estonia. Software development practitioners from several professional firms have been asked to participate in the study through company-wide mailing lists and through individuals who could distribute the survey.
Most of the respondents worked in mid-to-large custom software development firms (150-350 employees). Twenty-eight respondents were in the age group between 21 and 30 years old, 15 respondents – between 31 and 40 years old, and two respondents – between 41 and 50 years old. The average relevant working experience of respondents was at least 5 years.
</t>
    </r>
    <r>
      <rPr>
        <b/>
        <sz val="10"/>
        <color theme="1"/>
        <rFont val="Calibri"/>
        <family val="2"/>
      </rPr>
      <t>Software developers</t>
    </r>
  </si>
  <si>
    <t>software development specialists in Estonia in the fields of information systems development, databases, software requirements analysis, and project management.</t>
  </si>
  <si>
    <t xml:space="preserve">data is not collected from the end users </t>
  </si>
  <si>
    <t>There are several limitations to this study design. First of all, it is important to stress that it deals with perceptions of software participants. Subjects of study may say what they feel they are expected to say [22]. Their retrospective perception at the moment of answering the questionnaire might also be different from the actual situation when working on a software project with clients. On the other hand, study of perceptions is an appropriate method for an exploratory study.
Second, the sample’s size (45 respondents) and variety (only IT practitioners from Estonia) sets limits to generalisation of this study. Although statistically valid, this study would benefit from backing up by another ones in the future, with greater and more diverse sample.
Third, generating constructs and dividing them into general categories inherently implies some arbitrary decisions: different participants used different words to describe similar concepts (e.g. “system-to-system integration” versus “integration to an existing system”). This arbitrariness was attempted to be set off by a simple principle used throughout the coding: whenever unsure where a named concept belongs, a separate construct was created to reflect it.</t>
  </si>
  <si>
    <t>The framework, under which this exploratory study was conducted implies following expansions. First, as indicated previously, the same type of question could be brought up for software development professionals but with larger and more diverse sample (one way is to secure cooperation with international partners and conduct the same type of study internationally). It would make the list of results more precise and more generalizable. The simple questions could be supplemented with structured interviews on the same topic in the future studies.
Second, a study alike can be conducted on clients ordering custom software projects. The results of these two studies can be mapped together and common ground for successful client involvement can be established. The knowledge of how non- technical clients with experience of ordering software rate importance of particular IT concepts and constructs would allow to cross-check it against what clients themselves think would be relevant for them (and software developers) to know about the process.
Third, one of the potential practical outcomes of the framework is a to set up a “crash-course” for clients of software development based on these findings – and compare perceptions, satisfaction and results achieved by this group with the clients who would not get such training.</t>
  </si>
  <si>
    <t>It has been suggested by other researchers that one way to improve vendor-client relationship is establishing common semantic grounds for communication between software developers and their clients. This study is the first step towards setting up a common language in a larger framework of developing methodology for successful client involvement in software projects. This is a relevant topic for both research and practice, since well working vendor-client relationship has been found to be one of the cornerstone elements of properly executed software projects.
All in all, it seems to be a wide agreement between information systems developers that clients without IT background, and also their cooperation with development team, would benefit from knowledge of what software development process and project management means. Such clients are still expected to be able to prioritise, to define scope and to know the risks of the process. Interestingly, it is in line with the studies on setbacks within software projects which postulate that failure to do so on behalf of clients is precisely what leads to unsuccessful projects [1], [3], [4].</t>
  </si>
  <si>
    <t>By surveying members of development teams and generating common themes from their answers, 53 different constructs were defined in total. Table 1 lists 17 constructs which were present in at least three received answers, i.e., named by at least three participants as some of the most important concepts that a client without professional background in information technology is expected to be aware of.
For ease of comprehension, we decided to generalise these constructs by one more degree – and to distribute them into overall categories: methodology and project management, requirements and analysis, IS design and architecture, development technologies, stages/components of software development, general IT concepts. Figure 2 presents the distribution of these abstracted categories. All 53 related constructs divided into 6 general categories are listed in Table 2.
The results clearly show that more than third of respondents considered knowledge of methodology and project management as relatively important for non-professional software development clients, followed by issues of design and architecture as well as requirements and analysis, while concepts from the domains of General IT and Development Technologies were not considered that important. Thus, we have outlined three areas to focus upon when establishing common ground for communication between developers and their customers.
The conducted study on expected knowledge of non-expert IT customers (Table 2) clearly highlighted, perhaps not surprisingly, software development professionals to attribute high relevance to clients’ knowledge of development methodology: general processes, various alternatives (e.g. agile versus waterfall), roles and mutual expectations, ability to measure scope versus cost, ability to set acceptance criteria and so on. Closely related to that, software development practitioners seem to value clients’ ability to define requirements, model their business processes as well as their knowledge of commonly practiced UML and use cases.
On the other hand, nearly a third of participants of our study seem to appreciate clients’ knowledge of fundamentals of IS design and architecture: databases, client- server principle, web versus desktop applications, system-to-system integration, web services and so on. Some software development professionals would like their clients to know general components of software development: prototyping, testing, hosting and so on. In addition, some of the general IT concepts and development technologies can be useful for clients to know, as perceived by IT professionals.
These results indicate that information system developers appreciate competent clients who have understanding of overall software development process and their own role in it. But there were three study participants who doubted whether it was necessary for clients to know software development to any deep degree.
This raises a hypothesis whether developers expect too much of non-professional clients and how this would relate to establishing a common language between developer teams and customers. Different comprehension of domain, prejudices and discrepancies in expectations is a case of further study, strongly related to setting the common language as one possible barrier that needs to be crossed.
All in all, it seems to be a wide agreement between information systems developers that clients without IT background, and also their cooperation with development team, would benefit from knowledge of what software development process and project management means. Such clients are still expected to be able to prioritise, to define scope and to know the risks of the process. Interestingly, it is in line with the studies on setbacks within software projects which postulate that failure to do so on behalf of clients is precisely what leads to unsuccessful projects [1], [3], [4].
In addition, our study shows that inexperienced clients could also benefit from the competence in requirements description and modelling of business processes. The knowledge of particular concepts, definitions and technologies, on the other hand, seems to be perceived as rather “nice-to-have”. Except from some fundamental principles of IS architecture, there are few other constructs that have any remarkable prominence in study participants’ perceptions. It indicates that a clear border between client and developer needs to be set: clients are not expected to know technical details.
We believe that this study helps to identify where the border lies between what a non-technical customer is expected to understand and what is not necessary. We found that there are three clear areas of expertise in which the long-term non-technical clients could excel, according to software development professionals: (1) understanding of methodology and basics of IT project management; (2) basics of IS design and architecture; (3) ability to set requirements and actively participate in analysis of a system to be built. Establishing common language and common expectations should thus be related to these three domains. Anything beyond that is secondary in importance for non-technical clients.
Overall, although looking at the list of presented concepts it might seem that software developers expect a lot from their clients, we believe it is not the case. Firstly, study presents aggregated results, while each information systems specialist brought out his/her own specific “painful” moments in cooperation with clients. In addition, complexity, cost and risks inherent in software projects do indeed require certain role and responsibility on behalf of clients – while we believe that our study helps to identify the limits to this responsibility.</t>
  </si>
  <si>
    <t>They have compiled a list of all concepts perceived by software development participants as useful knowledge for non-professional software development clients, grouped by categories:
By surveying members of development teams and generating common themes from their answers, 53 different constructs were defined in total. Table 1 lists 17 constructs which were present in at least three received answers, i.e., named by at least three participants as some of the most important concepts that a client without professional background in information technology is expected to be aware of.
For ease of comprehension, we decided to generalise these constructs by one more degree – and to distribute them into overall categories: methodology and project management, requirements and analysis, IS design and architecture, development technologies, stages/components of software development, general IT concepts. Figure 2 presents the distribution of these abstracted categories. All 53 related constructs divided into 6 general categories are listed in Table 2.</t>
  </si>
  <si>
    <t xml:space="preserve">
Results of this study provide several lessons for practitioners. Firstly, they allow to establish ontology for the initial phase of a software project with non-technical clients. Those responsible for communication with clients, might find it useful to set mutual expectations and cross-check knowledge of their counter-parts -- one might get surprising results by simply asking what client means by using some common “buzz- words” such as user experience or agile methodology (a personal experience of one of the study’s author).
Secondly, these findings might be useful for people working with curricula of trainings, courses and degree programmes aimed at business managers, e.g. subjects such as “Technology Management”, “Software Development Management” and similar. Results of this study could be incorporated in such training – in order to provide (future) business managers with understanding of what is expected of them as potential clients.</t>
  </si>
  <si>
    <t>SLR_37	SBF_09</t>
  </si>
  <si>
    <t>SLR_42</t>
  </si>
  <si>
    <t>SBF_10</t>
  </si>
  <si>
    <t>Tribes of Users and System Developers</t>
  </si>
  <si>
    <t>Sharon Dingley, Hanifa Shah and Paul Colder</t>
  </si>
  <si>
    <t>Australasian Journal of Information Systems</t>
  </si>
  <si>
    <t>University of Central England, UK
Staffordshire University, Uk
Aston University, UK</t>
  </si>
  <si>
    <t>The global marketplace provides cultural challenges to corporate competition and alliance. It is recognised that cultural differences affect all business functions and strategies are being developed to address these differences. Information systems and information systems development cross functional, organisational and national boundaries. Recent studies (Tan &amp; Gable, 1997; Hunter &amp; Beck, 1996) have investigated the international cross-cultural impact of information systems development. However, as organisations attempt to overcome cultural barriers to international communication, cultural barriers to internal communication remain unchallenged.
Effective communication between business users and systems development staff is essential for the development of information systems which satisfy business needs. Despite much investigation in this area, the seemingly insurmountable division imposed by 'invisible' walls between 'them' and 'us' proves to be stronger than physical departmental walls.
Effective communication is essential for information systems development crossing functional, organisational and national boundaries. As organisations attempt to overcome cultural barriers to communication across the world, communication with colleagues across the corridor remains problematic; cultural barriers between departments remain unchallenged. This paper introduces the concepts of 'culture' and 'tribe' into the discussion of the relationship between business users and information systems developers.</t>
  </si>
  <si>
    <t>This paper presents a cultural analysis of the communication barriers between the information systems and business functions during information systems development. It is proposed that communication problems can be explained in term of inherent cultural differences between departmental communities and that an understanding and appreciation of cultural behaviour can help improve interdepartmental relations.
Becher (1989) describes academic disciplines as tribes with their own territory (building on campus), language (specialist terms) and artifacts (e.g. computer manuals). A key problem of interdisciplinary inquiry is the interpretation of terminology specific to the native discipline. However, Ackerman (1965) suggests that interdisciplinary work does not require encyclopaedic knowledge of the foreign area. He rejects the view that a complete understanding of terms, as used by experts in a discipline, is a necessary pre-requisite, proposing that an elementary introduction to principles in a discipline can stimulate invention in another. It is this view which provides the basis for this paper.
This paper is written from an information systems perspective and it recognises that a complete understanding of terms used in other academic disciplines is not attainable. The paper provides an elementary introduction to the principles of cultural analysis to stimulate discussion concerning their application and relevance to information systems development.</t>
  </si>
  <si>
    <t>Effective communication is essential for information systems development crossing functional, organisational and national boundaries. As organisations attempt to overcome cultural barriers to communication across the world, communication with colleagues across the corridor remains problematic; cultural barriers between departments remain unchallenged. This paper introduces the concepts of 'culture' and 'tribe' into the discussion of the relationship between business users and information systems developers. Previous research has focused on identifying specific barriers to user-systems developer communication and on ways of eliminating these barriers. In contrast, this paper suggests that much can be learnt through the recognition of cultural differences inherent to the differing roles of user and systems developer. Maintenance of cultural identity is essential to the individual if he/she is to function effectively as a member of his/her tribe, whether it is the 'tribe' of developers or the 'tribe' of users. Communication problems within the systems development process may be addressed by a mutual understanding of cultural differences between the 'tribes' of users and systems developers. This degree of understanding cannot be achieved by attempting to change, persuade or convert the other tribe. The problems of user-systems developer communication need to be addressed through effective communication which acknowledges the differing cultures.</t>
  </si>
  <si>
    <t>Communication, Culture</t>
  </si>
  <si>
    <t xml:space="preserve">Culture:  Culture is a holistic principle (Leach, 1965) which is learned and shared by members of an environment (Bird, 1979), providing a guide to acceptable behaviour (Smith, 1990). A person can be examined at three levels of
abstraction (Wallerstein, 1990; Hofstede, 1991):
1. Universal inherited characteristics of human nature.
2. Sets of learned characteristics that define a person as a member of a group.
3. The person's idiosyncratic characteristics.
</t>
  </si>
  <si>
    <t>no participants</t>
  </si>
  <si>
    <t>users and developers
An experiment has not been conducted.</t>
  </si>
  <si>
    <t>Literature analysis</t>
  </si>
  <si>
    <t>haven't conducted an experiment and authors have made the arguments only using the literature.</t>
  </si>
  <si>
    <t>Conduct an experiment to validate the findings</t>
  </si>
  <si>
    <t>We have proposed that the difficulties experienced between users and systems developers are inherent to the cultural differences between the two social groups. We believe that an appreciation of these cultural differences can improve communication and interaction between the two groups.
Information systems development requires effective interaction between systems development and other departments. We suggest basic cultural differences are the origin of both the cause and resolution of inter- departmental communication problems.
Organisations, functions, departments and offices form specialisations which exhibit distinct 'sub-cultures' in the anthropological sense (Bell, 1979). A cultural system emerges within a department which may be distinct from that of a neighbouring department or the corporate culture. Communication barriers are erected between these communities to retain and protect individual departmental cultures. Cultural systems are a necessary part of human activity, fulfilling the human need to identify with a social group, dictating how an individual perceives their environment which is manifested in, for example, their use of language. 'Outsiders' to the culture are treated with suspicion and 'insiders' unite to defend their community against the perceived threat of attack. We suggest that both effective interdepartmental and international communication cannot be achieved by attempting to change, persuade or convert the other tribe but through the appreciation and understanding of different cultures.</t>
  </si>
  <si>
    <t>Culture and communication:
It is proposed that communication problems can be explained in term of inherent cultural differences between departmental communities and that an understanding and appreciation of cultural behaviour can help improve interdepartmental relations.
Differences in national culture were found to place a significant strain on communication between the two groups. Although both groups spoke the same language (English), communication problems arose because of preconceived ideas held by the groups. These cultural stereotypes imposed communication barriers between the groups.
We have proposed that the difficulties experienced between users and systems developers are inherent to the cultural differences between the two social groups. We believe that an appreciation of these cultural differences can improve communication and interaction between the two groups.</t>
  </si>
  <si>
    <r>
      <rPr>
        <sz val="10"/>
        <color theme="1"/>
        <rFont val="Calibri"/>
        <family val="2"/>
      </rPr>
      <t xml:space="preserve">1 - This paper introduces the concepts of 'culture' and 'tribe' into the discussion of the relationship between business users and information systems developers.
Nanda (1991) defines a tribe as a 'culturally distinct population'; members of the tribe think of themselves as being part of the 'same people'. Members recognise a relationship with other members of the tribe based on ethnic origin, language or pattern of interaction (Pfeiffer, 1977). We suggest that the concept of a tribe can be aptly applied to a group of business users and systems developers. Table 1 applies tribal characteristics to organisational departments. 
Table 1 demonstrates that as tribes, users and systems developers have distinct cultures.
2 -  Identifies manifestations of culture which affect communication in information systems development [ Figure 1]. Each of the cultural communication barriers identified in figure 1 are discussed, starting with the most external barrier. (terminology, language, cognition, values)
3 - Also provide following recommendations to improve communication in information systems development [Figure 2].
</t>
    </r>
    <r>
      <rPr>
        <b/>
        <sz val="10"/>
        <color theme="1"/>
        <rFont val="Calibri"/>
        <family val="2"/>
      </rPr>
      <t xml:space="preserve">- Explain Terminology: </t>
    </r>
    <r>
      <rPr>
        <sz val="10"/>
        <color theme="1"/>
        <rFont val="Calibri"/>
        <family val="2"/>
      </rPr>
      <t xml:space="preserve">All departments must recognise that the language they use may not be understood outside the confines of their specialist area. The manipulation of language to reinforce departmental barriers hinders effective communication. There is no standard for considering one group as inferior or superior to another (Hofstede, 1991). A business user who does not share the same specialism as a systems developer, is no less inferior to the developer, than the systems developer is to the business specialist for whom the system is being developed. Careful use of specialist terminology portrays greater professionalism than irresponsible administration of jargon.
- </t>
    </r>
    <r>
      <rPr>
        <b/>
        <sz val="10"/>
        <color theme="1"/>
        <rFont val="Calibri"/>
        <family val="2"/>
      </rPr>
      <t xml:space="preserve">Consider Use of Language: </t>
    </r>
    <r>
      <rPr>
        <sz val="10"/>
        <color theme="1"/>
        <rFont val="Calibri"/>
        <family val="2"/>
      </rPr>
      <t xml:space="preserve">The development of effective and efficient information systems requires the resolution of communication problems experienced between users and systems developers (Christensen, 1991). Language is the resource of communication but it is ambiguous; misunderstandingsoccur within, among and between groups (Valusek &amp; Fryback, 1985). As Shekelton (1991) suggested, both clients and systems developer need to be cautious and consider the use of language from a different perspective.
</t>
    </r>
    <r>
      <rPr>
        <b/>
        <sz val="10"/>
        <color theme="1"/>
        <rFont val="Calibri"/>
        <family val="2"/>
      </rPr>
      <t>- Appreciate Different Cognitive Views</t>
    </r>
    <r>
      <rPr>
        <sz val="10"/>
        <color theme="1"/>
        <rFont val="Calibri"/>
        <family val="2"/>
      </rPr>
      <t xml:space="preserve"> - In addition to possessing, universal characteristics and the characteristics of a particular group, a person also possesses idiosyncratic characteristics (Wallerstein, 1990). This combination of characteristics constructs a unique individual with a different, valid view of the world. It is therefore necessary to be aware that different frames of reference exist.
</t>
    </r>
    <r>
      <rPr>
        <b/>
        <sz val="10"/>
        <color theme="1"/>
        <rFont val="Calibri"/>
        <family val="2"/>
      </rPr>
      <t>- Respect Values:</t>
    </r>
    <r>
      <rPr>
        <sz val="10"/>
        <color theme="1"/>
        <rFont val="Calibri"/>
        <family val="2"/>
      </rPr>
      <t xml:space="preserve"> An individual is a member of many groups each of which has a different culture and within each group, the individual adopts particular roles. In the user-systems developer relationship, the individuals involved adopt specific roles which represent their values. An appreciation of the different roles in a relationship is necessary to improve communication and interaction.
</t>
    </r>
  </si>
  <si>
    <t xml:space="preserve">There is no defined procedure to achieve this level of understanding, however, we suggest key elements to improve all communication include:
1. Recognise that the community entered will have different cultural values.
2. Appreciate that the community comprises of individuals not stereotypes.
3. Develop a conducive context within which to work effectively with a different community.
Also provide following recommendations to improve communication in information systems development [Figure 2].
- Explain Terminology: All departments must recognise that the language they use may not be understood outside the confines of their specialist area. The manipulation of language to reinforce departmental barriers hinders effective communication. There is no standard for considering one group as inferior or superior to another (Hofstede, 1991). A business user who does not share the same specialism as a systems developer, is no less inferior to the developer, than the systems developer is to the business specialist for whom the system is being developed. Careful use of specialist terminology portrays greater professionalism than irresponsible administration of jargon.
- Consider Use of Language: The development of effective and efficient information systems requires the resolution of communication problems experienced between users and systems developers (Christensen, 1991). Language is the resource of communication but it is ambiguous; misunderstandingsoccur within, among and between groups (Valusek &amp; Fryback, 1985). As Shekelton (1991) suggested, both clients and systems developer need to be cautious and consider the use of language from a different perspective.
- Appreciate Different Cognitive Views - In addition to possessing, universal characteristics and the characteristics of a particular group, a person also possesses idiosyncratic characteristics (Wallerstein, 1990). This combination of characteristics constructs a unique individual with a different, valid view of the world. It is therefore necessary to be aware that different frames of reference exist.
- Respect Values: An individual is a member of many groups each of which has a different culture and within each group, the individual adopts particular roles. In the user-systems developer relationship, the individuals involved adopt specific roles which represent their values. An appreciation of the different roles in a relationship is necessary to improve communication and interaction.
</t>
  </si>
  <si>
    <t>We have proposed that the difficulties experienced between users and systems developers are inherent to the cultural differences between the two social groups. We believe that an appreciation of these cultural differences can improve communication and interaction between the two groups. This view is supported by Hofstede (1991) who considers that negotiations are more likely to succeed if the parties understand the reasons behind their differing views. There is no defined procedure to achieve this level of understanding, however, we suggest key elements to improve all communication include:
1. Recognise that the community entered will have different cultural values.
2. Appreciate that the communitycomprises of individuals not stereotypes.
3. Develop a conducive context within which to work effectively with a different community.
Guidelines for improving communication between users and informationsystems developers are presented in Shah etal. (1994). Hofstede (1991) suggests that there are three phases to the acquisition of intercultural communication abilities. These are:
1. Awareness: recognitionthat others have different mental software.
2. Knowledge: interaction with cultures, leads to knowledge (symbols, heroes and rituals) to understand where values differ.
3. Skills: recognitionand applicationof symbols of other culture, experience satisfaction of getting along in the new environment, resolving simpler and more complicated problems of life among others.
Intercultural contact does not automatically breed mutual understanding, it only confirms each group has its own identity. Members of the other group are not perceived as individualsbut as stereotypes. Wynn (1982, p 349) argues that while user are represented 'two-dimensionally, stereotypically, adversarially' user participation in systems design will be restricted.
Information systems development requires effective interaction between systems development and other departments. We suggest basic cultural differences are the origin of both the cause and resolution of inter- departmental communication problems.
We suggest that both effective interdepartmental and international communication cannot be achieved by attempting to change, persuade or convert the other tribe but through the appreciation and understanding of different cultures.</t>
  </si>
  <si>
    <t>SLR_38	SBF_10</t>
  </si>
  <si>
    <t>SLR_37</t>
  </si>
  <si>
    <t>SBF_08</t>
  </si>
  <si>
    <t>Increasing Empathy toward Users’ Needs by using Usability Evalulations: A field-experiment</t>
  </si>
  <si>
    <t>37th Information Systems Research Seminar in Scandinavia (IRIS 37)</t>
  </si>
  <si>
    <t>National University, Heredia, Costa Rica
Aalborg University, Aalborg, Denmark</t>
  </si>
  <si>
    <t>There is clarity regarding the relevance of a high level of usability in software. However, many software developers reveal contradictory behavior in that do not give priority to aspects of usability. This lack of priority is rooted in the different aims and motivations of SE and HCI practitioners (Lee 2006, Sohaib and Khan 2010). It is also possible to link this issue to what some researchers have called the software developers' mindset (Bak et al. 2008, Ardito et al. 2011). In the particular case of usability evaluations, the developers' lack of priority is related to a lack of understanding when it comes to the concept of usability concept (Rosenbaum 2000). This problem has become a serious obstacle to applying usability in the software development process (Bak et al. 2008, Ardito et al. 2011, Seffah, A., and Metzker 2004).
Recent studies have suggested that involving software developers in the conduction or observation of usability evaluations with users could increase their understanding of usability (Bruun, A., and Stage 2012, Hoegh et al. 2006, Skov and Stage 2012). In parallel with this, it is possible to identify an improvement in empathy towards users’ needs (Hoegh et al. 2006).
A clear understanding of reasons why empathy increases in a usability evaluation context is not trivial. This paper presents the results of an empirical study that aimed to explore the effectiveness of several typical usability evaluation methods to improve or increase the software developers’ empathy towards users’ needs.</t>
  </si>
  <si>
    <t xml:space="preserve">A clear understanding of reasons why empathy increases in a usability evaluation context is not trivial. This paper presents the results of an empirical study that aimed to explore the effectiveness of several typical usability evaluation methods to improve or increase the software developers’ empathy towards users’ needs. </t>
  </si>
  <si>
    <t>Empathy towards users’ needs; understanding regarding usability; emotional contagion; usability evaluation.</t>
  </si>
  <si>
    <t>Although HCI techniques as usability evaluations are considered strategic in software development, there are important obstacles in the application thereof. One of the most relevant is the software developers’ lack of understanding regarding usability. This problem is connected to the lack of empathy toward users' needs on the part of software developers. Empathy is strategic in order to handle this and other problems presented in both HCI and SE. This paper presents results from an empirical study in which we explored the effectiveness of some typical usability evaluation methods to improve of empathy towards users’ needs. The results show that the classical, user-based thinking aloud protocol significantly increases empathy. The alternative remote synchronous method is also effective and is more efficient, considering its logistical and economic advantages. Both methods create a scenario in which users work in conditions that are more realistic and expose their implicit needs while being observed by developers. This interaction allows the contagion of users' emotions by software developers, which increases their empathy toward users' needs.</t>
  </si>
  <si>
    <t>Empathy is the capacity of an observer to observe, identify, and understand another person’s feelings, producing in the observer, at least partially, a sense of sharing the same feelings as the other person</t>
  </si>
  <si>
    <t>36 participants (developers) and exact no. of users are unspecified</t>
  </si>
  <si>
    <r>
      <rPr>
        <sz val="10"/>
        <color theme="1"/>
        <rFont val="Calibri"/>
        <family val="2"/>
      </rPr>
      <t xml:space="preserve">Participants were </t>
    </r>
    <r>
      <rPr>
        <b/>
        <sz val="10"/>
        <color theme="1"/>
        <rFont val="Calibri"/>
        <family val="2"/>
      </rPr>
      <t xml:space="preserve">advanced System Engineering students </t>
    </r>
    <r>
      <rPr>
        <sz val="10"/>
        <color theme="1"/>
        <rFont val="Calibri"/>
        <family val="2"/>
      </rPr>
      <t>who were organized in 12 teams of 2-4 members. The average age was 22.2 (SD =2.17) and 11% were female. . In addition to the courses taken previously, the participants had amassed nearly 18 months of real experience of practical academic activity by developing a software system in a real organization, with</t>
    </r>
    <r>
      <rPr>
        <b/>
        <sz val="10"/>
        <color theme="1"/>
        <rFont val="Calibri"/>
        <family val="2"/>
      </rPr>
      <t xml:space="preserve"> real users </t>
    </r>
    <r>
      <rPr>
        <sz val="10"/>
        <color theme="1"/>
        <rFont val="Calibri"/>
        <family val="2"/>
      </rPr>
      <t>and their needs.</t>
    </r>
  </si>
  <si>
    <t>Of the nearly 30 existing projects, 16were pre-selected as potential participants in the experiment. These pre-selected projects belonged to organizations which could have at least 3 potential users available and were willing to participate in the study. After that, we randomly selected the number of organizations and participants needed for the experiment.</t>
  </si>
  <si>
    <t>During the focus group sessions to conduct usability evaluations</t>
  </si>
  <si>
    <t xml:space="preserve">Surveys / Reviews, focus group sessions </t>
  </si>
  <si>
    <t>Our study has a main limitation. The participants in the study were final year undergraduate students. Nevertheless, real conditions present in our study have allowed control of this bias.</t>
  </si>
  <si>
    <t>Future work may be oriented towards conducting further longitudinal studies in order to explore results in various contexts and with developers who are more experienced.</t>
  </si>
  <si>
    <t xml:space="preserve">The usability evaluation methods that included interaction with users had remarkable results in the generation of empathy towards users’ needs. Both methods used in our study (usability lab and remote synchronous testing) provided vivid interaction with users, a scenario that enabled the contagion of users’ emotions by software developers.
The statistically similar results in the increase of understanding and empathy presented in Lab and Remote conditions imply the existence of similar mechanisms behind these results, particularly those of the EC theory. Finally, EC theory has also established that the remote contagion of emotions is possible (Hancock et al. 2008, Kramer 2012). Our study confirmed an increase in empathy not only in a usability lab, but also remotely and with significant resource savings. </t>
  </si>
  <si>
    <t>One of the most relevant is the software developers’ lack of understanding regarding usability. This problem is connected to the lack of empathy toward users' needs on the part of software developers. Empathy is strategic in order to handle this and other problems presented in both HCI and SE. This paper presents results from an empirical study in which we explored the effectiveness of some typical usability evaluation methods to improve of empathy towards users’ needs. The results show that the classical, user-based thinking aloud protocol significantly increases empathy. The alternative remote synchronous method is also effective and is more efficient, considering its logistical and economic advantages. Both methods create a scenario in which users work in conditions that are more realistic and expose their implicit needs while being observed by developers. This interaction allows the contagion of users' emotions by software developers, which increases their empathy toward users' needs.
This paper provides an empirical exploration focused on the potential of usability evaluations to increase or improve empathy toward users’ needs. The main contribution of this study is its empirical basis in a realistic software development context.
The usability evaluation methods that included interaction with users had remarkable results in the generation of empathy towards users’ needs. Both methods used in our study (usability lab and remote synchronous testing) provided vivid interaction with users, a scenario that enabled the contagion of users’ emotions by software developers. Practical and logistical considerations make the remote synchronous testing method the best option to be considered in the software development process.</t>
  </si>
  <si>
    <t>Results conforms Emotional contagion theory : The statistically similar results in the increase of understanding and empathy presented in Lab and Remote conditions imply the existence of similar mechanisms behind these results, particularly those of the EC theory.</t>
  </si>
  <si>
    <t>SLR_38</t>
  </si>
  <si>
    <t>SBF_09</t>
  </si>
  <si>
    <t>Organizational Patterns for Improving the Understanding Between a Customer and the Development Team</t>
  </si>
  <si>
    <t>Khattab, Mohammad Ismail, and Valentino Vranić</t>
  </si>
  <si>
    <t>Proceedings of the 27th European Conference on Pattern Languages of Programs</t>
  </si>
  <si>
    <t>University of Technology in Bratislava, Slovakia</t>
  </si>
  <si>
    <t>The development team always strives to establish proper communication and understanding with the customer during the software project. We documented our experiences with dozens of software projects already implemented in government organizations. Most developed software projects are implemented and functional in Afghan government organizations. We are encouraged to consider our own experiences and literature to discover some organizational patterns for improving the understanding between a customer and the development team. This paper focuses on the customer who uses custom software in government organizations. We have found that the development team encountered several significant challenges in government organizations with the customer during the software development.</t>
  </si>
  <si>
    <t>Patterns, Communication and Understanding, Organizational Patterns, Software Projects, Development Team, Customer</t>
  </si>
  <si>
    <t>During a software development process, a customer and the development team need to communicate and understand each other. Poor communication between a customer and the development team is one of the most common challenges in the software development process, which leads to software failures and further increases the budget. In our practical experience and from the literature, we found that lack of customer involvement, no common communication language, complex business processes, end-user resistance toward system development, lack of trust, lack of leadership, and and end-user capacity are the main challenges toward the development team understanding. We bring six newly discovered patterns that address these problems and improve the understanding between a customer and the development team during the software development process. We also bring some of the known organizational patterns that also mitigate these problems into relation to the newly discovered patterns. To create a pattern language from these patterns, we illustrated the sequences of the patterns so that the development team and customer could understand each other.</t>
  </si>
  <si>
    <t>Communication, Understanding</t>
  </si>
  <si>
    <t>Planning, Requirement Elicitation, Design Phase, Testing Phase</t>
  </si>
  <si>
    <t>Developers and customers</t>
  </si>
  <si>
    <t>Using software:  customer who uses custom software in government organizations.</t>
  </si>
  <si>
    <t>Direct Meetings between developers &amp; users</t>
  </si>
  <si>
    <t>Authors have used previously observed organizational patterns.
The design by customer approach enables the customer to actively participate in the development process. Each type of involvement is stronger than the one before it. This approach is further explained and arranged by a customer involvement factory as mentioned by Kabbedijk et al. [9]. This pattern has been proven for customer involvement. We used this pattern to involve the customer in one of our education projects. The development team received the requirements successfully, and the customers were engaged, but some requirements were ambiguous and needed to be clarified.
The Engage Customer, Developing in Pairs and Unity Of Purpose patterns [4] indicate that the development team comes with different experiences and backgrounds; they need to learn together with the customers. The team leader needs to respect the team and influence the team’s thinking.
The organizational pattern Community Of Trust [4] says that the technical team members should work with the customer in the development of the project plan. The project plan increases customer confidence in the software projects. That extends from Size The Schedule pattern. The customer must know how long takes the project development. Who is and what components are involved? How many resources are needed? Once trust is established, the development team should create a training package. The development team will train the master trainers in the development environment.
Day Care pattern says experts need to train new persons or inexperienced, but these new persons are not customers. Day Care separates the progress team from the training team, but the training team does not give training to the customers. Domain Experts In Roles pattern is to answer the domain-specific requirements and design questions.
Both domain training and process training should provide to the development team, but domain training is more important than process training [4]. This pattern does not mention conducting training for the customers. This pattern emphasizes getting requirements from the customer and training the technical team in the domain.
The Apprenticeship pattern says every new employee should work in an apprenticeship program. Hire the inexperienced and turn them into experts [4]. This pattern does not contain too much enduser capacity building. It concentrates on newly hired employees.</t>
  </si>
  <si>
    <t>Document analysis, brainstorming, document analysis and expert collaboration</t>
  </si>
  <si>
    <t>Education (Student Exam Result and Certificate Management Information System for student affairs in the Ministry of Education of Afghanistan)</t>
  </si>
  <si>
    <t>We will continue to look for further patterns that improve the understanding between a customer and the development team and focus on building a comprehensive pattern language.</t>
  </si>
  <si>
    <t>The lack of customer involvement, lack of trust, and customer resistance toward software projects challenge the development team’s understanding. These are the critical components in the management of customer expectation [13].
The development team has found that the lack of a common language is challenging for communication. The customer uses his terminologies, and the developer uses his own during the software development. A human’s language may not be appropriate for technological solutions [5]. Both teams are required to use simple words to understand each other’s language better.
The complexity of administrative processes is another challenge for the development team’s understanding. These processes are lengthy and complicated. The development team may not easily understand these processes. The development team found that the end-user capacity is also a challenge. In many cases, the software project has been developed and configured based on the organization’s needs, but the customers may not be able to use it.</t>
  </si>
  <si>
    <t>six organizational patterns (highlighted in Figure 2) were discovered for improving the understanding between a customer and the development team.</t>
  </si>
  <si>
    <t>In practical experience and from the literature, we found that lack of customer involvement, no common communication language, complex business processes, end-user resistance toward system development, lack of trust, lack of leadership, and and end-user capacity are the main challenges toward the development team’s understanding.
We bring six newly discovered patterns that address these problems and improve the understanding between a customer and the development team during the software development process. We also bring some of the known organizational patterns that also mitigate these problems into relation to the newly discovered patterns.
six organizational patterns (highlighted in Figure 2) were discovered for improving the understanding between a customer and the development team.
1 - Customer Driven Design
There are various approaches for customer involvement that the development team can use. These approaches improve involvement and increase the understanding between a customer and the development team.
The customer should clearly identify the initial requirements and provide them to the development team. Customers may involve with the development team through various approaches. These approaches can be design for customer, design with customer, and design by customer in order to understand the customer what the developers need.
2 - Customer Involvement with Development Team
The customer department agreed to introduce experts to the development team for a software project in the development team environment. Both teams are committed to continuing to work together in a developing environment.
Engage expert customers in the development environment rather than the development team engaging the customer environment. The expert customers should work together with the development team to discover the system’s hidden needs until the software project has been developed successfully.
3 - Illustrate Business Process
The requirement has been gathered from the customer in text and scenarios. The development team and a customer need to design business workflow and streamline the administrative processes.
To understand the overall flow of requirements, both the customer and the development team need to visualize the organization’s entire administrative processes. They may use graphical notations supported by a tool for process simplification and visualization.
4 - Business Process Re-Engineering
Administrative processes are designed, and they are being followed. The administration is ready to re-engineer the administrative non-standard process to make it simple and easy.
The project manager and the customer should evaluate the overall administration processes. Identify the gaps in the processes, eliminate duplicate processes, link the related sub-processes, and then ask management to approve them.
5 - Satisfy Customer by Result
The development team has already started working with customers on product development. They need to establish a trusted environment with the customer.
The development team should design prototypes or key features of the software project and allow customers to provide early feedback. The designed features should be shared with the customers for engagement and satisfaction before the entire software project development begins.
6 - Build Master Trainers in the Development Environment
Customer needs assessment is performed by the development team, and the capacity-building plan is prepared based on this assessment. Both teams decided to train the nominated staff in the development environment.
Build the capacity customers introduced in the development environment during software project development. These customers should become master trainers to train the remaining employees in the organization.</t>
  </si>
  <si>
    <t>The 6 organizational patterns explained before.</t>
  </si>
  <si>
    <t xml:space="preserve">not given. </t>
  </si>
  <si>
    <t>SLR_43	SBF_11</t>
  </si>
  <si>
    <t>SLR_45</t>
  </si>
  <si>
    <t>SBF_11</t>
  </si>
  <si>
    <t>Bridging the Gap Between Users and Developers in Software Intensive Projects of Turkish Defense Industry</t>
  </si>
  <si>
    <t>Serkan CAK, Kursat Cagiltay</t>
  </si>
  <si>
    <t>San Diego International Systems Conference</t>
  </si>
  <si>
    <t xml:space="preserve">Computer Education and Instructional Technology, Ankara/Turkey
Middle East Technical University, Turkey
</t>
  </si>
  <si>
    <t>Yes
Turkish Defense projects</t>
  </si>
  <si>
    <t>In this study, socio-technical factors creating a multi-dimensional gap between users and developers in software intensive projects of Turkish Defense Industry are examined. Although there are numerous studies on the challenges and problems of the IT sector in the literature, Defense industries have their own parameters. Therefore, they need to be examined separately.</t>
  </si>
  <si>
    <t>Information Systems, Design/Development, SocioTechnical Issues, Defense Industry</t>
  </si>
  <si>
    <t>In this study, socio-technical factors creating a multi-dimensional gap between users and developers in software intensive projects of Turkish Defense Industry are examined. Although there are numerous studies on the challenges and problems of the IT sector in the literature, defense industries have their own parameters. Therefore, they need to be examined separately. Findings have shown a significant gap between users and developers of software intensive projects. In addition to this, socio technical factors have important role on the success or failure of projects in Turkish defense industry. Although there are numerous studies on the challenges and problems of the IT sector in the literature, Defense industries have their own parameters. Therefore, they need to be examined separately.</t>
  </si>
  <si>
    <t>- Whether the gaps reported in the literature exist in the Turkish Defense Industry or not?
- What are the socio-technical factors that underlie creating the gaps?
- Are there different types of gaps encountered which are not in the literature? 
- What kind of solutions can be proposed for bridging the encountered gaps between users and developers?</t>
  </si>
  <si>
    <t>Gaps between software developers and users</t>
  </si>
  <si>
    <t>30 users and 30 developers</t>
  </si>
  <si>
    <r>
      <rPr>
        <b/>
        <sz val="10"/>
        <color theme="1"/>
        <rFont val="Calibri"/>
        <family val="2"/>
      </rPr>
      <t>Users and developers:  S</t>
    </r>
    <r>
      <rPr>
        <sz val="10"/>
        <color theme="1"/>
        <rFont val="Calibri"/>
        <family val="2"/>
      </rPr>
      <t>ome of the users are working in the government agency which is controlling the procurement process. Some of them were selected from the personnel who are the potential end-users of the systems procured. The developers were selected from the 5+ years experienced personnel. They are from the upper management of the companies to the system/software engineers</t>
    </r>
  </si>
  <si>
    <t>developers in seven different Defense companies in Turkey</t>
  </si>
  <si>
    <t>Throughout this paper, the term “user” is used for the end-users, project officers, and personnel in the government agencies. Project officers can be the end-users or the personnel in the government agencies.</t>
  </si>
  <si>
    <t>Turkish Defense Industry</t>
  </si>
  <si>
    <t>• Various inner layers on both sides (Different mental models on one side)
• Survey questions prepared according to literature
• Difficulty in getting real data from the end-users (Tendency to say “Everything is o.k”)
• One of the researchers has been working for a defense company for seven years and he was more or less biased about the issue. This might have caused subjective evaluation of the data gathered from the survey and the interviews.</t>
  </si>
  <si>
    <t xml:space="preserve">• Enhancing validity of the findings by narrowing the focus of the study (focusing on the main user and developer groups)
• Preparing survey questions after short interviews
• Investigating the inner gaps on the developers side and on the users side individually
</t>
  </si>
  <si>
    <t>A uni-directional lack of trust towards the developers among the users was encountered in the interviews with the developers. Establishing a common language between the users and the developers seems to be important to bridge the gap caused by the communication problems.
According to the survey and the interviews, both sides are suffering from the lack of balance between the responsibility and the authority. On the developers side, responsibility generally gives them a feeling of usefulness which increases their performance and supports their positive attitudes towards the users. On the contrary, responsibility without authority affects the developers negatively and it is a common situation especially for the systems and the software engineers. On the users side, the lack of balance is not strong as on the developers side but there clearly exists according to the findings of the interviews with the users.
Strong and sometimes unrealistic expectations that the users have result in a stress and a feeling of dissatisfaction over the developers because they tend to challenge about the technology and the infrastructure over which they feel an ownership. Shah et al. proposed that the realistic expectations could occur if the developers and the users understand the other side’s culture, thought process and environment [3]. Frequent changes in personnel assignments of both sides reduce the quality of the mutual understandings. Changes in personnel sometimes can be made by both sides on purpose. Changing the faces resisting against the other side’s wishes can break down the determination of the other side.
solve their problems with the users by themselves because upper management does not want to be “bad guy” against the users.
Having a unique customer (the government agencies) increases the stress over the upper management of the developer companies. Managers tend to accept the users’ requests regardless of whether they are realistic and feasible for the sake of maintaining the good relations with the users. Otherwise, they have no way of making bussiness.
According to interviews, unreasonable deadlines and emergencies are not the exceptions but the conditions throughout the project life cycle. They increase the pressure and stress over the developers. 95% of the developers participated in the survey feel a time pressure in doing their jobs and meeting the deadlines.</t>
  </si>
  <si>
    <t>They have proposed below solutions:
• On the developer side, people having engineering background, having experience with the end-users, knowing their working environment very well, speaking their domain-specific languages should be hired instead of domain experts.
• On the user side, project officers should be selected from the end-users having a technical background.
• Prototyping should be a process scheduled in the project plans just like design, coding or testing.
• Contracts should not cover overdetailed specifications .
• On the developer side, responsibility and authority should be balanced by establishing distributed decision mechanisms eliminating top-down centralized control.</t>
  </si>
  <si>
    <t>Gaps encountered: 
In the software intensive projects of the Turkish Defense Industry, five types of gaps existing in the literature were encountered throughout the study. A gap about the communication between the users and the developers [3], a gap due to the different ownerships that the users and the developers feel over the operational needs and the technological infrastructure respectively [13], and a gap due to the unrealistic expectations for the developers’ capabilities [15] are supported both by the interviews and the survey administered. Gap due to the difference in working behaviours, values and characteristics [3] is supported by the interviews. At last but not least, a gap caused by the poor interaction between the users and the developers [3] is strongly supported by the survey.
Socio-technical Factors:
A uni-directional lack of trust towards the developers among the users was encountered in the interviews with the developers. Establishing a common language between the users and the developers seems to be important to bridge the gap caused by the communication problems.
According to the survey and the interviews, both sides are suffering from the lack of balance between the responsibility and the authority. On the developers side, responsibility generally gives them a feeling of usefulness which increases their performance and supports their positive attitudes towards the users. On the contrary, responsibility without authority affects the developers negatively and it is a common situation especially for the systems and the software engineers. On the users side, the lack of balance is not strong as on the developers side but there clearly exists according to the findings of the interviews with the users.
Strong and sometimes unrealistic expectations that the users have result in a stress and a feeling of dissatisfaction over the developers because they tend to challenge about the technology and the infrastructure over which they feel an ownership. Shah et al. proposed that the realistic expectations could occur if the developers and the users understand the other side’s culture, thought process and environment [3]. Frequent changes in personnel assignments of both sides reduce the quality of the mutual understandings. Changes in personnel sometimes can be made by both sides on purpose. Changing the faces resisting against the other side’s wishes can break down the determination of the other side.
Upper management on the developer side is often not aware of what kind of problems the developers suffer from or what the current situation is. They generally focus on the financial problems. The developers are seen as computers that can be run for 24 hours a day if needed. Interaction between upper management and the developers becomes poorer after contract awarding. The developers are obliged to solve their problems with the users by themselves because upper management does not want to be “bad guy” against the users.
Having a unique customer (the government agencies) increases the stress over the upper management of the developer companies. Managers tend to accept the users’ requests regardless of whether they are realistic and feasible for the sake of maintaining the good relations with the users. Otherwise, they have no way of making bussiness.
According to interviews, unreasonable deadlines and emergencies are not the exceptions but the conditions throughout the project life cycle. They increase the pressure and stress over the developers. 95% of the developers participated in the survey feel a time pressure in doing their jobs and meeting the deadlines.
Solutions Proposed:
• On the developer side, people having engineering background, having experience with the end-users, knowing their working environment very well, speaking their domain-specific languages should be hired instead of domain experts.
• On the user side, project officers should be selected from the end-users having a technical background.
• Prototyping should be a process scheduled in the project plans just like design, coding or testing.
• Contracts should not cover overdetailed specifications .
• On the developer side, responsibility and authority should be balanced by establishing distributed decision mechanisms eliminating top-down centralized control.</t>
  </si>
  <si>
    <t>Solutions Proposed:
• On the developer side, people having engineering background, having experience with the end-users, knowing their working environment very well, speaking their domain-specific languages should be hired instead of domain experts.
• On the user side, project officers should be selected from the end-users having a technical background.
• Prototyping should be a process scheduled in the project plans just like design, coding or testing.
• Contracts should not cover overdetailed specifications .
• On the developer side, responsibility and authority should be balanced by establishing distributed decision mechanisms eliminating top-down centralized control.</t>
  </si>
  <si>
    <t xml:space="preserve">• Enhancing validy of the findings by narrowing the focus of the study (focusing on the main user and developer groups)
• Preparing survey questions after short interviews
• Investigating the inner gaps on the developers side and on the users side individually
</t>
  </si>
  <si>
    <t>SLR_46</t>
  </si>
  <si>
    <t>SBF_12</t>
  </si>
  <si>
    <t>Examining user-developer feedback loops in the ios app store</t>
  </si>
  <si>
    <t>Kendall Bailey, Meiyappan Nagappan, and Danny Dig</t>
  </si>
  <si>
    <t>Proceedings of the 52nd Hawaii International Conference on System Sciences</t>
  </si>
  <si>
    <t>Oregon State University, University of Waterloo</t>
  </si>
  <si>
    <t>In this study we focus on feedback loops, which are instances of app reviews where developers respond to a user concern.
(App Stores provide channels of communication between users and developers. Acting as a third-party, App Stores moderate both the apps and app reviews, to ensure ethical treatment of both developers and users [1–3]. Users re-purpose App Store reviews to provide developers valuable information about bugs and future requirements [4–6] in the free text portion of their reviews. Current research [4, 7–10] aims to help developers identify actionable information from app reviews, but we know little about how developers are currently responding to the reviews from users. Ignoring this could lead to research and the development of tools that are ill-suited to developers’ needs.)</t>
  </si>
  <si>
    <t xml:space="preserve">Application Stores, such as the iTunes App Store, give developers access to their users’ complaints and requests in the form of app reviews. However, little is known about how developers are responding to app reviews. Without such knowledge developers, users, App Stores, and researchers could build upon wrong foundations. To address this knowledge gap, in this study we focus on feedback loops, which occur when developers address a user concern. To conduct this study we use both supervised and unsupervised methods to automatically analyze a corpus of 1752 different apps from the iTunes App Store consisting of 30,875 release notes and 806,209 app reviews. We found that 18.7% of the apps in our corpus contain instances of feedback loops. In these feedback loops we observed interesting behaviors. For example, (i) feedback loops with feature requests and login issues were twice as likely as general bugs to be fixed by developers, (ii) users who reviewed with an even tone were most likely to have their concerns addressed, and (iii) the star rating of the app reviews did not influence the developers likelihood of completing a feedback loop.
</t>
  </si>
  <si>
    <t>RQ1: Are developers responding to feedback provided in user reviews?
RQ2: What are the characteristics of these feedback loops?
RQ3: What do users do that enables a feedback loop?</t>
  </si>
  <si>
    <t>To conduct this study we analyzed a corpus of 1752 apps from the iTunes App Store consisting of 30,875 release notes and 806,209 user reviews.</t>
  </si>
  <si>
    <t>Developing software, responding to app store user reviews</t>
  </si>
  <si>
    <t>Using software, adding user reviews in app store</t>
  </si>
  <si>
    <t>We collected our corpus from the iTunes App Store by scraping the information available on each app’s iTunes page and using a modified version of Kent Bye’s script 1 to collect reviews</t>
  </si>
  <si>
    <t>We conducted our research on a sample of iOS mobile apps and the iTunes App Store. We cannot guarantee that the results will generalize to Android apps and the Google Play Store because it adds a dimension to the developer-user interaction by allowing developers to directly respond to user reviews. The ability to respond to app reviews could allow developers to extract extra information from users to better address their needs. Hence,
by limiting our study to just iOS apps, we are able to study feedback loops between reviews and descriptions. 
We also do not know if our results will generalize to other iOS apps developed by other developers. However, we took a broad sample of apps and the iTunes App Store is one of the largest App Stores on the market so the results could be generalizable for a large portion of mobile apps.</t>
  </si>
  <si>
    <t>There is room for HCI research on alternative models for structuring casual users to submit feedback to developers. Additionally, there is another dimension to feedback loops not addressed in this paper, how other users respond to the presence of feedback loops.</t>
  </si>
  <si>
    <t>Result in un-usable apps</t>
  </si>
  <si>
    <t>For Developers: Communication with users does matter; users want to know that they count. Developers need to create an infrastructure for managing the feedback in user reviews to handle the sheer volume of app reviews some apps receive. The presence of bugs at all star ratings in feedback loops suggests that developers should handle exceptions as users are more tolerant of application’s unexpected behavior than of an app
that crashes.
For End Users: We found evidence that developers are indeed responding to user requests, thus users should continue to provide information. Addressing the developers in a neutral and professional tone is more likely to elicit a response than ranting and raving. Users who chose a 1- or 5-star rating had the highest likelihood of the developers addressing their concerns. Users should not be on the fence with their reviews when trying to make their voice heard.</t>
  </si>
  <si>
    <t xml:space="preserve">RQ1: Are developers responding to feedback provided in user reviews? We found feedback loops present in 331 apps which represents 18.7% of the eligible applications in our corpus.
RQ2: What are the characteristics of these feedback loops? Among the feedback loops, Log-in Issues, Feature Requests, and Crashing information provided in app reviews were resolved by developers more often than general reports of bugs. When analyzing the categories of the feedback loops, we discovered developers of music and social networking apps responded to the most user feedback. Developers address the largest amount of feedback within 90 days of being reported.
RQ3: What do users do that enables a feedback loop? Through analysis of user ratings, we found Crashes and Log-in Issues elicited developer response in lower star ratings while Feature Requests comprised most of the developer response in highly rated reviews. We analyzed sentiments and found the majority of the feedback addressed by developers is expressed using a neutral tone.
</t>
  </si>
  <si>
    <t>For Developers: Communication with users does matter; users want to know that they count. Developers need to create an infrastructure for managing the feedback in user reviews to handle the sheer volume of app reviews some apps receive. The presence of bugs at all star ratings in feedback loops suggests that developers should handle exceptions as users are more tolerant of application’s unexpected behavior than of an app
that crashes.
For End Users: We found evidence that developers are indeed responding to user requests, thus users should continue to provide information. Addressing the developers in a neutral and professional tone is more likely to elicit a response than ranting and raving. Users who chose a 1- or 5-star rating had the highest likelihood of the developers addressing their concerns. Users should not be on the fence with their reviews when trying to make their voice heard.
For Application Stores: Since users have hijacked the application reviews as channels to report bugs and request features, we call for a dedicated channels to enable feedback and communication between users and developers. This would allow users to highlight what they want and concentrate the information for developers such that they can process volume of feedback received. App Stores could also create more accountability for developers by visibly showing users how likely a developer is to address their feedback. If App Stores can detect when a user is reporting an issue as they are typing a app review, it could be beneficial to prompt the user for more information. Finally, the App Stores may be able to trace power users who provide developers informative, actionable feedback.
For researchers: There is room for HCI research on alternative models for structuring casual users to submit feedback to developers. Additionally, there is another dimension to feedback loops not addressed in this paper, how other users respond to the presence of feedback loops.</t>
  </si>
  <si>
    <t>Table 1: Data Extraction Question Types</t>
  </si>
  <si>
    <t>Question Type</t>
  </si>
  <si>
    <t>No. of Questions</t>
  </si>
  <si>
    <t>Short-answer text</t>
  </si>
  <si>
    <t>Long-answer text/ Paragraph</t>
  </si>
  <si>
    <t>Numbers-short</t>
  </si>
  <si>
    <t>Multiple Choice</t>
  </si>
  <si>
    <t>Checkboxes</t>
  </si>
  <si>
    <t>Total</t>
  </si>
  <si>
    <t>Table 2: Publication Categories</t>
  </si>
  <si>
    <t>Type</t>
  </si>
  <si>
    <t>No. of Papers</t>
  </si>
  <si>
    <t>%</t>
  </si>
  <si>
    <t>Journal</t>
  </si>
  <si>
    <t>Conference</t>
  </si>
  <si>
    <t>Table 3: Primary Studies by Year of Publication</t>
  </si>
  <si>
    <t>Publication Year</t>
  </si>
  <si>
    <t>No. of Primary Studies</t>
  </si>
  <si>
    <t>Table 4: Primary Studies by Analysis Type</t>
  </si>
  <si>
    <t>Analysis Type</t>
  </si>
  <si>
    <t>Count</t>
  </si>
  <si>
    <t>Round-up %</t>
  </si>
  <si>
    <t xml:space="preserve">Quantitative </t>
  </si>
  <si>
    <t>Undetermined</t>
  </si>
  <si>
    <t>Table 5: Paper Source Types</t>
  </si>
  <si>
    <t>Source Type</t>
  </si>
  <si>
    <t>Included Paper Count</t>
  </si>
  <si>
    <t>ACM</t>
  </si>
  <si>
    <t>Wiley</t>
  </si>
  <si>
    <t>ScienceDirect</t>
  </si>
  <si>
    <t>SpringerLink</t>
  </si>
  <si>
    <t>Total Snowballing</t>
  </si>
  <si>
    <t>Table 6: Snowballing Paper Count</t>
  </si>
  <si>
    <t>Snowballing Type</t>
  </si>
  <si>
    <t>Sorted by year</t>
  </si>
  <si>
    <t>Study</t>
  </si>
  <si>
    <t>Published year</t>
  </si>
  <si>
    <t>Study categorisation based on the venue</t>
  </si>
  <si>
    <t xml:space="preserve">SLR Paper ID </t>
  </si>
  <si>
    <t>Paper ID</t>
  </si>
  <si>
    <t>Venue</t>
  </si>
  <si>
    <t>Paper IDS</t>
  </si>
  <si>
    <t>International Conference on Cooperative and Human Aspects of Software Engineering CHASE</t>
  </si>
  <si>
    <t>IEEE_01, CHASE_01, CHASE_02, SBB_12, SBF_01</t>
  </si>
  <si>
    <t>International Conference on Electrical Engineering and Informatics (ICEEI)</t>
  </si>
  <si>
    <t>IEEE International Conference on Industrial Engineering and Engineering Management</t>
  </si>
  <si>
    <t>International Conference on Predictive Models and Data Analytics in Software Engineering</t>
  </si>
  <si>
    <t>SPR_01, SBB_04</t>
  </si>
  <si>
    <t>International journal of medical informatics</t>
  </si>
  <si>
    <t>SD_01, SBB_07</t>
  </si>
  <si>
    <t>International Working Conference on Requirements Engineering: Foundation for Software Quality</t>
  </si>
  <si>
    <t xml:space="preserve">IEEE International Professional Communication Conference </t>
  </si>
  <si>
    <t>IEEE Frontiers in Education Conference (FIE)</t>
  </si>
  <si>
    <t xml:space="preserve">Proceedings 1998 IEEE International Professional Communication Conference </t>
  </si>
  <si>
    <t>SBB_01, SBB_02</t>
  </si>
  <si>
    <t xml:space="preserve">International Journal of Man-Machine studies </t>
  </si>
  <si>
    <t>Journal of Systems and Software (JSS)</t>
  </si>
  <si>
    <t>SBB_05, SBB_06</t>
  </si>
  <si>
    <t>Australasian Conference on Information Systems (ACIS)</t>
  </si>
  <si>
    <t>Information &amp; Management Journal</t>
  </si>
  <si>
    <t>International Requirements Engineering Conference (RE)</t>
  </si>
  <si>
    <t>Journal of Information Technology Education</t>
  </si>
  <si>
    <t>DataBase for Advances in Information Systems</t>
  </si>
  <si>
    <t>IEEE Transactions on Software Engineering (TSE)</t>
  </si>
  <si>
    <t>European Conference on Pattern Languages of Programs</t>
  </si>
  <si>
    <t>Hawaii International Conference on System Sciences</t>
  </si>
  <si>
    <t>21st international requirements engineering conference (RE)</t>
  </si>
  <si>
    <t>Sorted by Study #</t>
  </si>
  <si>
    <t>Key Contributions</t>
  </si>
  <si>
    <r>
      <rPr>
        <b/>
        <sz val="10"/>
        <color theme="1"/>
        <rFont val="Calibri"/>
        <family val="2"/>
      </rPr>
      <t>enhancing user developer communication</t>
    </r>
    <r>
      <rPr>
        <sz val="10"/>
        <color theme="1"/>
        <rFont val="Calibri"/>
        <family val="2"/>
      </rPr>
      <t xml:space="preserve"> focusing on the translation process from user to system requirements 
</t>
    </r>
    <r>
      <rPr>
        <b/>
        <sz val="10"/>
        <color theme="1"/>
        <rFont val="Calibri"/>
        <family val="2"/>
      </rPr>
      <t>evaluation of a developed classification</t>
    </r>
    <r>
      <rPr>
        <sz val="10"/>
        <color theme="1"/>
        <rFont val="Calibri"/>
        <family val="2"/>
      </rPr>
      <t xml:space="preserve"> for trigger points (user-relevant decisions).</t>
    </r>
  </si>
  <si>
    <r>
      <rPr>
        <b/>
        <sz val="10"/>
        <color theme="1"/>
        <rFont val="Calibri"/>
        <family val="2"/>
      </rPr>
      <t>proposes a valid user engagement success instrument</t>
    </r>
    <r>
      <rPr>
        <sz val="10"/>
        <color theme="1"/>
        <rFont val="Calibri"/>
        <family val="2"/>
      </rPr>
      <t xml:space="preserve"> (a questionnaire) consists of 67 items. </t>
    </r>
  </si>
  <si>
    <r>
      <rPr>
        <sz val="10"/>
        <color theme="1"/>
        <rFont val="Calibri,Arial"/>
      </rPr>
      <t>We aim to provide a starting point for a theory about contemporary human challenges in teams and their causes in software engineering.</t>
    </r>
    <r>
      <rPr>
        <b/>
        <sz val="10"/>
        <color theme="1"/>
        <rFont val="Calibri,Arial"/>
      </rPr>
      <t xml:space="preserve"> To do so, we look to establish a reusable set of challenges and start out by investigating the effect of team virtualization</t>
    </r>
    <r>
      <rPr>
        <sz val="10"/>
        <color theme="1"/>
        <rFont val="Calibri,Arial"/>
      </rPr>
      <t>. Virtual teams often use digital communication and consist of members with different nationalities that may have more divergent human values due to cultural differences compared to single nationality teams.</t>
    </r>
  </si>
  <si>
    <t>This paper addresses some of the factors that contribute to the delivery of quality requirements and how it affects project success.
The goal of the research was to investigate the requirements engineering process through the entire project life cycle in order to identify the factors that contributed to quality requirements.</t>
  </si>
  <si>
    <r>
      <rPr>
        <sz val="10"/>
        <color theme="1"/>
        <rFont val="Calibri"/>
        <family val="2"/>
      </rPr>
      <t>We present an analysis of issues and commits on five GitHub projects distinguishing contributors between</t>
    </r>
    <r>
      <rPr>
        <b/>
        <sz val="10"/>
        <color theme="1"/>
        <rFont val="Calibri"/>
        <family val="2"/>
      </rPr>
      <t xml:space="preserve"> users and developers, a</t>
    </r>
    <r>
      <rPr>
        <sz val="10"/>
        <color theme="1"/>
        <rFont val="Calibri"/>
        <family val="2"/>
      </rPr>
      <t xml:space="preserve">nd between one-commit and multi-commit developers.
The main contributions of our work are:
• we investigate contributors in a fine granularity, splitting people in OSS projects into users and developers;
</t>
    </r>
    <r>
      <rPr>
        <b/>
        <sz val="10"/>
        <color theme="1"/>
        <rFont val="Calibri"/>
        <family val="2"/>
      </rPr>
      <t xml:space="preserve">• we analyze the situations different groups may face and what difficulties different groups may have when communicating regarding politeness and emotions;
</t>
    </r>
    <r>
      <rPr>
        <sz val="10"/>
        <color theme="1"/>
        <rFont val="Calibri"/>
        <family val="2"/>
      </rPr>
      <t>• we build upon previous studies in the area of human factors in software engineering suggesting that it is necessary to take into account the roles of the subjects who are communicating since the results show that different groups have different communication patterns</t>
    </r>
  </si>
  <si>
    <r>
      <rPr>
        <sz val="10"/>
        <color theme="1"/>
        <rFont val="Calibri"/>
        <family val="2"/>
      </rPr>
      <t xml:space="preserve">The objective of this paper is to present a case study reporting the collaborative work between HF experts and a company developing and commercializing a CPOE. </t>
    </r>
    <r>
      <rPr>
        <b/>
        <sz val="10"/>
        <color theme="1"/>
        <rFont val="Calibri"/>
        <family val="2"/>
      </rPr>
      <t>This study shows how this collaboration helps resolve the limits of direct users involvement and usual problems pertaining to users’ needs description and understanding.</t>
    </r>
  </si>
  <si>
    <t>Primary purpose of this paper is to empirically assess the direct and mediating influences of user-developer perception gaps in requirements understanding on user participation.</t>
  </si>
  <si>
    <r>
      <rPr>
        <sz val="10"/>
        <color theme="1"/>
        <rFont val="Calibri"/>
        <family val="2"/>
      </rPr>
      <t>Considering this, we conducted a quasi-experiment [23]</t>
    </r>
    <r>
      <rPr>
        <b/>
        <sz val="10"/>
        <color theme="1"/>
        <rFont val="Calibri"/>
        <family val="2"/>
      </rPr>
      <t xml:space="preserve"> which aimed to explore the improvement of the understanding of usability and also the empathy with users by novice software developers, into a usability evaluation context.</t>
    </r>
    <r>
      <rPr>
        <sz val="10"/>
        <color theme="1"/>
        <rFont val="Calibri"/>
        <family val="2"/>
      </rPr>
      <t xml:space="preserve"> Our study attempts to fill the gap in the literature by explaining this situation since a perspective of an EC-Process</t>
    </r>
  </si>
  <si>
    <t>The quality of user information in its various forms has a direct impact on the application of the system and user productivity. The provision of accessible hard-copy user manuals, effective online help, intuitive interface design, meaningful system and error messages are a necessity if users are to make the most use of a system. This paper reports that, to develop a successful and effective system, a broad range of experts must be involved, beyond programmers and developers, and involved early in the development life cycle to assist with providing users with more effective electronic information.</t>
  </si>
  <si>
    <r>
      <rPr>
        <sz val="10"/>
        <color theme="1"/>
        <rFont val="Calibri"/>
        <family val="2"/>
      </rPr>
      <t>Several aspects were investigated, which include</t>
    </r>
    <r>
      <rPr>
        <b/>
        <sz val="10"/>
        <color theme="1"/>
        <rFont val="Calibri"/>
        <family val="2"/>
      </rPr>
      <t xml:space="preserve"> how collaboration with external customers affects student skills in a customer-driven course, how collaboration with external customers affects students’ motivation in startup formation, and how students perceive the introduction of an external Innovation Bootcamp activity at the start of the course.</t>
    </r>
  </si>
  <si>
    <r>
      <rPr>
        <sz val="10"/>
        <color theme="1"/>
        <rFont val="Calibri"/>
        <family val="2"/>
      </rPr>
      <t>The purpose of this paper is to report the results of the initial study, including the preliminary analysis based on extant social-psychological theory. As part of a larger research project to understand and improve motivation in an XP-based, software development organization,</t>
    </r>
    <r>
      <rPr>
        <b/>
        <sz val="10"/>
        <color theme="1"/>
        <rFont val="Calibri"/>
        <family val="2"/>
      </rPr>
      <t xml:space="preserve"> we undertook a study to investigate the impact of customer developer interactions on motivation in this organization.
First, we undertook a study to investigate the impact of customer developer interactions on motivation in this organization. Then we provided insights into the findings by evaluating them according to an established social-psychological theory. Subsequently, stakeholders used the results to develop and implement a motivation improvement program in their context.
</t>
    </r>
    <r>
      <rPr>
        <b/>
        <sz val="10"/>
        <color rgb="FF38761D"/>
        <rFont val="Calibri"/>
        <family val="2"/>
      </rPr>
      <t>Understanding the impact of peer interactions on motivation is important in any project; however, it is particularly important in an XP project, because peer interactions abound in this context, and moreover, include those additional interactions that arise from extensive, and direct, customer-developer communication.</t>
    </r>
  </si>
  <si>
    <t>identifies the principles of a cost effective communication line between human factors/usability specialists and software development teams. 
describes a tool that can help to understand, define and improve this communication line while facilitating the integration of usability in the software development lifecycle.</t>
  </si>
  <si>
    <r>
      <rPr>
        <sz val="10"/>
        <color theme="1"/>
        <rFont val="Calibri"/>
        <family val="2"/>
      </rPr>
      <t>Therefore, the purpose of this study is to</t>
    </r>
    <r>
      <rPr>
        <b/>
        <sz val="10"/>
        <color theme="1"/>
        <rFont val="Calibri"/>
        <family val="2"/>
      </rPr>
      <t xml:space="preserve"> examine the impact of user commitment on system development processes as well as final project outcomes.</t>
    </r>
    <r>
      <rPr>
        <sz val="10"/>
        <color theme="1"/>
        <rFont val="Calibri"/>
        <family val="2"/>
      </rPr>
      <t xml:space="preserve"> More specifically, given that user–IS collaboration is often cited as one of the most critical processes in an IS development project [13], </t>
    </r>
    <r>
      <rPr>
        <b/>
        <sz val="10"/>
        <color theme="1"/>
        <rFont val="Calibri"/>
        <family val="2"/>
      </rPr>
      <t>this study focuses on the link between user commitment and user–IS collaboration. To determine an ability to enhance commitment and improve both the process of development and the success of the project, our proposed model includes motivational antecedents of user commitment.</t>
    </r>
  </si>
  <si>
    <t>Existing software risk management theories and frameworks offer limited suggestions for actions that can be taken to reduce the chance of failure of ISD projects. Our objective is to examine the connections among some of the more important user related risks in order to shed light on how specific strategies enhance the chance of project success.</t>
  </si>
  <si>
    <t xml:space="preserve">This paper identifies and describes an approach to help overcome some of these problems, particularly the mismatch or understanding gap between the customer and the developer. </t>
  </si>
  <si>
    <r>
      <rPr>
        <b/>
        <sz val="10"/>
        <color theme="1"/>
        <rFont val="Calibri"/>
        <family val="2"/>
      </rPr>
      <t xml:space="preserve">Achieving consonance is a necessary condition for meeting stakeholders’ needs and project requirements. Therefore, reducing the stakeholder perception gap is one goal of activities among IS users and IS developers. </t>
    </r>
    <r>
      <rPr>
        <sz val="10"/>
        <color theme="1"/>
        <rFont val="Calibri"/>
        <family val="2"/>
      </rPr>
      <t>The presence of a link between requirements uncertainty and the stakeholder perception gap would provide an opportunity to reduce conditions of uncertainty instead of responding to uncertainties on a contingency basis. The question remains as to whether this relationship exists.</t>
    </r>
  </si>
  <si>
    <t>The first objective of the study is to investigate developers’ opinions on the current means and methods of end user participation. The second objective is to compare the already-known opinions and views of Finnish physicians on participation in HITS development with the opinions and views of the developers who created the systems. Third, the study also aims to explore developers’ views on possible weaknesses in software product development and suggestions for improving the current state.</t>
  </si>
  <si>
    <t>This paper seeks to address the differences between users and IT professionals by presenting a set of factors organised into a framework for examining the gap between IT professionals and users in order to identify where similarities and differences exist. This framework also seeks to explore the possible relationship between the gap and information technology acceptance and success.</t>
  </si>
  <si>
    <r>
      <rPr>
        <sz val="10"/>
        <color theme="1"/>
        <rFont val="Calibri"/>
        <family val="2"/>
      </rPr>
      <t xml:space="preserve">Based on numerous projects, </t>
    </r>
    <r>
      <rPr>
        <b/>
        <sz val="10"/>
        <color theme="1"/>
        <rFont val="Calibri"/>
        <family val="2"/>
      </rPr>
      <t>we have developed a suite of organizational patterns to</t>
    </r>
    <r>
      <rPr>
        <sz val="10"/>
        <color theme="1"/>
        <rFont val="Calibri"/>
        <family val="2"/>
      </rPr>
      <t xml:space="preserve"> apply to nearly all our projects so we can deliver as much value as possible. Many are grounded in common sense but may seem counter-intuitive to those familiar with traditional consulting techniques. We present a sampling of these techniques in this paper. </t>
    </r>
  </si>
  <si>
    <r>
      <rPr>
        <sz val="10"/>
        <color theme="1"/>
        <rFont val="Calibri"/>
        <family val="2"/>
      </rPr>
      <t>In this paper,</t>
    </r>
    <r>
      <rPr>
        <b/>
        <sz val="10"/>
        <color theme="1"/>
        <rFont val="Calibri"/>
        <family val="2"/>
      </rPr>
      <t xml:space="preserve"> we focus on the user–developer communication process. We propose a process model that delineates four stages of communication between users and software developers,</t>
    </r>
    <r>
      <rPr>
        <sz val="10"/>
        <color theme="1"/>
        <rFont val="Calibri"/>
        <family val="2"/>
      </rPr>
      <t xml:space="preserve"> and we argue that these stages must occur for user participation to lead to effective outcomes.</t>
    </r>
  </si>
  <si>
    <r>
      <rPr>
        <b/>
        <sz val="10"/>
        <color theme="1"/>
        <rFont val="Calibri"/>
        <family val="2"/>
      </rPr>
      <t xml:space="preserve">We focus on which challenges related to human factors in software engineering the practitioners consider important. </t>
    </r>
    <r>
      <rPr>
        <sz val="10"/>
        <color theme="1"/>
        <rFont val="Calibri"/>
        <family val="2"/>
      </rPr>
      <t>By using interviews we aim to elicit more information on why and how these challenges are of special interest and the context in which they arise.</t>
    </r>
  </si>
  <si>
    <r>
      <rPr>
        <sz val="10"/>
        <color theme="1"/>
        <rFont val="Calibri"/>
        <family val="2"/>
      </rPr>
      <t xml:space="preserve">This paper reports on a first case study the utility and usability of the UDC-LSI method in a real-world practical context. In previous work, we showed that there is no method that targets large-scale IT projects and has the goal to improve user-developer communication in the design and implementation phase with the intention to improve system success [2]. Thus, </t>
    </r>
    <r>
      <rPr>
        <b/>
        <sz val="10"/>
        <color theme="1"/>
        <rFont val="Calibri"/>
        <family val="2"/>
      </rPr>
      <t>we designed the User-Developer- Communication in Large-Scale IT projects (UDC-LSI) method</t>
    </r>
    <r>
      <rPr>
        <sz val="10"/>
        <color theme="1"/>
        <rFont val="Calibri"/>
        <family val="2"/>
      </rPr>
      <t xml:space="preserve">. Then we wanted to research the effects of a concrete instantiation of the method in a real-world large-scale IT project, but it is difficult to find a company willing to apply an untested method. </t>
    </r>
    <r>
      <rPr>
        <b/>
        <sz val="10"/>
        <color theme="1"/>
        <rFont val="Calibri"/>
        <family val="2"/>
      </rPr>
      <t>As a first step to full evaluation we present in this work a case study where we study the utility (i.e. feasibility, effectiveness and efficiency) and usability (i.e. acceptance) of a simulated application of the UDC-LSI method in the iPeople project.</t>
    </r>
  </si>
  <si>
    <r>
      <rPr>
        <sz val="10"/>
        <color theme="1"/>
        <rFont val="Calibri"/>
        <family val="2"/>
      </rPr>
      <t xml:space="preserve">For this reason the main aim is to produce an paper that deals with the communication problems of this stage which will be a contribution to future requirements engineers that try to solve problems in the requirements elicitation where they know techniques to understand what the client wants and to capture the proposed requirements.
</t>
    </r>
    <r>
      <rPr>
        <b/>
        <sz val="10"/>
        <color theme="1"/>
        <rFont val="Calibri"/>
        <family val="2"/>
      </rPr>
      <t>The aim of our study is to propose a solution/improvement in the communication between client and developer through the application of methodologies that allow the intermediary (requirements engineer) to fully understand the client’s needs and express them correctly to the development group.</t>
    </r>
  </si>
  <si>
    <r>
      <rPr>
        <b/>
        <sz val="10"/>
        <color theme="1"/>
        <rFont val="Calibri"/>
        <family val="2"/>
      </rPr>
      <t xml:space="preserve">This paper reports on an exploratory study which tested the use of the Precision Model, a generalized communication model that draws upon a set of communication behaviors to facilitate effective communication between users and developers. These behaviors were incorporated into a general format for running design team meetings.  </t>
    </r>
    <r>
      <rPr>
        <sz val="10"/>
        <color theme="1"/>
        <rFont val="Calibri"/>
        <family val="2"/>
      </rPr>
      <t>This research identifies specific behaviors and guidelines that can be used to improve the requirements definition process in any systems development project.</t>
    </r>
  </si>
  <si>
    <r>
      <rPr>
        <b/>
        <sz val="10"/>
        <color theme="1"/>
        <rFont val="Calibri"/>
        <family val="2"/>
      </rPr>
      <t>Motivation: To understand how users and developers interact via the review system in the Google Play Store, we study the characteristics of these dialogues that emerge through back-and-forth (updated) app reviews and developer responses.</t>
    </r>
    <r>
      <rPr>
        <sz val="10"/>
        <color theme="1"/>
        <rFont val="Calibri"/>
        <family val="2"/>
      </rPr>
      <t xml:space="preserve">
Motivation: In our preliminary study and Study I, we observed that responding to reviews can be beneficial for developers. Therefore, in our second study, we investigate which metrics are related to the likelihood of a developer responding to a review. </t>
    </r>
    <r>
      <rPr>
        <b/>
        <sz val="10"/>
        <color theme="1"/>
        <rFont val="Calibri"/>
        <family val="2"/>
      </rPr>
      <t>The goal of Study II is to provide recommendations for store owners and developers to easier identify reviews that may require a response. For example, store owners could automatically highlight reviews that a developer is likely to respond to.</t>
    </r>
    <r>
      <rPr>
        <sz val="10"/>
        <color theme="1"/>
        <rFont val="Calibri"/>
        <family val="2"/>
      </rPr>
      <t xml:space="preserve">
Motivation: In Study II we found how we can identify reviews that may require a response.</t>
    </r>
    <r>
      <rPr>
        <b/>
        <sz val="10"/>
        <color theme="1"/>
        <rFont val="Calibri"/>
        <family val="2"/>
      </rPr>
      <t xml:space="preserve"> However, the results obtained from Study II do not explain the actual contents of a response. Understanding the contents of developer responses can lead to improvements in the review response mechanism, or to improvements in the way that developers use reviews and responses</t>
    </r>
    <r>
      <rPr>
        <sz val="10"/>
        <color theme="1"/>
        <rFont val="Calibri"/>
        <family val="2"/>
      </rPr>
      <t>. For example, if developers turn out to ask users for more details in many of their responses, such requests can be better accommodated by next-generation automated review mechanisms. Therefore, we conduct a manual study of the contents of responses to understand better what drives developers to respond to reviews.</t>
    </r>
  </si>
  <si>
    <r>
      <rPr>
        <b/>
        <sz val="10"/>
        <color theme="1"/>
        <rFont val="Calibri"/>
        <family val="2"/>
      </rPr>
      <t>In this chapter we describe the practices that have emerged to ensure the role works effectively and sustainably, and how the role has evolved from an individual to a team</t>
    </r>
    <r>
      <rPr>
        <sz val="10"/>
        <color theme="1"/>
        <rFont val="Calibri"/>
        <family val="2"/>
      </rPr>
      <t>. We hope customers will find this chapter helpful in performing their role, and programmers will find it useful to understand the complexities of customer’s role on the project.</t>
    </r>
  </si>
  <si>
    <r>
      <rPr>
        <b/>
        <sz val="10"/>
        <color theme="1"/>
        <rFont val="Calibri"/>
        <family val="2"/>
      </rPr>
      <t>The main challenge addressed by the EU-funded project CloudTeams is bridging the communication and collaboration gap between software developers and end users during the whole software development process in order to develop better accepted software.</t>
    </r>
    <r>
      <rPr>
        <sz val="10"/>
        <color theme="1"/>
        <rFont val="Calibri"/>
        <family val="2"/>
      </rPr>
      <t xml:space="preserve"> CloudTeams solves the problem by bringing together software developers and end users into one platform, thus providing a seamless environment where interaction with customers will feel natural and will validate the software product.</t>
    </r>
  </si>
  <si>
    <r>
      <rPr>
        <sz val="10"/>
        <color theme="1"/>
        <rFont val="Calibri"/>
        <family val="2"/>
      </rPr>
      <t>To get more</t>
    </r>
    <r>
      <rPr>
        <b/>
        <sz val="10"/>
        <color theme="1"/>
        <rFont val="Calibri"/>
        <family val="2"/>
      </rPr>
      <t xml:space="preserve"> in-depth understanding of the customer problems and issues with the communication between customer and the vendor, in this study it was decided to get interview data from both sides to see how the role of customer is formed. </t>
    </r>
    <r>
      <rPr>
        <sz val="10"/>
        <color theme="1"/>
        <rFont val="Calibri"/>
        <family val="2"/>
      </rPr>
      <t>On the software process aspects, it was interesting to understand what does the customer actually do or understand, and how they relate themselves to the rest of the development team</t>
    </r>
  </si>
  <si>
    <r>
      <rPr>
        <sz val="10"/>
        <color theme="1"/>
        <rFont val="Calibri"/>
        <family val="2"/>
      </rPr>
      <t xml:space="preserve">Studies have shown that apart from bad project management, poor scope definition or lack of upper-management support one reason for failures in software projects is vendor-client relationship that does not work well. </t>
    </r>
    <r>
      <rPr>
        <b/>
        <sz val="10"/>
        <color theme="1"/>
        <rFont val="Calibri"/>
        <family val="2"/>
      </rPr>
      <t xml:space="preserve">This paper argues that one potential way to soothe the problem is establishing a common language between development team and non-technical customers. </t>
    </r>
  </si>
  <si>
    <t>This paper explores the nature of the gap that leads to poor communication between IS developers and system users, and which has been cited as a principal reason why user requirements are not captured to the necessary level of detail and completeness, resulting in lower levels of system usability.</t>
  </si>
  <si>
    <r>
      <rPr>
        <sz val="10"/>
        <color theme="1"/>
        <rFont val="Calibri"/>
        <family val="2"/>
      </rPr>
      <t xml:space="preserve">A clear understanding of reasons why empathy increases in a usability evaluation context is not trivial. </t>
    </r>
    <r>
      <rPr>
        <b/>
        <sz val="10"/>
        <color theme="1"/>
        <rFont val="Calibri"/>
        <family val="2"/>
      </rPr>
      <t xml:space="preserve">This paper presents the results of an empirical study that aimed to explore the effectiveness of several typical usability evaluation methods to improve or increase the software developers’ empathy towards users’ needs. </t>
    </r>
  </si>
  <si>
    <r>
      <rPr>
        <sz val="10"/>
        <color theme="1"/>
        <rFont val="Calibri"/>
        <family val="2"/>
      </rPr>
      <t xml:space="preserve">we use both the previously observed organizational patterns and six newly discovered patterns in government organizations to improve the understanding of the development team and the customer. We documented the experiences as patterns to make a pattern language and solve the above-mentioned challenges.
</t>
    </r>
    <r>
      <rPr>
        <b/>
        <sz val="10"/>
        <color theme="1"/>
        <rFont val="Calibri"/>
        <family val="2"/>
      </rPr>
      <t>We bring six newly discovered patterns that address these problems and improve the understanding between a customer and the development team during the software development process. We also bring some of the known organizational patterns that also mitigate these problems into relation to the newly discovered patterns.</t>
    </r>
  </si>
  <si>
    <r>
      <rPr>
        <sz val="10"/>
        <color theme="1"/>
        <rFont val="Calibri"/>
        <family val="2"/>
      </rPr>
      <t xml:space="preserve">The paper’s contribution is threefold. </t>
    </r>
    <r>
      <rPr>
        <b/>
        <sz val="10"/>
        <color theme="1"/>
        <rFont val="Calibri"/>
        <family val="2"/>
      </rPr>
      <t xml:space="preserve">First, it explores how and when users provide feedback, analyzing correlations between feedback metadata and its impact on the application popularity. Second, our study identifies and classifies topics in the user reviews, their co-occurrences, popularities, and impacts. </t>
    </r>
    <r>
      <rPr>
        <sz val="10"/>
        <color theme="1"/>
        <rFont val="Calibri"/>
        <family val="2"/>
      </rPr>
      <t>Third, the paper gives insights into how researchers and tool vendors can systematically gather and use constructive feedback and how to integrate it into requirements and software engineering infrastructures.</t>
    </r>
  </si>
  <si>
    <r>
      <rPr>
        <b/>
        <sz val="10"/>
        <color theme="1"/>
        <rFont val="Calibri"/>
        <family val="2"/>
      </rPr>
      <t>This paper begins with the premise that the IT-User gap will not disappear but that we could be doing more in our IT curricula to address the gap.</t>
    </r>
    <r>
      <rPr>
        <sz val="10"/>
        <color theme="1"/>
        <rFont val="Calibri"/>
        <family val="2"/>
      </rPr>
      <t xml:space="preserve"> First, the curriculum for IT majors should recognize that the role of IT professionals is changing in organizations and that the trend is for IT professionals to need stronger interpersonal skills and an organizational learning perspective. Second, the curriculum must be modified to give more than just lip service to the importance of these skills.</t>
    </r>
  </si>
  <si>
    <r>
      <rPr>
        <b/>
        <sz val="10"/>
        <color theme="1"/>
        <rFont val="Calibri"/>
        <family val="2"/>
      </rPr>
      <t>The purpose of this paper is to identify some of communication challenges that may arise during requirement elicitation and propose some possible interventions that may be carried out in order to mitigate these challenges.</t>
    </r>
  </si>
  <si>
    <t>This paper presents a cultural analysis of the communication barriers between the information systems and business functions during information systems development. It is proposed that communication problems can be explained in term of inherent cultural differences between departmental communities and that an understanding and appreciation of cultural behaviour can help improve interdepartmental relations.</t>
  </si>
  <si>
    <r>
      <rPr>
        <b/>
        <sz val="10"/>
        <color theme="1"/>
        <rFont val="Calibri"/>
        <family val="2"/>
      </rPr>
      <t>The purpose of this paper is to introduce the reader to the communication perspective of the systems development process and to encourage and challenge researchers to conduct research projects in this area.</t>
    </r>
    <r>
      <rPr>
        <sz val="10"/>
        <color theme="1"/>
        <rFont val="Calibri"/>
        <family val="2"/>
      </rPr>
      <t xml:space="preserve"> To this end, the paper begins with a review of the research that has been done reflecting a communication perspective.</t>
    </r>
    <r>
      <rPr>
        <b/>
        <sz val="10"/>
        <color theme="1"/>
        <rFont val="Calibri"/>
        <family val="2"/>
      </rPr>
      <t xml:space="preserve"> We then propose an integrative process framework for understanding the communication process. </t>
    </r>
    <r>
      <rPr>
        <sz val="10"/>
        <color theme="1"/>
        <rFont val="Calibri"/>
        <family val="2"/>
      </rPr>
      <t>Finally, the paper concludes by proposing an agenda for research to examine the potential value and implications of the communication perspective</t>
    </r>
  </si>
  <si>
    <r>
      <rPr>
        <sz val="10"/>
        <color theme="1"/>
        <rFont val="Calibri"/>
        <family val="2"/>
      </rPr>
      <t>The user-system developer relationship has been the subject of much discussion and research.</t>
    </r>
    <r>
      <rPr>
        <b/>
        <sz val="10"/>
        <color theme="1"/>
        <rFont val="Calibri"/>
        <family val="2"/>
      </rPr>
      <t xml:space="preserve"> In this article we provide a new perspective into the reasons for the difficulties in communication which occur between these two groups. We illustrate that cultural differences are at the heart of this problem, with the two groups as different as two 'tribes.'
We propose a number of guidelines for use for Information Systems Managers to assist in developing a mutual understanding of the 'cultural' differences identified. Th</t>
    </r>
    <r>
      <rPr>
        <sz val="10"/>
        <color theme="1"/>
        <rFont val="Calibri"/>
        <family val="2"/>
      </rPr>
      <t>e guidelines proposed could be used to improve the training and development of systems developers, providing an opportunity for improved cooperation between these two groups from which the entire organization will benefit.</t>
    </r>
  </si>
  <si>
    <r>
      <rPr>
        <b/>
        <sz val="10"/>
        <color theme="1"/>
        <rFont val="Calibri"/>
        <family val="2"/>
      </rPr>
      <t>In this study, socio-technical factors creating a multi-dimensional gap between users and developers in software intensive projects of Turkish Defense Industry are examined.</t>
    </r>
    <r>
      <rPr>
        <sz val="10"/>
        <color theme="1"/>
        <rFont val="Calibri"/>
        <family val="2"/>
      </rPr>
      <t xml:space="preserve"> Although there are numerous studies on the challenges and problems of the IT sector in the literature, Defense industries have their own parameters. Therefore, they need to be examined separately.</t>
    </r>
  </si>
  <si>
    <t>We hope that this initial study of developer response to user feedback can provide information to facilitate the growth of developer-user interaction in App Stores</t>
  </si>
  <si>
    <t>Key Contribution - Summarised</t>
  </si>
  <si>
    <t>Eras</t>
  </si>
  <si>
    <t>Themes in each era</t>
  </si>
  <si>
    <r>
      <rPr>
        <b/>
        <sz val="10"/>
        <color theme="1"/>
        <rFont val="Calibri"/>
        <family val="2"/>
      </rPr>
      <t>The purpose of this paper is to introduce the reader to the communication perspective of the systems development process and to encourage and challenge researchers to conduct research projects in this area.</t>
    </r>
    <r>
      <rPr>
        <sz val="10"/>
        <color theme="1"/>
        <rFont val="Calibri"/>
        <family val="2"/>
      </rPr>
      <t xml:space="preserve"> Paper</t>
    </r>
    <r>
      <rPr>
        <b/>
        <sz val="10"/>
        <color theme="1"/>
        <rFont val="Calibri"/>
        <family val="2"/>
      </rPr>
      <t xml:space="preserve"> proposes an integrative process framework for understanding the communication process. </t>
    </r>
    <r>
      <rPr>
        <sz val="10"/>
        <color theme="1"/>
        <rFont val="Calibri"/>
        <family val="2"/>
      </rPr>
      <t>Finally, the paper concludes by proposing an agenda for research to examine the potential value and implications of the communication perspective</t>
    </r>
  </si>
  <si>
    <t>SLR_43 (1986): Introduced the communication perspective of the systems development process, proposing an integrative process framework.</t>
  </si>
  <si>
    <t>!980s</t>
  </si>
  <si>
    <t>1980s - Early Discussions on focus on improving communication between users and developers in the systems development process</t>
  </si>
  <si>
    <t>improving communication</t>
  </si>
  <si>
    <r>
      <rPr>
        <b/>
        <sz val="10"/>
        <color theme="1"/>
        <rFont val="Calibri"/>
        <family val="2"/>
      </rPr>
      <t xml:space="preserve">This paper reports on an exploratory study which tested the use of the Precision Model, a generalized communication model that draws upon a set of communication behaviors to facilitate effective communication between users and developers. These behaviors were incorporated into a general format for running design team meetings.  </t>
    </r>
    <r>
      <rPr>
        <sz val="10"/>
        <color theme="1"/>
        <rFont val="Calibri"/>
        <family val="2"/>
      </rPr>
      <t>This research identifies specific behaviors and guidelines that can be used to improve the requirements definition process in any systems development project.</t>
    </r>
  </si>
  <si>
    <t>SLR_30 (1989): Reported on an exploratory study testing the Precision Model to facilitate effective communication between users and developers.</t>
  </si>
  <si>
    <t>SLR_18 (1991): Addressed obstacles in obtaining knowledge about users in large product development organizations.</t>
  </si>
  <si>
    <t>1990s</t>
  </si>
  <si>
    <t>1990s - Focus on addressing obstacles in obtaining knowledge about users and communication difficulties between users and developers, particularly in the context of cultural differences</t>
  </si>
  <si>
    <r>
      <rPr>
        <strike/>
        <sz val="10"/>
        <color theme="1"/>
        <rFont val="Calibri"/>
        <family val="2"/>
      </rPr>
      <t xml:space="preserve">obstacles in obtaining knowledge about users 
</t>
    </r>
    <r>
      <rPr>
        <sz val="10"/>
        <color theme="1"/>
        <rFont val="Calibri"/>
        <family val="2"/>
      </rPr>
      <t>Obstacles to user involvement</t>
    </r>
  </si>
  <si>
    <r>
      <rPr>
        <sz val="10"/>
        <color theme="1"/>
        <rFont val="Calibri"/>
        <family val="2"/>
      </rPr>
      <t>The user-system developer relationship has been the subject of much discussion and research.</t>
    </r>
    <r>
      <rPr>
        <b/>
        <sz val="10"/>
        <color theme="1"/>
        <rFont val="Calibri"/>
        <family val="2"/>
      </rPr>
      <t xml:space="preserve"> In this article we provide a new perspective into the reasons for the difficulties in communication which occur between these two groups. We illustrate that cultural differences are at the heart of this problem, with the two groups as different as two 'tribes.'
We propose a number of guidelines for use for Information Systems Managers to assist in developing a mutual understanding of the 'cultural' differences identified. Th</t>
    </r>
    <r>
      <rPr>
        <sz val="10"/>
        <color theme="1"/>
        <rFont val="Calibri"/>
        <family val="2"/>
      </rPr>
      <t>e guidelines proposed could be used to improve the training and development of systems developers, providing an opportunity for improved cooperation between these two groups from which the entire organization will benefit.</t>
    </r>
  </si>
  <si>
    <t xml:space="preserve">SLR_44 (1994): Explored cultural differences as reasons for communication difficulties between users and developers. Proposed a number of guidelines for use for Information Systems Managers to assist in developing a mutual understanding of the identified cultural differences. </t>
  </si>
  <si>
    <t>communication difficulties</t>
  </si>
  <si>
    <t xml:space="preserve">SLR_11 (1998): Explored cultural differences as reasons for communication difficulties between users and developers. Proposed a number of guidelines for use for Information Systems Managers to assist in developing a mutual understanding of the identified cultural differences. </t>
  </si>
  <si>
    <t>communication difficulties in the context of cultural differences</t>
  </si>
  <si>
    <t>SLR_19 (2000): Proposed an approach to overcome the understanding gap between customers and developers.</t>
  </si>
  <si>
    <t>2000s</t>
  </si>
  <si>
    <t>2000s - Focus on communication and collaboration between users and developers, and addressing the gaps between them in the context of software development
Focus on overcoming the understanding gap between customers and developers, cultural analysis of communication barriers, principles for effective communication between human factors/usability specialists and software development teams, Advocated for enhancing IT curricula to address the IT-user gap and emphasise interpersonal skills, Focus on communication and collaboration between users and developers, addressing the gaps between IT professionals and users, socio-technical factors creating a gap between users and developers, Introduces organisational patterns to deliver value in software projects.</t>
  </si>
  <si>
    <t>overcoming the understanding gaps</t>
  </si>
  <si>
    <t>SLR_42 (2000): Presented a cultural analysis of communication barriers between information systems and business functions.</t>
  </si>
  <si>
    <t>cultural analysis of communication barriers</t>
  </si>
  <si>
    <t>SLR_15 (2001): Identified principles for effective communication between human factors/usability specialists and software development teams.</t>
  </si>
  <si>
    <r>
      <rPr>
        <b/>
        <sz val="10"/>
        <color theme="1"/>
        <rFont val="Calibri"/>
        <family val="2"/>
      </rPr>
      <t>This paper begins with the premise that the IT-User gap will not disappear but that we could be doing more in our IT curricula to address the gap.</t>
    </r>
    <r>
      <rPr>
        <sz val="10"/>
        <color theme="1"/>
        <rFont val="Calibri"/>
        <family val="2"/>
      </rPr>
      <t xml:space="preserve"> First, the curriculum for IT majors should recognize that the role of IT professionals is changing in organizations and that the trend is for IT professionals to need stronger interpersonal skills and an organizational learning perspective. Second, the curriculum must be modified to give more than just lip service to the importance of these skills.</t>
    </r>
  </si>
  <si>
    <t>SLR_40 (2002): Advocated for enhancing IT curricula to address the IT-user gap and emphasise interpersonal skills.</t>
  </si>
  <si>
    <t>enhancing IT curricula to address the IT-user gap</t>
  </si>
  <si>
    <r>
      <rPr>
        <sz val="10"/>
        <color theme="1"/>
        <rFont val="Calibri"/>
        <family val="2"/>
      </rPr>
      <t>In this paper,</t>
    </r>
    <r>
      <rPr>
        <b/>
        <sz val="10"/>
        <color theme="1"/>
        <rFont val="Calibri"/>
        <family val="2"/>
      </rPr>
      <t xml:space="preserve"> we focus on the user–developer communication process. We propose a process model that delineates four stages of communication between users and software developers,</t>
    </r>
    <r>
      <rPr>
        <sz val="10"/>
        <color theme="1"/>
        <rFont val="Calibri"/>
        <family val="2"/>
      </rPr>
      <t xml:space="preserve"> and we argue that these stages must occur for user participation to lead to effective outcomes.</t>
    </r>
  </si>
  <si>
    <t>SLR_26 (2003): Propose a model that delineates communication between users and software developers</t>
  </si>
  <si>
    <t>SLR_23 (2004): Presents a framework to examine the gap between IT professionals and users, exploring its relationship with IT acceptance and success.</t>
  </si>
  <si>
    <t>Developer-user gaps</t>
  </si>
  <si>
    <r>
      <rPr>
        <sz val="10"/>
        <color theme="1"/>
        <rFont val="Calibri"/>
        <family val="2"/>
      </rPr>
      <t xml:space="preserve">Based on numerous projects, </t>
    </r>
    <r>
      <rPr>
        <b/>
        <sz val="10"/>
        <color theme="1"/>
        <rFont val="Calibri"/>
        <family val="2"/>
      </rPr>
      <t>we have developed a suite of organizational patterns to</t>
    </r>
    <r>
      <rPr>
        <sz val="10"/>
        <color theme="1"/>
        <rFont val="Calibri"/>
        <family val="2"/>
      </rPr>
      <t xml:space="preserve"> apply to nearly all our projects so we can deliver as much value as possible. Many are grounded in common sense but may seem counter-intuitive to those familiar with traditional consulting techniques. We present a sampling of these techniques in this paper. </t>
    </r>
  </si>
  <si>
    <r>
      <rPr>
        <sz val="10"/>
        <color theme="1"/>
        <rFont val="Calibri"/>
        <family val="2"/>
      </rPr>
      <t xml:space="preserve">SLR_25 (2005): Introduces organisational patterns to </t>
    </r>
    <r>
      <rPr>
        <strike/>
        <sz val="10"/>
        <color theme="1"/>
        <rFont val="Calibri"/>
        <family val="2"/>
      </rPr>
      <t>deliver value in software projects</t>
    </r>
    <r>
      <rPr>
        <sz val="10"/>
        <color theme="1"/>
        <rFont val="Calibri"/>
        <family val="2"/>
      </rPr>
      <t xml:space="preserve"> improve developer-user communication.</t>
    </r>
  </si>
  <si>
    <r>
      <rPr>
        <strike/>
        <sz val="10"/>
        <color theme="1"/>
        <rFont val="Calibri"/>
        <family val="2"/>
      </rPr>
      <t>organisational patterns</t>
    </r>
    <r>
      <rPr>
        <sz val="10"/>
        <color theme="1"/>
        <rFont val="Calibri"/>
        <family val="2"/>
      </rPr>
      <t xml:space="preserve"> improving communication</t>
    </r>
  </si>
  <si>
    <t>SLR_36 (2005): Explores the nature of the communication gap between IS developers and system users, highlighting its impact on system usability.</t>
  </si>
  <si>
    <t>communication gap</t>
  </si>
  <si>
    <r>
      <rPr>
        <b/>
        <sz val="10"/>
        <color theme="1"/>
        <rFont val="Calibri"/>
        <family val="2"/>
      </rPr>
      <t>In this study, socio-technical factors creating a multi-dimensional gap between users and developers in software intensive projects of Turkish Defense Industry are examined.</t>
    </r>
    <r>
      <rPr>
        <sz val="10"/>
        <color theme="1"/>
        <rFont val="Calibri"/>
        <family val="2"/>
      </rPr>
      <t xml:space="preserve"> Although there are numerous studies on the challenges and problems of the IT sector in the literature, Defense industries have their own parameters. Therefore, they need to be examined separately.</t>
    </r>
  </si>
  <si>
    <t>SLR_45 (2005): Examines socio-technical factors creating a gap between users and developers in software projects of the Turkish Defense Industry.</t>
  </si>
  <si>
    <t>socio-technical factors creating a developer-user gap</t>
  </si>
  <si>
    <t>SLR_24 (2006): Investigates the impact of customer communication and feedback on software defect rates, discussing customer communication channel selection.</t>
  </si>
  <si>
    <t>SLR_13 (2008): Introduces Infrastructure Probes (IP) as an ethnographic method to improve collaboration between users and developers in requirements elicitation.</t>
  </si>
  <si>
    <t>improving collaboration</t>
  </si>
  <si>
    <t>SLR_20 (2009): examines the relationships among the management interventions of pre-project partnering, coordination structure, the perception gap, and IS development project performance to confirm the importance of communication practices.</t>
  </si>
  <si>
    <t>improving communication
addressing perception gap</t>
  </si>
  <si>
    <r>
      <rPr>
        <b/>
        <sz val="10"/>
        <color theme="1"/>
        <rFont val="Calibri"/>
        <family val="2"/>
      </rPr>
      <t xml:space="preserve">Achieving consonance is a necessary condition for meeting stakeholders’ needs and project requirements. Therefore, reducing the stakeholder perception gap is one goal of activities among IS users and IS developers. </t>
    </r>
    <r>
      <rPr>
        <sz val="10"/>
        <color theme="1"/>
        <rFont val="Calibri"/>
        <family val="2"/>
      </rPr>
      <t>The presence of a link between requirements uncertainty and the stakeholder perception gap would provide an opportunity to reduce conditions of uncertainty instead of responding to uncertainties on a contingency basis. The question remains as to whether this relationship exists.</t>
    </r>
  </si>
  <si>
    <t>SLR_21 (2009): Discusses achieving consonance between IS users and developers to meet project requirements, exploring the relationship with requirements uncertainty.</t>
  </si>
  <si>
    <t>addressing perception gap</t>
  </si>
  <si>
    <r>
      <rPr>
        <sz val="10"/>
        <color theme="1"/>
        <rFont val="Calibri"/>
        <family val="2"/>
      </rPr>
      <t xml:space="preserve">The objective of this paper is to present a case study reporting the collaborative work between HF experts and a company developing and commercializing a CPOE. </t>
    </r>
    <r>
      <rPr>
        <b/>
        <sz val="10"/>
        <color theme="1"/>
        <rFont val="Calibri"/>
        <family val="2"/>
      </rPr>
      <t>This study shows how this collaboration helps resolve the limits of direct users involvement and usual problems pertaining to users’ needs description and understanding.</t>
    </r>
  </si>
  <si>
    <t>SLR_07 (2010): Reports a case study on collaborative work between HF experts and a company developing a CPOE, resolving issues related to user involvement and user needs understanding.</t>
  </si>
  <si>
    <t>2010s</t>
  </si>
  <si>
    <t xml:space="preserve">2010s - Focus on various human aspects related areas  including user involvement, understanding customer role, user related risk, understanding of empathy and usbaility, impact on motivation, practitioner challenges related to human aspects, influence of developer-user perception gaps, user feedback in app stores and various aspects of communication and collaboration between users and developers in the context of software development.
</t>
  </si>
  <si>
    <t>user involvement and user needs understanding</t>
  </si>
  <si>
    <r>
      <rPr>
        <sz val="10"/>
        <color theme="1"/>
        <rFont val="Calibri"/>
        <family val="2"/>
      </rPr>
      <t>Therefore, the purpose of this study is to</t>
    </r>
    <r>
      <rPr>
        <b/>
        <sz val="10"/>
        <color theme="1"/>
        <rFont val="Calibri"/>
        <family val="2"/>
      </rPr>
      <t xml:space="preserve"> examine the impact of user commitment on system development processes as well as final project outcomes.</t>
    </r>
    <r>
      <rPr>
        <sz val="10"/>
        <color theme="1"/>
        <rFont val="Calibri"/>
        <family val="2"/>
      </rPr>
      <t xml:space="preserve"> More specifically, given that user–IS collaboration is often cited as one of the most critical processes in an IS development project [13], </t>
    </r>
    <r>
      <rPr>
        <b/>
        <sz val="10"/>
        <color theme="1"/>
        <rFont val="Calibri"/>
        <family val="2"/>
      </rPr>
      <t>this study focuses on the link between user commitment and user–IS collaboration. To determine an ability to enhance commitment and improve both the process of development and the success of the project, our proposed model includes motivational antecedents of user commitment.</t>
    </r>
  </si>
  <si>
    <t>SLR_16 (2010): Investigates the impact of user commitment on system development processes and project outcomes, focusing on user-IS collaboration.</t>
  </si>
  <si>
    <r>
      <rPr>
        <b/>
        <sz val="10"/>
        <color theme="1"/>
        <rFont val="Calibri"/>
        <family val="2"/>
      </rPr>
      <t>In this chapter we describe the practices that have emerged to ensure the role works effectively and sustainably, and how the role has evolved from an individual to a team</t>
    </r>
    <r>
      <rPr>
        <sz val="10"/>
        <color theme="1"/>
        <rFont val="Calibri"/>
        <family val="2"/>
      </rPr>
      <t>. We hope customers will find this chapter helpful in performing their role, and programmers will find it useful to understand the complexities of customer’s role on the project.</t>
    </r>
  </si>
  <si>
    <t>SLR_32 (2010): Describes practices to ensure effective customer role performance in software projects.</t>
  </si>
  <si>
    <t>understanding customer role</t>
  </si>
  <si>
    <t>SLR_04 (2011): Addresses factors contributing to quality requirements and their impact on project success through investigation of the RE process.</t>
  </si>
  <si>
    <t>Addresses factors contributing to quality requirements</t>
  </si>
  <si>
    <t>communication</t>
  </si>
  <si>
    <t>SLR_17 (2011): Examines connections among user-related risks to enhance project success in ISD projects.</t>
  </si>
  <si>
    <t>user related risks</t>
  </si>
  <si>
    <r>
      <rPr>
        <b/>
        <sz val="10"/>
        <color theme="1"/>
        <rFont val="Calibri"/>
        <family val="2"/>
      </rPr>
      <t>The purpose of this paper is to identify some of communication challenges that may arise during requirement elicitation and propose some possible interventions that may be carried out in order to mitigate these challenges.</t>
    </r>
  </si>
  <si>
    <t>SLR_41 (2011): Identifies communication challenges during requirement elicitation and proposes interventions to mitigate them.</t>
  </si>
  <si>
    <r>
      <rPr>
        <b/>
        <sz val="10"/>
        <color theme="1"/>
        <rFont val="Calibri"/>
        <family val="2"/>
      </rPr>
      <t>enhancing user developer communication</t>
    </r>
    <r>
      <rPr>
        <sz val="10"/>
        <color theme="1"/>
        <rFont val="Calibri"/>
        <family val="2"/>
      </rPr>
      <t xml:space="preserve"> focusing on the translation process from user to system requirements 
</t>
    </r>
    <r>
      <rPr>
        <b/>
        <sz val="10"/>
        <color theme="1"/>
        <rFont val="Calibri"/>
        <family val="2"/>
      </rPr>
      <t>evaluation of a developed classification</t>
    </r>
    <r>
      <rPr>
        <sz val="10"/>
        <color theme="1"/>
        <rFont val="Calibri"/>
        <family val="2"/>
      </rPr>
      <t xml:space="preserve"> for trigger points (user-relevant decisions).</t>
    </r>
  </si>
  <si>
    <t>SLR_01 (2013): Focuses on enhancing user-developer communication through the translation process from user to system requirements.</t>
  </si>
  <si>
    <r>
      <rPr>
        <sz val="10"/>
        <color theme="1"/>
        <rFont val="Calibri"/>
        <family val="2"/>
      </rPr>
      <t xml:space="preserve">The paper’s contribution is threefold. </t>
    </r>
    <r>
      <rPr>
        <b/>
        <sz val="10"/>
        <color theme="1"/>
        <rFont val="Calibri"/>
        <family val="2"/>
      </rPr>
      <t xml:space="preserve">First, it explores how and when users provide feedback, analyzing correlations between feedback metadata and its impact on the application popularity. Second, our study identifies and classifies topics in the user reviews, their co-occurrences, popularities, and impacts. </t>
    </r>
    <r>
      <rPr>
        <sz val="10"/>
        <color theme="1"/>
        <rFont val="Calibri"/>
        <family val="2"/>
      </rPr>
      <t>Third, the paper gives insights into how researchers and tool vendors can systematically gather and use constructive feedback and how to integrate it into requirements and software engineering infrastructures.</t>
    </r>
  </si>
  <si>
    <t>SLR_39 (2013): Explores user feedback impact on application popularity, classifies user reviews, and provides insights for researchers and tool vendors on how to gather and use constructive feedback and how to integrate it into requirements and SE infrastructures.</t>
  </si>
  <si>
    <t xml:space="preserve">user feedback in app stores </t>
  </si>
  <si>
    <t>SLR_09 (2014): Investigates current practices of user-developer communication in large-scale IT projects, identifying resons for and consequences of communication gaps.</t>
  </si>
  <si>
    <r>
      <rPr>
        <sz val="10"/>
        <color theme="1"/>
        <rFont val="Calibri"/>
        <family val="2"/>
      </rPr>
      <t>Considering this, we conducted a quasi-experiment [23]</t>
    </r>
    <r>
      <rPr>
        <b/>
        <sz val="10"/>
        <color theme="1"/>
        <rFont val="Calibri"/>
        <family val="2"/>
      </rPr>
      <t xml:space="preserve"> which aimed to explore the improvement of the understanding of usability and also the empathy with users by novice software developers, into a usability evaluation context.</t>
    </r>
    <r>
      <rPr>
        <sz val="10"/>
        <color theme="1"/>
        <rFont val="Calibri"/>
        <family val="2"/>
      </rPr>
      <t xml:space="preserve"> Our study attempts to fill the gap in the literature by explaining this situation since a perspective of an EC-Process</t>
    </r>
  </si>
  <si>
    <t>SLR_10 (2014): Conducts a quasi-experiment to explore novice software developers' understanding of usability and empathy with users in a usability evaluation context.</t>
  </si>
  <si>
    <t xml:space="preserve">understanding of usability and empathy </t>
  </si>
  <si>
    <r>
      <rPr>
        <sz val="10"/>
        <color theme="1"/>
        <rFont val="Calibri"/>
        <family val="2"/>
      </rPr>
      <t>The purpose of this paper is to report the results of the initial study, including the preliminary analysis based on extant social-psychological theory. As part of a larger research project to understand and improve motivation in an XP-based, software development organization,</t>
    </r>
    <r>
      <rPr>
        <b/>
        <sz val="10"/>
        <color theme="1"/>
        <rFont val="Calibri"/>
        <family val="2"/>
      </rPr>
      <t xml:space="preserve"> we undertook a study to investigate the impact of customer developer interactions on motivation in this organization.
First, we undertook a study to investigate the impact of customer developer interactions on motivation in this organization. Then we provided insights into the findings by evaluating them according to an established social-psychological theory. Subsequently, stakeholders used the results to develop and implement a motivation improvement program in their context.
</t>
    </r>
    <r>
      <rPr>
        <b/>
        <sz val="10"/>
        <color rgb="FF38761D"/>
        <rFont val="Calibri"/>
        <family val="2"/>
      </rPr>
      <t>Understanding the impact of peer interactions on motivation is important in any project; however, it is particularly important in an XP project, because peer interactions abound in this context, and moreover, include those additional interactions that arise from extensive, and direct, customer-developer communication.</t>
    </r>
  </si>
  <si>
    <t>SLR_14 (2014): Reports findings on the impact of customer-developer interactions on motivation in an XP-based software development organization.</t>
  </si>
  <si>
    <t>motivation</t>
  </si>
  <si>
    <t>SLR_22 (2014): Investigates developers' opinions on end user participation methods and explores possible weaknesses in software product development.</t>
  </si>
  <si>
    <t>developers' opinions on end user participation</t>
  </si>
  <si>
    <r>
      <rPr>
        <sz val="10"/>
        <color theme="1"/>
        <rFont val="Calibri"/>
        <family val="2"/>
      </rPr>
      <t xml:space="preserve">Studies have shown that apart from bad project management, poor scope definition or lack of upper-management support one reason for failures in software projects is vendor-client relationship that does not work well. </t>
    </r>
    <r>
      <rPr>
        <b/>
        <sz val="10"/>
        <color theme="1"/>
        <rFont val="Calibri"/>
        <family val="2"/>
      </rPr>
      <t xml:space="preserve">This paper argues that one potential way to soothe the problem is establishing a common language between development team and non-technical customers. </t>
    </r>
  </si>
  <si>
    <t>SLR_35 (2014): Argues for establishing a common language between development teams and non-technical customers to improve vendor-client relationships.</t>
  </si>
  <si>
    <r>
      <rPr>
        <sz val="10"/>
        <color theme="1"/>
        <rFont val="Calibri"/>
        <family val="2"/>
      </rPr>
      <t xml:space="preserve">A clear understanding of reasons why empathy increases in a usability evaluation context is not trivial. </t>
    </r>
    <r>
      <rPr>
        <b/>
        <sz val="10"/>
        <color theme="1"/>
        <rFont val="Calibri"/>
        <family val="2"/>
      </rPr>
      <t xml:space="preserve">This paper presents the results of an empirical study that aimed to explore the effectiveness of several typical usability evaluation methods to improve or increase the software developers’ empathy towards users’ needs. </t>
    </r>
  </si>
  <si>
    <t>SLR_37 (2014): Presents empirical study results on usability evaluation methods to increase software developers' empathy towards users' needs in a usability evaluation context.</t>
  </si>
  <si>
    <r>
      <rPr>
        <b/>
        <sz val="10"/>
        <color theme="1"/>
        <rFont val="Calibri"/>
        <family val="2"/>
      </rPr>
      <t xml:space="preserve">We focus on which challenges related to human factors in software engineering the practitioners consider important. </t>
    </r>
    <r>
      <rPr>
        <sz val="10"/>
        <color theme="1"/>
        <rFont val="Calibri"/>
        <family val="2"/>
      </rPr>
      <t>By using interviews we aim to elicit more information on why and how these challenges are of special interest and the context in which they arise.</t>
    </r>
  </si>
  <si>
    <t>SLR_27 (2015): Focused on practitioners' challenges related to human factors in SE.</t>
  </si>
  <si>
    <t>practitioners' challenges related to human factors</t>
  </si>
  <si>
    <r>
      <rPr>
        <sz val="10"/>
        <color theme="1"/>
        <rFont val="Calibri"/>
        <family val="2"/>
      </rPr>
      <t xml:space="preserve">This paper reports on a first case study the utility and usability of the UDC-LSI method in a real-world practical context. In previous work, we showed that there is no method that targets large-scale IT projects and has the goal to improve user-developer communication in the design and implementation phase with the intention to improve system success [2]. Thus, </t>
    </r>
    <r>
      <rPr>
        <b/>
        <sz val="10"/>
        <color theme="1"/>
        <rFont val="Calibri"/>
        <family val="2"/>
      </rPr>
      <t>we designed the User-Developer- Communication in Large-Scale IT projects (UDC-LSI) method</t>
    </r>
    <r>
      <rPr>
        <sz val="10"/>
        <color theme="1"/>
        <rFont val="Calibri"/>
        <family val="2"/>
      </rPr>
      <t xml:space="preserve">. Then we wanted to research the effects of a concrete instantiation of the method in a real-world large-scale IT project, but it is difficult to find a company willing to apply an untested method. </t>
    </r>
    <r>
      <rPr>
        <b/>
        <sz val="10"/>
        <color theme="1"/>
        <rFont val="Calibri"/>
        <family val="2"/>
      </rPr>
      <t>As a first step to full evaluation we present in this work a case study where we study the utility (i.e. feasibility, effectiveness and efficiency) and usability (i.e. acceptance) of a simulated application of the UDC-LSI method in the iPeople project.</t>
    </r>
  </si>
  <si>
    <t>SLR_28 (2015): Reports on a case study evaluating the utility and usability of the UDC-LSI method in large-scale IT projects to improve user-developer communication.</t>
  </si>
  <si>
    <r>
      <rPr>
        <b/>
        <sz val="10"/>
        <color theme="1"/>
        <rFont val="Calibri"/>
        <family val="2"/>
      </rPr>
      <t>The main challenge addressed by the EU-funded project CloudTeams is bridging the communication and collaboration gap between software developers and end users during the whole software development process in order to develop better accepted software.</t>
    </r>
    <r>
      <rPr>
        <sz val="10"/>
        <color theme="1"/>
        <rFont val="Calibri"/>
        <family val="2"/>
      </rPr>
      <t xml:space="preserve"> CloudTeams solves the problem by bringing together software developers and end users into one platform, thus providing a seamless environment where interaction with customers will feel natural and will validate the software product.</t>
    </r>
  </si>
  <si>
    <t>SLR_33 (2015): Describes the CloudTeams project, aiming to bridge the communication gap between software developers and end users through a collaborative platform.</t>
  </si>
  <si>
    <r>
      <rPr>
        <sz val="10"/>
        <color theme="1"/>
        <rFont val="Calibri"/>
        <family val="2"/>
      </rPr>
      <t>We present an analysis of issues and commits on five GitHub projects distinguishing contributors between</t>
    </r>
    <r>
      <rPr>
        <b/>
        <sz val="10"/>
        <color theme="1"/>
        <rFont val="Calibri"/>
        <family val="2"/>
      </rPr>
      <t xml:space="preserve"> users and developers, a</t>
    </r>
    <r>
      <rPr>
        <sz val="10"/>
        <color theme="1"/>
        <rFont val="Calibri"/>
        <family val="2"/>
      </rPr>
      <t xml:space="preserve">nd between one-commit and multi-commit developers.
The main contributions of our work are:
• we investigate contributors in a fine granularity, splitting people in OSS projects into users and developers;
</t>
    </r>
    <r>
      <rPr>
        <b/>
        <sz val="10"/>
        <color theme="1"/>
        <rFont val="Calibri"/>
        <family val="2"/>
      </rPr>
      <t xml:space="preserve">• we analyze the situations different groups may face and what difficulties different groups may have when communicating regarding politeness and emotions;
</t>
    </r>
    <r>
      <rPr>
        <sz val="10"/>
        <color theme="1"/>
        <rFont val="Calibri"/>
        <family val="2"/>
      </rPr>
      <t>• we build upon previous studies in the area of human factors in software engineering suggesting that it is necessary to take into account the roles of the subjects who are communicating since the results show that different groups have different communication patterns</t>
    </r>
  </si>
  <si>
    <t xml:space="preserve">SLR_05 (2018):  Analyses issues and commits on GitHub projects to understand communication patterns between users and developers, emphasising the importance of considering different roles in communication.
- raising understanding of how different roles in software development express emotions and politeness </t>
  </si>
  <si>
    <t xml:space="preserve">improving communication
- raising understanding of how different roles in software development express emotions and politeness </t>
  </si>
  <si>
    <t>SLR_06 (2018): Investigates Malaysian software development practitioners' perceptions of human factors affecting the successful implementation of SPI efforts in SME software development companies.</t>
  </si>
  <si>
    <t>human factors affecting the successful implementation of SPI efforts</t>
  </si>
  <si>
    <t>SLR_08 (2018): Empirically assesses the influences of user-developer perception gaps in requirements understanding on user participation.</t>
  </si>
  <si>
    <r>
      <rPr>
        <b/>
        <sz val="10"/>
        <color theme="1"/>
        <rFont val="Calibri"/>
        <family val="2"/>
      </rPr>
      <t>Motivation: To understand how users and developers interact via the review system in the Google Play Store, we study the characteristics of these dialogues that emerge through back-and-forth (updated) app reviews and developer responses.</t>
    </r>
    <r>
      <rPr>
        <sz val="10"/>
        <color theme="1"/>
        <rFont val="Calibri"/>
        <family val="2"/>
      </rPr>
      <t xml:space="preserve">
Motivation: In our preliminary study and Study I, we observed that responding to reviews can be beneficial for developers. Therefore, in our second study, we investigate which metrics are related to the likelihood of a developer responding to a review. </t>
    </r>
    <r>
      <rPr>
        <b/>
        <sz val="10"/>
        <color theme="1"/>
        <rFont val="Calibri"/>
        <family val="2"/>
      </rPr>
      <t>The goal of Study II is to provide recommendations for store owners and developers to easier identify reviews that may require a response. For example, store owners could automatically highlight reviews that a developer is likely to respond to.</t>
    </r>
    <r>
      <rPr>
        <sz val="10"/>
        <color theme="1"/>
        <rFont val="Calibri"/>
        <family val="2"/>
      </rPr>
      <t xml:space="preserve">
Motivation: In Study II we found how we can identify reviews that may require a response.</t>
    </r>
    <r>
      <rPr>
        <b/>
        <sz val="10"/>
        <color theme="1"/>
        <rFont val="Calibri"/>
        <family val="2"/>
      </rPr>
      <t xml:space="preserve"> However, the results obtained from Study II do not explain the actual contents of a response. Understanding the contents of developer responses can lead to improvements in the review response mechanism, or to improvements in the way that developers use reviews and responses</t>
    </r>
    <r>
      <rPr>
        <sz val="10"/>
        <color theme="1"/>
        <rFont val="Calibri"/>
        <family val="2"/>
      </rPr>
      <t>. For example, if developers turn out to ask users for more details in many of their responses, such requests can be better accommodated by next-generation automated review mechanisms. Therefore, we conduct a manual study of the contents of responses to understand better what drives developers to respond to reviews.</t>
    </r>
  </si>
  <si>
    <t>SLR_31 (2018): Studies user-developer interaction via the review system in the Google Play Store, focusing on characteristics of dialogues and developer responses to reviews.</t>
  </si>
  <si>
    <r>
      <rPr>
        <b/>
        <sz val="10"/>
        <color theme="1"/>
        <rFont val="Calibri"/>
        <family val="2"/>
      </rPr>
      <t>proposes a valid user engagement success instrument</t>
    </r>
    <r>
      <rPr>
        <sz val="10"/>
        <color theme="1"/>
        <rFont val="Calibri"/>
        <family val="2"/>
      </rPr>
      <t xml:space="preserve"> (a questionnaire) consists of 67 items. </t>
    </r>
  </si>
  <si>
    <t>SLR_02 (2019): Proposed a questionnaire to measure user engagement success.</t>
  </si>
  <si>
    <t>user engagement</t>
  </si>
  <si>
    <r>
      <rPr>
        <sz val="10"/>
        <color theme="1"/>
        <rFont val="Calibri"/>
        <family val="2"/>
      </rPr>
      <t>To get more</t>
    </r>
    <r>
      <rPr>
        <b/>
        <sz val="10"/>
        <color theme="1"/>
        <rFont val="Calibri"/>
        <family val="2"/>
      </rPr>
      <t xml:space="preserve"> in-depth understanding of the customer problems and issues with the communication between customer and the vendor, in this study it was decided to get interview data from both sides to see how the role of customer is formed. </t>
    </r>
    <r>
      <rPr>
        <sz val="10"/>
        <color theme="1"/>
        <rFont val="Calibri"/>
        <family val="2"/>
      </rPr>
      <t>On the software process aspects, it was interesting to understand what does the customer actually do or understand, and how they relate themselves to the rest of the development team</t>
    </r>
  </si>
  <si>
    <t>SLR_34 (2019): Investigates customer problems and issues with communication between customers and vendors, aiming to understand the customer's role in software development.</t>
  </si>
  <si>
    <t>SLR_46 (2019): Examines developer responses to user feedback in app stores to facilitate the growth of developer-user interaction.</t>
  </si>
  <si>
    <r>
      <rPr>
        <sz val="10"/>
        <color theme="1"/>
        <rFont val="Calibri"/>
        <family val="2"/>
      </rPr>
      <t>Several aspects were investigated, which include</t>
    </r>
    <r>
      <rPr>
        <b/>
        <sz val="10"/>
        <color theme="1"/>
        <rFont val="Calibri"/>
        <family val="2"/>
      </rPr>
      <t xml:space="preserve"> how collaboration with external customers affects student skills in a customer-driven course, how collaboration with external customers affects students’ motivation in startup formation, and how students perceive the introduction of an external Innovation Bootcamp activity at the start of the course.</t>
    </r>
  </si>
  <si>
    <t>SLR_12 (2021): Investigates the impact of collaboration with external customers on student skills, motivation, and perceptions in a customer-driven course.</t>
  </si>
  <si>
    <t>2020s</t>
  </si>
  <si>
    <t xml:space="preserve">2020s - Focus on improving communication, understanding, collaboration between different stakeholders involved in software development, and identifying the challenges in SE teams. </t>
  </si>
  <si>
    <t>collaboration</t>
  </si>
  <si>
    <r>
      <rPr>
        <sz val="10"/>
        <color theme="1"/>
        <rFont val="Calibri"/>
        <family val="2"/>
      </rPr>
      <t xml:space="preserve">For this reason the main aim is to produce an paper that deals with the communication problems of this stage which will be a contribution to future requirements engineers that try to solve problems in the requirements elicitation where they know techniques to understand what the client wants and to capture the proposed requirements.
</t>
    </r>
    <r>
      <rPr>
        <b/>
        <sz val="10"/>
        <color theme="1"/>
        <rFont val="Calibri"/>
        <family val="2"/>
      </rPr>
      <t>The aim of our study is to propose a solution/improvement in the communication between client and developer through the application of methodologies that allow the intermediary (requirements engineer) to fully understand the client’s needs and express them correctly to the development group.</t>
    </r>
  </si>
  <si>
    <t>SLR_29 (2021): Aims to propose a solution to improve communication between clients and developers in requirements elicitation by applying methodologies to understand client needs better.</t>
  </si>
  <si>
    <r>
      <rPr>
        <sz val="10"/>
        <color theme="1"/>
        <rFont val="Calibri,Arial"/>
      </rPr>
      <t>We aim to provide a starting point for a theory about contemporary human challenges in teams and their causes in software engineering.</t>
    </r>
    <r>
      <rPr>
        <b/>
        <sz val="10"/>
        <color theme="1"/>
        <rFont val="Calibri,Arial"/>
      </rPr>
      <t xml:space="preserve"> To do so, we look to establish a reusable set of challenges and start out by investigating the effect of team virtualization</t>
    </r>
    <r>
      <rPr>
        <sz val="10"/>
        <color theme="1"/>
        <rFont val="Calibri,Arial"/>
      </rPr>
      <t>. Virtual teams often use digital communication and consist of members with different nationalities that may have more divergent human values due to cultural differences compared to single nationality teams.</t>
    </r>
  </si>
  <si>
    <t>SLR_03 (2022): Establishes a reusable set of challenges in SE teams, starting with investigating the effect of team virtualisation on human challenges.</t>
  </si>
  <si>
    <t>challenges in SE teams</t>
  </si>
  <si>
    <r>
      <rPr>
        <sz val="10"/>
        <color theme="1"/>
        <rFont val="Calibri"/>
        <family val="2"/>
      </rPr>
      <t xml:space="preserve">we use both the previously observed organizational patterns and six newly discovered patterns in government organizations to improve the understanding of the development team and the customer. We documented the experiences as patterns to make a pattern language and solve the above-mentioned challenges.
</t>
    </r>
    <r>
      <rPr>
        <b/>
        <sz val="10"/>
        <color theme="1"/>
        <rFont val="Calibri"/>
        <family val="2"/>
      </rPr>
      <t>We bring six newly discovered patterns that address these problems and improve the understanding between a customer and the development team during the software development process. We also bring some of the known organizational patterns that also mitigate these problems into relation to the newly discovered patterns.</t>
    </r>
  </si>
  <si>
    <t>SLR_38 (2022): Introduced organisational patterns to improve understanding between customers and development teams.</t>
  </si>
  <si>
    <t>improve understanding</t>
  </si>
  <si>
    <t>Key contribution of each study</t>
  </si>
  <si>
    <t>Paper #</t>
  </si>
  <si>
    <t>Year</t>
  </si>
  <si>
    <r>
      <rPr>
        <strike/>
        <sz val="10"/>
        <color theme="1"/>
        <rFont val="Calibri"/>
        <family val="2"/>
      </rPr>
      <t>obstacles in obtaining knowledge about users</t>
    </r>
    <r>
      <rPr>
        <sz val="10"/>
        <color theme="1"/>
        <rFont val="Calibri"/>
        <family val="2"/>
      </rPr>
      <t xml:space="preserve">  Obstacles to user involvement</t>
    </r>
  </si>
  <si>
    <r>
      <rPr>
        <strike/>
        <sz val="10"/>
        <color theme="1"/>
        <rFont val="Calibri"/>
        <family val="2"/>
      </rPr>
      <t>organisational patterns</t>
    </r>
    <r>
      <rPr>
        <sz val="10"/>
        <color theme="1"/>
        <rFont val="Calibri"/>
        <family val="2"/>
      </rPr>
      <t xml:space="preserve"> improving communication</t>
    </r>
  </si>
  <si>
    <t>improving communication, addressing perception gap</t>
  </si>
  <si>
    <t xml:space="preserve">improving communication, raising understanding of emotions and politeness </t>
  </si>
  <si>
    <t>X axis (Eras)</t>
  </si>
  <si>
    <t>Y Axis (Key Contributions)</t>
  </si>
  <si>
    <t>Data</t>
  </si>
  <si>
    <t>(1980s, improving communication)</t>
  </si>
  <si>
    <t>communication gaps</t>
  </si>
  <si>
    <r>
      <rPr>
        <sz val="10"/>
        <color theme="1"/>
        <rFont val="Calibri"/>
        <family val="2"/>
      </rPr>
      <t xml:space="preserve">(1990s, </t>
    </r>
    <r>
      <rPr>
        <strike/>
        <sz val="10"/>
        <color theme="1"/>
        <rFont val="Calibri"/>
        <family val="2"/>
      </rPr>
      <t>obstacles in obtaining knowledge about users</t>
    </r>
    <r>
      <rPr>
        <sz val="10"/>
        <color theme="1"/>
        <rFont val="Calibri"/>
        <family val="2"/>
      </rPr>
      <t xml:space="preserve"> user involvement)</t>
    </r>
  </si>
  <si>
    <r>
      <rPr>
        <strike/>
        <sz val="10"/>
        <color theme="1"/>
        <rFont val="Calibri"/>
        <family val="2"/>
      </rPr>
      <t>obstacles in obtaining knowledge about users</t>
    </r>
    <r>
      <rPr>
        <sz val="10"/>
        <color theme="1"/>
        <rFont val="Calibri"/>
        <family val="2"/>
      </rPr>
      <t xml:space="preserve">  Obstacles to user involvement</t>
    </r>
  </si>
  <si>
    <t>(1990s, communication gaps)</t>
  </si>
  <si>
    <t xml:space="preserve">obstacles in obtaining knowledge about users </t>
  </si>
  <si>
    <t>Improving understanding</t>
  </si>
  <si>
    <t>(2000s, Overcoming understanding gaps)</t>
  </si>
  <si>
    <t>Overcoming understanding gaps</t>
  </si>
  <si>
    <t>(2000s, communication gaps)</t>
  </si>
  <si>
    <t>(2000s, improving communication)</t>
  </si>
  <si>
    <t>(2000s, Developer-user gaps)</t>
  </si>
  <si>
    <t>user involvement</t>
  </si>
  <si>
    <r>
      <rPr>
        <sz val="10"/>
        <color theme="1"/>
        <rFont val="Calibri"/>
        <family val="2"/>
      </rPr>
      <t xml:space="preserve">(2000s, </t>
    </r>
    <r>
      <rPr>
        <strike/>
        <sz val="10"/>
        <color theme="1"/>
        <rFont val="Calibri"/>
        <family val="2"/>
      </rPr>
      <t>organisational patterns</t>
    </r>
    <r>
      <rPr>
        <sz val="10"/>
        <color theme="1"/>
        <rFont val="Calibri"/>
        <family val="2"/>
      </rPr>
      <t xml:space="preserve"> improving communication)</t>
    </r>
  </si>
  <si>
    <r>
      <rPr>
        <strike/>
        <sz val="10"/>
        <color theme="1"/>
        <rFont val="Calibri"/>
        <family val="2"/>
      </rPr>
      <t>organisational patterns</t>
    </r>
    <r>
      <rPr>
        <sz val="10"/>
        <color theme="1"/>
        <rFont val="Calibri"/>
        <family val="2"/>
      </rPr>
      <t xml:space="preserve"> improving communication</t>
    </r>
  </si>
  <si>
    <t>user participation</t>
  </si>
  <si>
    <t>(2000s, improving collaboration)</t>
  </si>
  <si>
    <t>human factors affecting implementation of SPI efforts</t>
  </si>
  <si>
    <t>organisational patterns</t>
  </si>
  <si>
    <t>(2000s, addressing perception gap)</t>
  </si>
  <si>
    <t>challenges of human aspects</t>
  </si>
  <si>
    <t>(2010s, user involvement)</t>
  </si>
  <si>
    <t>raising understanding of emotions / Emotions</t>
  </si>
  <si>
    <t>(2010s, improving collaboration)</t>
  </si>
  <si>
    <t>(2010s, understanding customer role)</t>
  </si>
  <si>
    <t>(2010s, improving communication)</t>
  </si>
  <si>
    <t>(2010s, user related risks)</t>
  </si>
  <si>
    <t>(2010s, communication gaps)</t>
  </si>
  <si>
    <t>(2010s, user feedback in app stores)</t>
  </si>
  <si>
    <t>(2010s, understanding of usability and empathy)</t>
  </si>
  <si>
    <t>(2010s, motivation)</t>
  </si>
  <si>
    <t>(2010s, user participation)</t>
  </si>
  <si>
    <t>(2010s, understanding of usability and empathy )</t>
  </si>
  <si>
    <t>(2010s, challenges of human aspects)</t>
  </si>
  <si>
    <t>(2010s, Emotions)</t>
  </si>
  <si>
    <t xml:space="preserve">raising understanding of emotions </t>
  </si>
  <si>
    <t>(2010s, Impact of human aspects)</t>
  </si>
  <si>
    <t>(2010s, addressing perception gap)</t>
  </si>
  <si>
    <t>(2010s, user engagement)</t>
  </si>
  <si>
    <t>(2020s, improving collaboration)</t>
  </si>
  <si>
    <t>(2020s, improving communication)</t>
  </si>
  <si>
    <t>(2020s, challenges in SE teams)</t>
  </si>
  <si>
    <t>(2020s, Improving understanding)</t>
  </si>
  <si>
    <t>Study Goals/Objectives</t>
  </si>
  <si>
    <t>SLR ID</t>
  </si>
  <si>
    <t>DB ID</t>
  </si>
  <si>
    <t>8 - What are the goals/ objectives of the study?</t>
  </si>
  <si>
    <t>Goal/Objective Key Points</t>
  </si>
  <si>
    <t>Study more about the human aspects</t>
  </si>
  <si>
    <t>Enhance Positive impact of the human aspects</t>
  </si>
  <si>
    <t>Mitigate negative impact of the human aspects</t>
  </si>
  <si>
    <t>Developed new Instruments  or used existing instruments (models/tools/frameworks/ guidelines) to incorperate human aspects in SE</t>
  </si>
  <si>
    <r>
      <rPr>
        <b/>
        <sz val="10"/>
        <color theme="1"/>
        <rFont val="Calibri"/>
        <family val="2"/>
      </rPr>
      <t xml:space="preserve">Large-scale IT projects </t>
    </r>
    <r>
      <rPr>
        <sz val="10"/>
        <color theme="1"/>
        <rFont val="Calibri"/>
        <family val="2"/>
      </rPr>
      <t>with traditional development methods are still very common in practice. These projects mostly involve the end user in the beginning and at the end of the development</t>
    </r>
    <r>
      <rPr>
        <b/>
        <sz val="10"/>
        <color theme="1"/>
        <rFont val="Calibri"/>
        <family val="2"/>
      </rPr>
      <t>. However, there are also user-relevant decisions in the phases between. Thus, it is important to investigate what decisions are made and which of them are user-relevant. Thus we suggested in our previous work a preliminary classification based on the TORE method to structure decisions.</t>
    </r>
    <r>
      <rPr>
        <sz val="10"/>
        <color theme="1"/>
        <rFont val="Calibri"/>
        <family val="2"/>
      </rPr>
      <t xml:space="preserve">
In this paper, we validate this classification and collected exemplary user-relevant decisions by experts in large-scale IT projects. </t>
    </r>
  </si>
  <si>
    <r>
      <rPr>
        <b/>
        <sz val="10"/>
        <color theme="1"/>
        <rFont val="Calibri"/>
        <family val="2"/>
      </rPr>
      <t>This paper is a continuation of authors' work on enhancing user-developer communication and they argue that a user-relevant decision becomes a trigger point to start communication with users. They further argue that in large-scale IT projects, using traditional development methods, there is a need for enhanced user developer communication focusing on the translation process from user to system requirements.</t>
    </r>
    <r>
      <rPr>
        <sz val="10"/>
        <color theme="1"/>
        <rFont val="Calibri"/>
        <family val="2"/>
      </rPr>
      <t xml:space="preserve"> In previous works, they have developed a classification for trigger points (user-relevant decisions) based on the Task-Oriented Requirement Engineering (TORE) method.  
In this paper they present the validation of that classification and its extension with examples.
</t>
    </r>
  </si>
  <si>
    <r>
      <rPr>
        <b/>
        <sz val="10"/>
        <color theme="1"/>
        <rFont val="Calibri"/>
        <family val="2"/>
      </rPr>
      <t>enhancing user developer communication</t>
    </r>
    <r>
      <rPr>
        <sz val="10"/>
        <color theme="1"/>
        <rFont val="Calibri"/>
        <family val="2"/>
      </rPr>
      <t xml:space="preserve"> focusing on the translation process from user to system requirements 
</t>
    </r>
    <r>
      <rPr>
        <b/>
        <sz val="10"/>
        <color theme="1"/>
        <rFont val="Calibri"/>
        <family val="2"/>
      </rPr>
      <t>evaluation of a developed classification</t>
    </r>
    <r>
      <rPr>
        <sz val="10"/>
        <color theme="1"/>
        <rFont val="Calibri"/>
        <family val="2"/>
      </rPr>
      <t xml:space="preserve"> for trigger points (user-relevant decisions).</t>
    </r>
  </si>
  <si>
    <r>
      <rPr>
        <b/>
        <sz val="10"/>
        <color theme="1"/>
        <rFont val="Calibri"/>
        <family val="2"/>
      </rPr>
      <t>enhancing user developer communication</t>
    </r>
    <r>
      <rPr>
        <sz val="10"/>
        <color theme="1"/>
        <rFont val="Calibri"/>
        <family val="2"/>
      </rPr>
      <t xml:space="preserve"> focusing on the translation process from user to system requirements 
</t>
    </r>
    <r>
      <rPr>
        <b/>
        <sz val="10"/>
        <color theme="1"/>
        <rFont val="Calibri"/>
        <family val="2"/>
      </rPr>
      <t>evaluation of a developed classification</t>
    </r>
    <r>
      <rPr>
        <sz val="10"/>
        <color theme="1"/>
        <rFont val="Calibri"/>
        <family val="2"/>
      </rPr>
      <t xml:space="preserve"> for trigger points (user-relevant decisions).</t>
    </r>
  </si>
  <si>
    <r>
      <rPr>
        <b/>
        <sz val="10"/>
        <color theme="1"/>
        <rFont val="Calibri"/>
        <family val="2"/>
      </rPr>
      <t>User engagement is a term that reflects both user participation and user involvement. These two aspects of user engagement play an essential role in developing information system successfully. Currently, the lack of theoretical and empirical evidence of factors that influence effective user engagement constitute a need to review relevant literature to determine factors</t>
    </r>
    <r>
      <rPr>
        <sz val="10"/>
        <color theme="1"/>
        <rFont val="Calibri"/>
        <family val="2"/>
      </rPr>
      <t xml:space="preserve"> that were directly or indirectly affect user engagement success.
Due to the lack of theoretical and empirical evidence of factors that affect user engagement efficiently, a review of relevant literature is conducted to identify the factors that were directly or indirectly suggested as important.</t>
    </r>
  </si>
  <si>
    <r>
      <rPr>
        <b/>
        <sz val="10"/>
        <color theme="1"/>
        <rFont val="Calibri"/>
        <family val="2"/>
      </rPr>
      <t>This paper discusses the items for measuring user engagement (includes both user participation and user involvement) success. Paper proposes a valid user engagement success instrument (a questionnaire) consists of 67 items.</t>
    </r>
    <r>
      <rPr>
        <sz val="10"/>
        <color theme="1"/>
        <rFont val="Calibri"/>
        <family val="2"/>
      </rPr>
      <t xml:space="preserve"> Study identified factors that directly or indirectly affect user engagement success. These success factors are User-Developer Communication, Identifying Users for Engagement, User Ability in IT Projects, Type of Participation, Top Management Support, Organisational Culture, User Motivation, User Attitude toward System, User-Developer attitude, Conflict Resolution, Involvement Congruence, and Project Complexity.
These factors have been refined based on data from two stage of interviews with the experts. The first interview was conducted with seven experts where the purpose was to identify the critical success factors of user engagement success in the information systems development. The second interview was undertaken to determine the relationships between the derived factors from stage one in the constructed model of user engagement success in information system development. In the second interview, 11 experts were involved.</t>
    </r>
  </si>
  <si>
    <r>
      <rPr>
        <b/>
        <sz val="10"/>
        <color theme="1"/>
        <rFont val="Calibri"/>
        <family val="2"/>
      </rPr>
      <t>proposes a valid user engagement success instrument</t>
    </r>
    <r>
      <rPr>
        <sz val="10"/>
        <color theme="1"/>
        <rFont val="Calibri"/>
        <family val="2"/>
      </rPr>
      <t xml:space="preserve"> (a questionnaire) consists of 67 items. </t>
    </r>
  </si>
  <si>
    <t xml:space="preserve">proposes a valid user engagement success instrument (a questionnaire) consists of 67 items. </t>
  </si>
  <si>
    <r>
      <rPr>
        <b/>
        <sz val="10"/>
        <color theme="1"/>
        <rFont val="Calibri,Arial"/>
      </rPr>
      <t>We aim to provide a starting point for a theory about contemporary human challenges in teams and their causes in software engineering. To do so, we look to establish a reusable set of challenges and start out by investigating the effect of team virtualization. Virtual teams often use digital communication and consist of members with different nationalities that may have more divergent human values due to cultural differences compared to single nationality teams.</t>
    </r>
    <r>
      <rPr>
        <b/>
        <sz val="10"/>
        <color theme="1"/>
        <rFont val="Calibri,Arial"/>
      </rPr>
      <t xml:space="preserve">
We assume that understanding the causes will greatly help in finding mitigations. It is our vision to establish a solid list of most relevant human-focused triples (causes, challenge, mitigations) that is continually strengthened, extended, and refined.</t>
    </r>
  </si>
  <si>
    <r>
      <rPr>
        <sz val="10"/>
        <color theme="1"/>
        <rFont val="Calibri,Arial"/>
      </rPr>
      <t>We aim to provide a starting point for a theory about contemporary human challenges in teams and their causes in software engineering.</t>
    </r>
    <r>
      <rPr>
        <b/>
        <sz val="10"/>
        <color theme="1"/>
        <rFont val="Calibri,Arial"/>
      </rPr>
      <t xml:space="preserve"> To do so, we look to establish a reusable set of challenges and start out by investigating the effect of team virtualization</t>
    </r>
    <r>
      <rPr>
        <sz val="10"/>
        <color theme="1"/>
        <rFont val="Calibri,Arial"/>
      </rPr>
      <t>. Virtual teams often use digital communication and consist of members with different nationalities that may have more divergent human values due to cultural differences compared to single nationality teams.</t>
    </r>
  </si>
  <si>
    <t>Existing: PVQ
We aim to provide a starting point for a theory about contemporary human challenges in teams and their causes in software engineering. To do so, we look to establish a reusable set of challenges and start out by investigating the effect of team virtualization. Virtual teams often use digital communication and consist of members with different nationalities that may have more divergent human values due to cultural differences compared to single nationality teams.</t>
  </si>
  <si>
    <r>
      <rPr>
        <b/>
        <sz val="10"/>
        <color theme="1"/>
        <rFont val="Calibri"/>
        <family val="2"/>
      </rPr>
      <t xml:space="preserve">Although formal definitions and processes do exist for requirements engineering, projects are still failing due to the poor quality of requirements. This study investigates this phenomenon, in particular the reasons why high quality requirements cannot be delivered. </t>
    </r>
    <r>
      <rPr>
        <sz val="10"/>
        <color theme="1"/>
        <rFont val="Calibri"/>
        <family val="2"/>
      </rPr>
      <t>This paper investigates factors contributing to high quality requirements during two requirements engineering processes in practise.</t>
    </r>
  </si>
  <si>
    <r>
      <rPr>
        <sz val="10"/>
        <color theme="1"/>
        <rFont val="Calibri"/>
        <family val="2"/>
      </rPr>
      <t xml:space="preserve">This paper addresses some of the factors that contribute to the delivery of quality requirements and how it affects project success.
</t>
    </r>
    <r>
      <rPr>
        <b/>
        <sz val="10"/>
        <color theme="1"/>
        <rFont val="Calibri"/>
        <family val="2"/>
      </rPr>
      <t xml:space="preserve">The goal of the research was to investigate the requirements engineering process through the entire project life cycle in order to identify the factors that contributed to quality requirements.
</t>
    </r>
    <r>
      <rPr>
        <sz val="10"/>
        <color theme="1"/>
        <rFont val="Calibri"/>
        <family val="2"/>
      </rPr>
      <t>The objective of this research was to obtain multiple
perspectives of the requirements engineering process during
the system implementation life cycle and the unit of analysis
is the requirements engineering process.
This research explores whether there is a correlation
between domain knowledge and quality requirements.</t>
    </r>
  </si>
  <si>
    <t>This paper addresses some of the factors that contribute to the delivery of quality requirements and how it affects project success.</t>
  </si>
  <si>
    <r>
      <rPr>
        <b/>
        <sz val="10"/>
        <color theme="1"/>
        <rFont val="Calibri"/>
        <family val="2"/>
      </rPr>
      <t xml:space="preserve">Studies related to human factors in software engineering are providing insightful information on the emotional state of contributors and the impact this has on the code. The open source software development paradigm involves different roles, and previous studies about emotions in software development have not taken into account what different roles might play when people express their feelings.
</t>
    </r>
    <r>
      <rPr>
        <sz val="10"/>
        <color theme="1"/>
        <rFont val="Calibri"/>
        <family val="2"/>
      </rPr>
      <t xml:space="preserve">
Mining large software repositories to find “indirect” insights, e.g., emotions and human factors, related to the development process has become popular and helpful for managers and developers. Conway’s law [6] states that organizations which design systems are constrained to produce designs which are copies of the communication structures of these organizations. Even if Conway’s law has not yet been proved, the importance of communication is well known in software engineering. Hence, </t>
    </r>
    <r>
      <rPr>
        <b/>
        <sz val="10"/>
        <color theme="1"/>
        <rFont val="Calibri"/>
        <family val="2"/>
      </rPr>
      <t>understanding how team members communicate provides valuable information for managing a project.</t>
    </r>
  </si>
  <si>
    <r>
      <rPr>
        <sz val="10"/>
        <color theme="1"/>
        <rFont val="Calibri"/>
        <family val="2"/>
      </rPr>
      <t xml:space="preserve">We present an analysis of issues and commits on five GitHub projects distinguishing contributors between users and developers, and between one-commit and multi-commit developers.
The main contributions of our work are:
</t>
    </r>
    <r>
      <rPr>
        <b/>
        <sz val="10"/>
        <color theme="1"/>
        <rFont val="Calibri"/>
        <family val="2"/>
      </rPr>
      <t>• we investigate contributors in a fine granularity, splitting people in OSS projects into users and developers;
• we analyze the situations different groups may face and what difficulties different groups may have when communicating regarding politeness and emotions;
• we build upon previous studies in the area of human factors in software engineering suggesting that it is necessary to take into account the roles of the subjects who are communicating since the results show that different groups have different communication patterns</t>
    </r>
  </si>
  <si>
    <r>
      <rPr>
        <sz val="10"/>
        <color theme="1"/>
        <rFont val="Calibri"/>
        <family val="2"/>
      </rPr>
      <t>We present an analysis of issues and commits on five GitHub projects distinguishing contributors between</t>
    </r>
    <r>
      <rPr>
        <b/>
        <sz val="10"/>
        <color theme="1"/>
        <rFont val="Calibri"/>
        <family val="2"/>
      </rPr>
      <t xml:space="preserve"> users and developers, a</t>
    </r>
    <r>
      <rPr>
        <sz val="10"/>
        <color theme="1"/>
        <rFont val="Calibri"/>
        <family val="2"/>
      </rPr>
      <t xml:space="preserve">nd between one-commit and multi-commit developers.
The main contributions of our work are:
• we investigate contributors in a fine granularity, splitting people in OSS projects into users and developers;
</t>
    </r>
    <r>
      <rPr>
        <b/>
        <sz val="10"/>
        <color theme="1"/>
        <rFont val="Calibri"/>
        <family val="2"/>
      </rPr>
      <t xml:space="preserve">• we analyze the situations different groups may face and what difficulties different groups may have when communicating regarding politeness and emotions;
</t>
    </r>
    <r>
      <rPr>
        <sz val="10"/>
        <color theme="1"/>
        <rFont val="Calibri"/>
        <family val="2"/>
      </rPr>
      <t>• we build upon previous studies in the area of human factors in software engineering suggesting that it is necessary to take into account the roles of the subjects who are communicating since the results show that different groups have different communication patterns</t>
    </r>
  </si>
  <si>
    <t>we analyze the situations different groups may face and what difficulties different groups may have when communicating regarding politeness and emotions</t>
  </si>
  <si>
    <r>
      <rPr>
        <sz val="10"/>
        <color theme="1"/>
        <rFont val="Calibri"/>
        <family val="2"/>
      </rPr>
      <t xml:space="preserve">Software Process Improvement (SPI) aims to achieve quality software products in software companies. Ignoring human factors can cause several types of damage in the software development process. </t>
    </r>
    <r>
      <rPr>
        <b/>
        <sz val="10"/>
        <color theme="1"/>
        <rFont val="Calibri"/>
        <family val="2"/>
      </rPr>
      <t>Because, Software development is not a purely technical task, but rather it is a relationship between technical and human factors that interact with each other constantly. Currently, Small Medium Enterprises' (SMEs) software development companies in Malaysia still struggle to implement SPI successfully. Therefore, the main objective of this study is to investigate the empirical evidence based on the human factor perspective for helping Malaysian SMEs' software development companies to implement SPI strategies.</t>
    </r>
  </si>
  <si>
    <t>understand Malaysian software development practitioners' perceptions of the human factors that affect the successful implementation of the SPI efforts in Malaysian SME software development companies</t>
  </si>
  <si>
    <r>
      <rPr>
        <b/>
        <sz val="10"/>
        <color theme="1"/>
        <rFont val="Calibri"/>
        <family val="2"/>
      </rPr>
      <t xml:space="preserve">Companies developing and commercializing Healthcare IT applications may decide to involve the users in the software development lifecycle in order to better understand the users’ needs and to optimize their products. Unfortunately direct developers–users dialogues are not sufficient to ensure a proper understanding of the users’ needs. It is also necessary to involve human factors specialists to analyze the users’ expression of their needs and to properly formalize the requirements for design purposes.
</t>
    </r>
    <r>
      <rPr>
        <sz val="10"/>
        <color theme="1"/>
        <rFont val="Calibri"/>
        <family val="2"/>
      </rPr>
      <t>In sum, while users’ involvement is known to be essential in usability matters, actually fixing usability problems requires more than direct dialogue between the software team and the software users [14]. Experts’ methods are necessary to efficiently support the design or re-design of usable products well compatible with the users’ activities.
In this context, HF experts can act as a mediator between the users and the companies.</t>
    </r>
  </si>
  <si>
    <r>
      <rPr>
        <sz val="10"/>
        <color theme="1"/>
        <rFont val="Calibri"/>
        <family val="2"/>
      </rPr>
      <t xml:space="preserve">The objective of this paper is to present a case study reporting the collaborative work between HF experts and a company developing and commercializing a CPOE. </t>
    </r>
    <r>
      <rPr>
        <b/>
        <sz val="10"/>
        <color theme="1"/>
        <rFont val="Calibri"/>
        <family val="2"/>
      </rPr>
      <t>This study shows how this collaboration helps resolve the limits of direct users involvement and usual problems pertaining to users’ needs description and understanding.</t>
    </r>
  </si>
  <si>
    <r>
      <rPr>
        <sz val="10"/>
        <color theme="1"/>
        <rFont val="Calibri"/>
        <family val="2"/>
      </rPr>
      <t xml:space="preserve">The objective of this paper is to present a case study reporting the collaborative work between HF experts and a company developing and commercializing a CPOE. </t>
    </r>
    <r>
      <rPr>
        <b/>
        <sz val="10"/>
        <color theme="1"/>
        <rFont val="Calibri"/>
        <family val="2"/>
      </rPr>
      <t>This study shows how this collaboration helps resolve the limits of direct users involvement and usual problems pertaining to users’ needs description and understanding.</t>
    </r>
  </si>
  <si>
    <t>User participation is considered an effective way to conduct requirements engineering, but user-developer perception gaps in requirements understanding occur frequently. Since user participation in practice is not as active as we expect and the requirements perception gap has been recognized as a risk that negatively affects projects, exploring whether user-developer perception gaps in requirements understanding will hinder user participation is worthwhile. This will help develop a greater comprehension of the intertwined relationship between user participation and perception gap, a topic that has not yet been extensively examined.</t>
  </si>
  <si>
    <t>User participation in software development is considered to be essential for successful software systems. Especially missing direct communication between users and developers can cause various issues in large-scale IT projects.
However, we have seen from our experience as a management consultant for IT projects that a lot of large-scale IT projects still use traditional methods, i.e. the waterfall approach. Therefore, we wanted to understand current practices of large-scale IT projects, mainly with a focus on projects using traditional development methods.</t>
  </si>
  <si>
    <r>
      <rPr>
        <b/>
        <sz val="10"/>
        <color theme="1"/>
        <rFont val="Calibri"/>
        <family val="2"/>
      </rPr>
      <t>The lack of understanding on the part of novice software developer regarding usability, is one of the most cited problems about to integration of HCI activities (specially usability evaluations), into software development projects. [2, 3], [15], [18]. This problem suggests a low priority of software developers on the user. Developers’ motivators confirm their focus on personal matters [9], [14].
According some studies, observation of usability evaluations by developers im- proves their understanding of usability and also their empathy with users [10], [21]. Other researchers confirm this increasing of empathy in contexts with close interaction with users [6, 7], [12, 13]. Causes of such phenomenon in developers have not been studied yet.</t>
    </r>
    <r>
      <rPr>
        <sz val="10"/>
        <color theme="1"/>
        <rFont val="Calibri"/>
        <family val="2"/>
      </rPr>
      <t xml:space="preserve">
The empathy [5], [20] has its origin in an Emotional Contagion (EC) process [8], [17]. This process occurs between two actors: the observer and the observed. In the pro-cess, the observer unconsciously acquires the emotions of the observed after seeing and interacting with him for some time [4], [20]. The observer assumes a submissive role in her/his interaction with the observed who, in turn, assumes a dominant role. The particular circumstances or personalities of each are decisive in establishing who assumes a particular role [17]. The EC-Process could be fundamental to explain why developers experiment an increasing in the empathy with users and also in the under-standing of usability, during their observation of usability evaluations.</t>
    </r>
  </si>
  <si>
    <r>
      <rPr>
        <sz val="10"/>
        <color theme="1"/>
        <rFont val="Calibri"/>
        <family val="2"/>
      </rPr>
      <t>Considering this, we conducted a quasi-experiment [23]</t>
    </r>
    <r>
      <rPr>
        <b/>
        <sz val="10"/>
        <color theme="1"/>
        <rFont val="Calibri"/>
        <family val="2"/>
      </rPr>
      <t xml:space="preserve"> which aimed to explore the improvement of the understanding of usability and also the empathy with users by novice software developers, into a usability evaluation context.</t>
    </r>
    <r>
      <rPr>
        <sz val="10"/>
        <color theme="1"/>
        <rFont val="Calibri"/>
        <family val="2"/>
      </rPr>
      <t xml:space="preserve"> Our study attempts to fill the gap in the literature by explaining this situation since a perspective of an EC-Process</t>
    </r>
  </si>
  <si>
    <r>
      <rPr>
        <sz val="10"/>
        <color theme="1"/>
        <rFont val="Calibri"/>
        <family val="2"/>
      </rPr>
      <t xml:space="preserve">The understanding of how human operators will actually relate to and use the technology is generally termed ‘human factors’(Dumas and Redish,1994,4). ‘Human factors’ embraces the physiological, psychological, cultural and behavioural aspects of human interaction with technology. Good human factor design can be the difference between market success or failure for technology, as for example, the users of the early Apple Macintosh platforin would affinn. </t>
    </r>
    <r>
      <rPr>
        <b/>
        <sz val="10"/>
        <color theme="1"/>
        <rFont val="Calibri"/>
        <family val="2"/>
      </rPr>
      <t>The quality of user information in its various forms has a direct impact on the application of the system and user productivity. The provision of accessible hard-copy user manuals, effective online help, intuitive interface design, meaningful system and error messages are a necessity if users are to make the most use of a system. This paper reports that, to develop a successful and effective system, a broad range of experts must be involved, beyond programmers and developers, and involved early in the development life cycle to assist with providing users with more effective electronic information.</t>
    </r>
  </si>
  <si>
    <r>
      <rPr>
        <sz val="10"/>
        <color rgb="FF000000"/>
        <rFont val="Calibri"/>
        <family val="2"/>
      </rPr>
      <t xml:space="preserve">The quality of user information in its various forms has a direct impact on the application of the system and user productivity. The provision of accessible hard-copy user manuals, effective online help, intuitive interface design, meaningful system and error messages are a necessity if users are to make the most use of a system. This paper reports that, to develop a successful and effective system, a broad range of experts must be involved, beyond programmers and developers, and involved early in the development life cycle to assist with providing users with more effective electronic information.
</t>
    </r>
    <r>
      <rPr>
        <b/>
        <sz val="10"/>
        <color rgb="FF000000"/>
        <rFont val="Calibri"/>
        <family val="2"/>
      </rPr>
      <t>Improve communication via technical communicators</t>
    </r>
  </si>
  <si>
    <r>
      <rPr>
        <sz val="10"/>
        <color theme="1"/>
        <rFont val="Calibri"/>
        <family val="2"/>
      </rPr>
      <t xml:space="preserve">Customer-driven project courses have been a successful example of a project-based learning approach [2,3] that provides in-depth knowledge to students, strengthened by authors who report positive outcomes from previous research [4-11]. The main characteristics of the course consist in (1) providing students with the opportunity to apply skills gained in other computer science and software engineering (SE) courses, (2) executing projects in large agile teams of 5-8 students, and (3) student teams developing a working prototype or minimum viable product (MVP) for real customers.
</t>
    </r>
    <r>
      <rPr>
        <b/>
        <sz val="10"/>
        <color theme="1"/>
        <rFont val="Calibri"/>
        <family val="2"/>
      </rPr>
      <t>The main characteristic of the course is the close collaboration between students and external customers. Course instructors commonly take for granted the knowledge and competence students gain from the course. However, in this scope of work, the evaluation investigated students’ perception about skills acquisition, startup formation mindset, and the introduction of external activities. These were all reasonably new concepts to the course setting.</t>
    </r>
  </si>
  <si>
    <r>
      <rPr>
        <sz val="10"/>
        <color theme="1"/>
        <rFont val="Calibri"/>
        <family val="2"/>
      </rPr>
      <t>Several aspects were investigated, which include</t>
    </r>
    <r>
      <rPr>
        <b/>
        <sz val="10"/>
        <color theme="1"/>
        <rFont val="Calibri"/>
        <family val="2"/>
      </rPr>
      <t xml:space="preserve"> how collaboration with external customers affects student skills in a customer-driven course, how collaboration with external customers affects students’ motivation in startup formation, and how students perceive the introduction of an external Innovation Bootcamp activity at the start of the course.</t>
    </r>
  </si>
  <si>
    <r>
      <rPr>
        <sz val="10"/>
        <color theme="1"/>
        <rFont val="Calibri"/>
        <family val="2"/>
      </rPr>
      <t xml:space="preserve">One technique of collecting data in the context of the users is Cultural Probes. This approach – originally introduced by Gaver [5] – is one of the most interesting concepts for self-observation and self-documentation used in cultural studies. Cultural Probes should encourage people to produce and collect materials in everyday situations which they hand over to the scientists or designers later on. The advantage of this approach is its possibility for easy and fast feedback without disturbing the participant’s working routine. Originally the cultural probes are playful artifacts that support an engagement of participants early in the design process. Over the last years many different probes variations were introduced (for an overview see Boehner et al. [2]), one of these variations is called Technology Probe [8]. Such probes are simple and flexible technologies designed to understand the user’s need, to evaluate the use and to inspire new design-spaces. </t>
    </r>
    <r>
      <rPr>
        <b/>
        <sz val="10"/>
        <color theme="1"/>
        <rFont val="Calibri"/>
        <family val="2"/>
      </rPr>
      <t>The data from the probes can function as a starting point for modeling schemes in RE. As Boettcher [3] has shown, additional feedback gathered with the probes can be used to identify roles and goals. Inspired by Cultural and Technology probes we developed the concept of Infrastructure Propes (IPs) which will be described in more detail hereafter.</t>
    </r>
  </si>
  <si>
    <r>
      <rPr>
        <b/>
        <sz val="10"/>
        <color theme="1"/>
        <rFont val="Calibri"/>
        <family val="2"/>
      </rPr>
      <t>Understanding the impact of peer interactions on motivation is important in any project; however, it is particularly important in an XP project, because peer interactions abound in this context, and moreover, include those additional interactions that arise from extensive, and direct, customer-developer communication.</t>
    </r>
    <r>
      <rPr>
        <sz val="10"/>
        <color theme="1"/>
        <rFont val="Calibri"/>
        <family val="2"/>
      </rPr>
      <t xml:space="preserve"> These latter interactions take place throughout the XP project as follows. During release and iteration planning, customer and developers collaborate regarding scope and schedule: "the project must be driven by business decisions, but the business decisions must be informed by technical decisions about cost and risk” [3]. During implementation, developers interact with the customer to seek clarification, and extrapolation, of story details. During release and iteration steering, developers and customer continue to confer with regard to velocity overestimation, developer over- commitment, estimate updates and the insertion of new stories [3].</t>
    </r>
    <r>
      <rPr>
        <b/>
        <sz val="10"/>
        <color theme="1"/>
        <rFont val="Calibri"/>
        <family val="2"/>
      </rPr>
      <t xml:space="preserve"> Customer-developer interactions are fundamental to XP, and therefore, have the potential to influence motivation in this context.</t>
    </r>
  </si>
  <si>
    <t>The purpose of this paper is to report the results of the initial study, including the preliminary analysis based on extant social-psychological theory. As part of a larger research project to understand and improve motivation in an XP-based, software development organization, we undertook a study to investigate the impact of customer developer interactions on motivation in this organization.
First, we undertook a study to investigate the impact of customer developer interactions on motivation in this organization. Then we provided insights into the findings by evaluating them according to an established social-psychological theory. Subsequently, stakeholders used the results to develop and implement a motivation improvement program in their context.</t>
  </si>
  <si>
    <r>
      <rPr>
        <sz val="10"/>
        <color theme="1"/>
        <rFont val="Calibri"/>
        <family val="2"/>
      </rPr>
      <t>The purpose of this paper is to report the results of the initial study, including the preliminary analysis based on extant social-psychological theory. As part of a larger research project to understand and improve motivation in an XP-based, software development organization,</t>
    </r>
    <r>
      <rPr>
        <b/>
        <sz val="10"/>
        <color theme="1"/>
        <rFont val="Calibri"/>
        <family val="2"/>
      </rPr>
      <t xml:space="preserve"> we undertook a study to investigate the impact of customer developer interactions on motivation in this organization.
First, we undertook a study to investigate the impact of customer developer interactions on motivation in this organization. Then we provided insights into the findings by evaluating them according to an established social-psychological theory. Subsequently, stakeholders used the results to develop and implement a motivation improvement program in their context.
</t>
    </r>
    <r>
      <rPr>
        <b/>
        <sz val="10"/>
        <color rgb="FF38761D"/>
        <rFont val="Calibri"/>
        <family val="2"/>
      </rPr>
      <t>Understanding the impact of peer interactions on motivation is important in any project; however, it is particularly important in an XP project, because peer interactions abound in this context, and moreover, include those additional interactions that arise from extensive, and direct, customer-developer communication.</t>
    </r>
  </si>
  <si>
    <t>First, we undertook a study to investigate the impact of customer developer interactions on motivation in this organization. Then we provided insights into the findings by evaluating them according to an established social-psychological theory. Subsequently, stakeholders used the results to develop and implement a motivation improvement program in their context.</t>
  </si>
  <si>
    <r>
      <rPr>
        <sz val="10"/>
        <color theme="1"/>
        <rFont val="Calibri"/>
        <family val="2"/>
      </rPr>
      <t xml:space="preserve">In the last five years, many software development teams have tried to integrate the user-centred design techniques into their software engineering lifecycles, in particular in the use case driven software engineering lifecycle. However, because of lack of understanding and communication between two diverse teams and cultures, they often run into problems. One problem arises from the fact that the software engineering community has their own techniques and tools for managing the whole development lifecycle including usability issues, and </t>
    </r>
    <r>
      <rPr>
        <b/>
        <sz val="10"/>
        <color theme="1"/>
        <rFont val="Calibri"/>
        <family val="2"/>
      </rPr>
      <t>it is not clear where exactly in this usability engineering techniques should be placed and integrated with existing software engineering methods to maximise benefits gained from both. This paper identifies the principles of a cost effective communication line between human factors/usability specialists and software development teams. It also describes a tool that can help to understand, define and improve this communication line while facilitating the integration of usability in the software development lifecycle.</t>
    </r>
  </si>
  <si>
    <r>
      <rPr>
        <sz val="10"/>
        <color theme="1"/>
        <rFont val="Calibri"/>
        <family val="2"/>
      </rPr>
      <t>The ultimate objective of our research is</t>
    </r>
    <r>
      <rPr>
        <b/>
        <sz val="10"/>
        <color theme="1"/>
        <rFont val="Calibri"/>
        <family val="2"/>
      </rPr>
      <t xml:space="preserve"> to build a framework, while contrasting and comparing the software and usability engineering lifecycles, for improving and mediating the communication between the software development teams and usability engineers.</t>
    </r>
  </si>
  <si>
    <r>
      <rPr>
        <b/>
        <sz val="10"/>
        <color theme="1"/>
        <rFont val="Calibri"/>
        <family val="2"/>
      </rPr>
      <t xml:space="preserve">Improving Communication between development teams and usability experts
</t>
    </r>
    <r>
      <rPr>
        <sz val="10"/>
        <color theme="1"/>
        <rFont val="Calibri"/>
        <family val="2"/>
      </rPr>
      <t xml:space="preserve">identifies the principles of a cost effective communication line between human factors/usability specialists and software development teams. 
</t>
    </r>
  </si>
  <si>
    <r>
      <rPr>
        <sz val="10"/>
        <color theme="1"/>
        <rFont val="Calibri"/>
        <family val="2"/>
      </rPr>
      <t xml:space="preserve">In behavioral studies, team effectiveness theories argue that team processes involve members’ actions (e.g., collaboration) and other mediating mechanisms which are better conceived as affective states (e.g., commitment) [33]. These states should be highly correlated with team action processes [35]. </t>
    </r>
    <r>
      <rPr>
        <b/>
        <sz val="10"/>
        <color theme="1"/>
        <rFont val="Calibri"/>
        <family val="2"/>
      </rPr>
      <t>Based upon reasoned action theory [14], it can be argued that team members’ affective states lead to exhibited behaviors. Therefore, we expect a relationship between user commitment and team processes. In other words, we expect that user commitment not only has a direct impact on project performance but also an indirect impact through its influence on other IS development processes. Further, desired behaviors are known to be enhanced through both motivation and ability, providing a means to examine variables that may further add to effective collaboration [20, 43]. Unfortunately, to our best knowledge, no attempt is reported in the IS literature to examine this critical issue.</t>
    </r>
  </si>
  <si>
    <r>
      <rPr>
        <sz val="10"/>
        <color theme="1"/>
        <rFont val="Calibri"/>
        <family val="2"/>
      </rPr>
      <t xml:space="preserve">In this work, we model both mediators and processes as important to project outcomes and propose that processes will also be impacted by affective mediators, specifically the behavioral mediator of user commitment and the project process of collaboration. The model also allows behavioral antecedents to be considered in relation to the mediation variable, specifically the ability of the users and the extrinsic motivators perceived by the users.
</t>
    </r>
    <r>
      <rPr>
        <b/>
        <sz val="10"/>
        <color theme="1"/>
        <rFont val="Calibri"/>
        <family val="2"/>
      </rPr>
      <t xml:space="preserve">
Therefore, the purpose of this study is to examine the impact of user commitment on system development processes as well as final project outcomes. More specifically, given that user–IS collaboration is often cited as one of the most critical processes in an IS development project [13], this study focuses on the link between user commitment and user–IS collaboration. To determine an ability to enhance commitment and improve both the process of development and the success of the project, our proposed model includes motivational antecedents of user commitment.</t>
    </r>
  </si>
  <si>
    <r>
      <rPr>
        <sz val="10"/>
        <color theme="1"/>
        <rFont val="Calibri"/>
        <family val="2"/>
      </rPr>
      <t>Therefore, the purpose of this study is to</t>
    </r>
    <r>
      <rPr>
        <b/>
        <sz val="10"/>
        <color theme="1"/>
        <rFont val="Calibri"/>
        <family val="2"/>
      </rPr>
      <t xml:space="preserve"> examine the impact of user commitment on system development processes as well as final project outcomes.</t>
    </r>
    <r>
      <rPr>
        <sz val="10"/>
        <color theme="1"/>
        <rFont val="Calibri"/>
        <family val="2"/>
      </rPr>
      <t xml:space="preserve"> More specifically, given that user–IS collaboration is often cited as one of the most critical processes in an IS development project [13], </t>
    </r>
    <r>
      <rPr>
        <b/>
        <sz val="10"/>
        <color theme="1"/>
        <rFont val="Calibri"/>
        <family val="2"/>
      </rPr>
      <t>this study focuses on the link between user commitment and user–IS collaboration. To determine an ability to enhance commitment and improve both the process of development and the success of the project, our proposed model includes motivational antecedents of user commitment.</t>
    </r>
  </si>
  <si>
    <t>Existing models
Therefore, the purpose of this study is to examine the impact of user commitment on system development processes as well as final project outcomes. More specifically, given that user–IS collaboration is often cited as one of the most critical processes in an IS development project [13], this study focuses on the link between user commitment and user–IS collaboration. To determine an ability to enhance commitment and improve both the process of development and the success of the project, our proposed model includes motivational antecedents of user commitment.</t>
  </si>
  <si>
    <r>
      <rPr>
        <sz val="10"/>
        <color theme="1"/>
        <rFont val="Calibri"/>
        <family val="2"/>
      </rPr>
      <t xml:space="preserve">While there are existing theories and frameworks of software risk management, for several reasons it is not clear how well they explain which actions can be taken to reduce the chance of failure [4,52]. First, many researchers find that much of what has been written on risk management is based on anecdotal evidence [72]. Second, whereas previous studies have examined various aspects of software risk management, the relationships between the differ- ent risk variables were weakly examined [12,64]. Third, published risk management studies lack confirmatory results [4]. Few studies reported in the IS literature test hypotheses that incorporate more than two variables related to software risk management [57,63]. Finally, evidence examining the relationship between the portfolio of control models and project performance is lacking [4].
</t>
    </r>
    <r>
      <rPr>
        <b/>
        <sz val="10"/>
        <color theme="1"/>
        <rFont val="Calibri"/>
        <family val="2"/>
      </rPr>
      <t>The reasons articulated above suggest that current empirical work is not rich enough to shed sufficient light on how specific ISD implementation strategies enhance the chance of project success. The purpose of this study is to examine the impacts of project partnering on user–developer conflict and role ambiguity and, thus, eventual project performance.</t>
    </r>
  </si>
  <si>
    <r>
      <rPr>
        <b/>
        <sz val="10"/>
        <color theme="1"/>
        <rFont val="Calibri"/>
        <family val="2"/>
      </rPr>
      <t xml:space="preserve">The need for the developers of interactive systems to understand the eventual users and their work is well known. The difficulty of acquiring that knowledge indirectly has led to an emphasis on direct user contact during the development process. Although good human-computer interfaces can be found, the difficulty of developing them is substantial. </t>
    </r>
    <r>
      <rPr>
        <sz val="10"/>
        <color theme="1"/>
        <rFont val="Calibri"/>
        <family val="2"/>
      </rPr>
      <t>This paper explores the underlying problems in one systems development context: large product development organizations. Because most of these companies were formed before the human-computer interface attained its present prominence, little or no consideration was given to the particular needs of interface development in establishing their organizational structures and development processes. The result was several common difficulties in achieving and benefiting from user involvement in development-the topic of this paper.</t>
    </r>
  </si>
  <si>
    <r>
      <rPr>
        <b/>
        <sz val="10"/>
        <color theme="1"/>
        <rFont val="Calibri"/>
        <family val="2"/>
      </rPr>
      <t xml:space="preserve">A major contributor to the failure of information technology-based systems is the problem of understanding user or customer requirements in the initial analysis and requirements identification stage of development. This paper identifies and describes an approach to help overcome some of these problems, particularly the mismatch or understanding gap between the customer and the developer. 
</t>
    </r>
    <r>
      <rPr>
        <sz val="10"/>
        <color theme="1"/>
        <rFont val="Calibri"/>
        <family val="2"/>
      </rPr>
      <t xml:space="preserve">
In many large and complex information technology systems projects, the need for a clear understanding of customer requirements has long been underestimated [1,2] and this has led to the failure of vital and expensive projects. In the UK, for example, the London Stock Exchange automated trading system Taurus, after great expenditure, had to be withdrawn before ever going live [3,4]; the London Ambulance Service computerised despatch system failed disastrously, forcing the service to revert to the old system [5]; and more recently were the Passport Office `fiasco' and the new UK air traffic control centre at Swanwick, which is still not operational three years after its planned completion and which is very greatly over budget [7,8].
The problem of failed software is not a characteristic of the UK software industry alone. It is worldwide problem; for example, Sauer discusses the famous case of the Australian Public Service Mandata system, which started in the 1950s and continued throughout the 1970s, eventually being terminated in 1981 with the full cost not revealed. Also in the United States, where the software industry is possibly most advanced, many large-scale systems have ended in disasters, as discussed by Laudon and Laudon and Sloane [11].
A number of authors, including Schmitt and Kozar [12], Rudelius et al. [13], Wise and Debons [14], Sommerville [15], Sauer [9], Tillier and Flower [17], have identified many factors that lead to software failure. Underlying these factors are several reasons for such failures, for example, the nature of IT, the speed of development, lack of skills, legacy systems, obsoles- cence due to rapidly changing work environment [18], and inadequate requirements analysis and problem definition. Macaulay and Gleick argue that many project failures are the result of mutual misunderstanding between the customer and the software engineers about vital aspects of the project's requirements, and it is this area which is the focus of this research.</t>
    </r>
  </si>
  <si>
    <r>
      <rPr>
        <sz val="10"/>
        <color theme="1"/>
        <rFont val="Calibri"/>
        <family val="2"/>
      </rPr>
      <t xml:space="preserve">This paper identifies and describes an approach to help overcome some of these problems, particularly the mismatch or understanding gap between the customer and the developer. 
</t>
    </r>
    <r>
      <rPr>
        <b/>
        <sz val="10"/>
        <color theme="1"/>
        <rFont val="Calibri"/>
        <family val="2"/>
      </rPr>
      <t xml:space="preserve">This paper suggests that the early establishment of requirements is critical to the success of most projects and that typically this is not well done. The paper reports on the use of a graphical representation technique that it is argued helps in the key area of exploring the understanding of the requirements between customers and developers in the early stages of the development of an information system. </t>
    </r>
  </si>
  <si>
    <r>
      <rPr>
        <sz val="10"/>
        <color theme="1"/>
        <rFont val="Calibri"/>
        <family val="2"/>
      </rPr>
      <t>A prime cause of schedule slippages and cost overruns in information system (IS) projects is risk associated with requirements elicitation (Barki et al., 1993; Lyytinen et al., 1998). In fact, discovery of user requirements has long been recognized as a major challenge for IS development projects (Curtis et al., 1988; Walz et al., 1993).</t>
    </r>
    <r>
      <rPr>
        <b/>
        <sz val="10"/>
        <color theme="1"/>
        <rFont val="Calibri"/>
        <family val="2"/>
      </rPr>
      <t xml:space="preserve"> Independent of the elicitation methodologies adopted, two risk categories of requirements determination include requirements uncertainty and user-developer perception gaps (Jiang and Klein, 2002; Stork and Sapienza, 1995). Much of the past research effort attempts to examine and reduce the extent of uncertainty of user requirements during the development project. However, little work on the perception gap between users and IS developers can be found in the literature.</t>
    </r>
  </si>
  <si>
    <r>
      <rPr>
        <sz val="10"/>
        <color theme="1"/>
        <rFont val="Calibri"/>
        <family val="2"/>
      </rPr>
      <t xml:space="preserve">Formally, this perception gap is defined as the existence of multiple and conflicting interpretations about an organizational situation by different stakeholders ( Daft et al., 1987; Lyytinen, 1988; Jiang et al., 1998). Perception gaps are large when frames of reference differ (Davidson, 2002). In this study, we concentrate on two primary stakeholders, the users and developers, since most interactions will be between these two groups.
</t>
    </r>
    <r>
      <rPr>
        <b/>
        <sz val="10"/>
        <color theme="1"/>
        <rFont val="Calibri"/>
        <family val="2"/>
      </rPr>
      <t>Unfortunately, users often exhibit completely different frames of reference than do IS developers (Laudon and Laudon, 2004). To point, users and IS professionals exhibit significant perception differences on service requirements and service quality (Jiang et al., 2003a,b). To improve success, IS project managers must strive to reduce this gap to achieve ‘‘consonance” – where IS users and IS developers agree on the system requirements, success criteria, and interpretation of system delivery characteristics (Klein and Jiang, 2001).</t>
    </r>
  </si>
  <si>
    <r>
      <rPr>
        <b/>
        <sz val="10"/>
        <color theme="1"/>
        <rFont val="Calibri"/>
        <family val="2"/>
      </rPr>
      <t xml:space="preserve">Achieving consonance is a necessary condition for meeting stakeholders’ needs and project requirements. Therefore, reducing the stakeholder perception gap is one goal of activities among IS users and IS developers. The presence of a link between requirements uncertainty and the stakeholder perception gap would provide an opportunity to reduce conditions of uncertainty instead of responding to uncertainties on a contingency basis. The question remains as to whether this relationship exists.
</t>
    </r>
    <r>
      <rPr>
        <sz val="10"/>
        <color theme="1"/>
        <rFont val="Calibri"/>
        <family val="2"/>
      </rPr>
      <t xml:space="preserve">
</t>
    </r>
    <r>
      <rPr>
        <b/>
        <sz val="10"/>
        <color theme="1"/>
        <rFont val="Calibri"/>
        <family val="2"/>
      </rPr>
      <t>To test for the presence of the questioned relationship, this study incorporates the stakeholder perception gap into an established requirements uncertainty research framework</t>
    </r>
    <r>
      <rPr>
        <sz val="10"/>
        <color theme="1"/>
        <rFont val="Calibri"/>
        <family val="2"/>
      </rPr>
      <t xml:space="preserve"> (Nidumolu, 1995). Specifically, instead of a direct link between user requirements uncertainty and project management performance, we propose that user requirements uncertainty is one source of the stakeholder perception gap. From there, residual performance risk is included as a mediator between the perception gap and project management performance to explain remaining uncertainties (Nidumolu, 1995). </t>
    </r>
  </si>
  <si>
    <r>
      <rPr>
        <b/>
        <sz val="10"/>
        <color theme="1"/>
        <rFont val="Calibri"/>
        <family val="2"/>
      </rPr>
      <t xml:space="preserve">Achieving consonance is a necessary condition for meeting stakeholders’ needs and project requirements. Therefore, reducing the stakeholder perception gap is one goal of activities among IS users and IS developers. </t>
    </r>
    <r>
      <rPr>
        <sz val="10"/>
        <color theme="1"/>
        <rFont val="Calibri"/>
        <family val="2"/>
      </rPr>
      <t>The presence of a link between requirements uncertainty and the stakeholder perception gap would provide an opportunity to reduce conditions of uncertainty instead of responding to uncertainties on a contingency basis. The question remains as to whether this relationship exists.</t>
    </r>
  </si>
  <si>
    <t xml:space="preserve">Achieving consonance is a necessary condition for meeting stakeholders’ needs and project requirements. Therefore, reducing the stakeholder perception gap is one goal of activities among IS users and IS developers. </t>
  </si>
  <si>
    <t>Recent research showed that physicians in Finland were highly critical of their information technology (IT) systems. They were also critical of the methods of collaboration with the developers of the health IT systems (HITS) in use at the time of the questionnaire. This study turned the set-up around and asked systems developers the same questions about collaboration. What is developers’ view on end user participation in HITS development at the moment? How would developers wish end users to participate in systems development? Do the developers’ views differ from the physicians’ (end users’) views of the current state of collaboration in developing IT systems?</t>
  </si>
  <si>
    <t>The main goal of this study is to learn about HITS developers’ perspectives on HITS development, particularly on end user participation aspects. The first objective of the study is to investigate developers’ opinions on the current means and methods of end user participation. The second objective is to compare the already-known opinions and views of Finnish physicians on participation in HITS development with the opinions and views of the developers who created the systems. Third, the study also aims to explore developers’ views on possible weaknesses in software product development and suggestions for improving the current state.</t>
  </si>
  <si>
    <t>Existing: Media Richness Theory
The purpose of this paper is therefore twofold. First, this paper explores the impact of customer communication and feedback on software defect rates. Second, it briefly discusses the selection Proceedings of of customer communication channels based on the existing literature.</t>
  </si>
  <si>
    <r>
      <rPr>
        <sz val="10"/>
        <color theme="1"/>
        <rFont val="Calibri"/>
        <family val="2"/>
      </rPr>
      <t xml:space="preserve">Our clients present us with a wide variety of business situations, each essentially a new problem to be solved, with a unique combination of existing software systems, new systems, organizational issues, budget constraints, technology assumptions, and, of course, people. </t>
    </r>
    <r>
      <rPr>
        <b/>
        <sz val="10"/>
        <color theme="1"/>
        <rFont val="Calibri"/>
        <family val="2"/>
      </rPr>
      <t>Agile methods are ideal for this environment, where we (Sapient and our clients) must discover much about both the problem and solution domain, and where the factors just mentioned are constantly changing. Within the boundaries of clear long-range targets -- critical to business plan management for our clients – we remain flexible with short iterations, maximum client collaboration and transparency.
Collaboration between clients and Sapient -- between customer and developer at the lowest level – is perhaps the most critical aspect of making our clients successful.</t>
    </r>
  </si>
  <si>
    <r>
      <rPr>
        <b/>
        <sz val="10"/>
        <color theme="1"/>
        <rFont val="Calibri"/>
        <family val="2"/>
      </rPr>
      <t xml:space="preserve">Based on numerous projects, we have developed a suite of organizational patterns to apply to nearly all our projects so we can deliver as much value as possible. Many are grounded in common sense but may seem counter-intuitive to those familiar with traditional consulting techniques. We present a sampling of these techniques in this paper. 
</t>
    </r>
    <r>
      <rPr>
        <sz val="10"/>
        <color theme="1"/>
        <rFont val="Calibri"/>
        <family val="2"/>
      </rPr>
      <t xml:space="preserve">
In this paper we present four organizational patterns, each introduced with a real-life scenario related to a project we have conducted for the U.S. Office of Naval Research (ONR).</t>
    </r>
  </si>
  <si>
    <r>
      <rPr>
        <sz val="10"/>
        <color theme="1"/>
        <rFont val="Calibri"/>
        <family val="2"/>
      </rPr>
      <t xml:space="preserve">Based on numerous projects, </t>
    </r>
    <r>
      <rPr>
        <b/>
        <sz val="10"/>
        <color theme="1"/>
        <rFont val="Calibri"/>
        <family val="2"/>
      </rPr>
      <t>we have developed a suite of organizational patterns to</t>
    </r>
    <r>
      <rPr>
        <sz val="10"/>
        <color theme="1"/>
        <rFont val="Calibri"/>
        <family val="2"/>
      </rPr>
      <t xml:space="preserve"> apply to nearly all our projects so we can deliver as much value as possible. Many are grounded in common sense but may seem counter-intuitive to those familiar with traditional consulting techniques. We present a sampling of these techniques in this paper. </t>
    </r>
  </si>
  <si>
    <t xml:space="preserve">Based on numerous projects, we have developed a suite of organizational patterns to apply to nearly all our projects so we can deliver as much value as possible. Many are grounded in common sense but may seem counter-intuitive to those familiar with traditional consulting techniques. We present a sampling of these techniques in this paper. </t>
  </si>
  <si>
    <r>
      <rPr>
        <b/>
        <sz val="10"/>
        <color theme="1"/>
        <rFont val="Calibri"/>
        <family val="2"/>
      </rPr>
      <t xml:space="preserve">Most research models that investigate user participation implicitly assume that when users participate in system development, communication between users and software developers that is necessary for clear requirements definition will occur. Moreover, these models often assume that user–developer communication will ensure that the resulting system will be designed to meet users’ needs and will be accepted by them.
</t>
    </r>
    <r>
      <rPr>
        <sz val="10"/>
        <color theme="1"/>
        <rFont val="Calibri"/>
        <family val="2"/>
      </rPr>
      <t xml:space="preserve">
To illustrate our model, we apply it to analyse a ‘critical case study’ (Yin, 1994) of a software project that failed despite high levels of user involvement. Despite considerable input from users during initial design and development and, also despite the fact that the Project Manager continued to solicit user feedback after deployment, even orchestrating an expensive ‘redeployment’ effort to improve the system, the target users continued to avoid the system.
</t>
    </r>
    <r>
      <rPr>
        <b/>
        <sz val="10"/>
        <color theme="1"/>
        <rFont val="Calibri"/>
        <family val="2"/>
      </rPr>
      <t xml:space="preserve">Despite the appearance that the Project Manager and the developers did everything right in terms of ensuring high levels of user participation, the resulting system never achieved true acceptance, because several essential stages of user–developer communication failed to occur in an effective manner. Through our analysis of this critical case study, we highlight the fact that an ineffective communication process can negate any benefits that might otherwise accrue from high levels of user participation. </t>
    </r>
  </si>
  <si>
    <r>
      <rPr>
        <sz val="10"/>
        <color theme="1"/>
        <rFont val="Calibri"/>
        <family val="2"/>
      </rPr>
      <t>In this paper,</t>
    </r>
    <r>
      <rPr>
        <b/>
        <sz val="10"/>
        <color theme="1"/>
        <rFont val="Calibri"/>
        <family val="2"/>
      </rPr>
      <t xml:space="preserve"> we focus on the user–developer communication process. We propose a process model that delineates four stages of communication between users and software developers,</t>
    </r>
    <r>
      <rPr>
        <sz val="10"/>
        <color theme="1"/>
        <rFont val="Calibri"/>
        <family val="2"/>
      </rPr>
      <t xml:space="preserve"> and we argue that these stages must occur for user participation to lead to effective outcomes.</t>
    </r>
  </si>
  <si>
    <r>
      <rPr>
        <b/>
        <sz val="10"/>
        <color theme="1"/>
        <rFont val="Calibri"/>
        <family val="2"/>
      </rPr>
      <t xml:space="preserve">We focus on which challenges related to human factors in software engineering the practitioners consider important. </t>
    </r>
    <r>
      <rPr>
        <sz val="10"/>
        <color theme="1"/>
        <rFont val="Calibri"/>
        <family val="2"/>
      </rPr>
      <t>By using interviews we aim to elicit more information on why and how these challenges are of special interest and the context in which they arise.</t>
    </r>
  </si>
  <si>
    <r>
      <rPr>
        <sz val="10"/>
        <color theme="1"/>
        <rFont val="Calibri"/>
        <family val="2"/>
      </rPr>
      <t xml:space="preserve">This paper reports on a first case study the utility and usability of the UDC-LSI method in a real-world practical context. In previous work, we showed that there is no method that targets large-scale IT projects and has the goal to improve user-developer communication in the design and implementation phase with the intention to improve system success [2]. Thus, </t>
    </r>
    <r>
      <rPr>
        <b/>
        <sz val="10"/>
        <color theme="1"/>
        <rFont val="Calibri"/>
        <family val="2"/>
      </rPr>
      <t>we designed the User-Developer- Communication in Large-Scale IT projects (UDC-LSI) method</t>
    </r>
    <r>
      <rPr>
        <sz val="10"/>
        <color theme="1"/>
        <rFont val="Calibri"/>
        <family val="2"/>
      </rPr>
      <t xml:space="preserve">. Then we wanted to research the effects of a concrete instantiation of the method in a real-world large-scale IT project, but it is difficult to find a company willing to apply an untested method. </t>
    </r>
    <r>
      <rPr>
        <b/>
        <sz val="10"/>
        <color theme="1"/>
        <rFont val="Calibri"/>
        <family val="2"/>
      </rPr>
      <t>As a first step to full evaluation we present in this work a case study where we study the utility (i.e. feasibility, effectiveness and efficiency) and usability (i.e. acceptance) of a simulated application of the UDC-LSI method in the iPeople project.</t>
    </r>
  </si>
  <si>
    <t>Communication is a fundamental part of the requirements elicitation process for a software project, but the constant changes in the requirements make it difficult to complete a project successfully, and sometimes the customer’s expectations are not met. The problem of communication has different reasons, among them, the shortcomings in the process by which the requirements engineer contacts the customer and the customer does not always have a clear idea of what he really needs. In order to identify the reasons for the communication problems between the requirements engineer and the customer, we have carried out a survey with the participation of employees from two software development companies.</t>
  </si>
  <si>
    <r>
      <rPr>
        <sz val="10"/>
        <color theme="1"/>
        <rFont val="Calibri"/>
        <family val="2"/>
      </rPr>
      <t xml:space="preserve">For this reason the main aim is to produce an paper that deals with the communication problems of this stage which will be a contribution to future requirements engineers that try to solve problems in the requirements elicitation where they know techniques to understand what the client wants and to capture the proposed requirements.
</t>
    </r>
    <r>
      <rPr>
        <b/>
        <sz val="10"/>
        <color theme="1"/>
        <rFont val="Calibri"/>
        <family val="2"/>
      </rPr>
      <t>The aim of our study is to propose a solution/improvement in the communication between client and developer through the application of methodologies that allow the intermediary (requirements engineer) to fully understand the client’s needs and express them correctly to the development group.</t>
    </r>
  </si>
  <si>
    <r>
      <rPr>
        <sz val="10"/>
        <color theme="1"/>
        <rFont val="Calibri"/>
        <family val="2"/>
      </rPr>
      <t xml:space="preserve">For this reason the main aim is to produce an paper that deals with the communication problems of this stage which will be a contribution to future requirements engineers that try to solve problems in the requirements elicitation where they know techniques to understand what the client wants and to capture the proposed requirements.
</t>
    </r>
    <r>
      <rPr>
        <b/>
        <sz val="10"/>
        <color theme="1"/>
        <rFont val="Calibri"/>
        <family val="2"/>
      </rPr>
      <t>The aim of our study is to propose a solution/improvement in the communication between client and developer through the application of methodologies that allow the intermediary (requirements engineer) to fully understand the client’s needs and express them correctly to the development group.</t>
    </r>
  </si>
  <si>
    <r>
      <rPr>
        <sz val="10"/>
        <color theme="1"/>
        <rFont val="Calibri"/>
        <family val="2"/>
      </rPr>
      <t xml:space="preserve">Today, effective communication between developers and users is more important than ever. Organizations are redirecting CIS resources. They are moving away from traditional transaction processing systems to Decision-Expert (DSS, ESS) and Communication (CSS) Support Systems. With the creation of DSS-ESS and CSS, systems professionals are modeling the decision-making and communication processes of individuals, as opposed to functional processes such as payroll processing or general accounting. This type of modeling requires a more demanding set of communication skills to “get inside someone’s head.” In addition, many CIS personnel are helping users implement their own systems designs rather than performing both design and implementation functions. The phenomenon typically referred to as end-user computing places CIS staff in consulting and training roles which demand effective communication skills [11].
</t>
    </r>
    <r>
      <rPr>
        <b/>
        <sz val="10"/>
        <color theme="1"/>
        <rFont val="Calibri"/>
        <family val="2"/>
      </rPr>
      <t>While many authors stress the importance of effective communication in the CIS development process, few provide empirical evidence or concrete suggestions. The study reported here tested the use of the Precision Model [40], a generalized model which draws upon a set of behaviors to facilitate communication. These behaviors were incorporated into a general format for running design team meetings. The system being designed was a large, integrated Human Resource Information System for a large multi-campus university. Findings were based on comparisons of experiences during requirements specification for the first phase of the system, when the Precision Model was not used, with experiences while using the Model to specify the requirements for additional phases. The results indicate that the new meeting format improved the communication between users and developers and enhanced their ability to develop shared, complete and accurate systems requirements.</t>
    </r>
  </si>
  <si>
    <r>
      <rPr>
        <b/>
        <sz val="10"/>
        <color theme="1"/>
        <rFont val="Calibri"/>
        <family val="2"/>
      </rPr>
      <t xml:space="preserve">This paper reports on an exploratory study which tested the use of the Precision Model, a generalized communication model that draws upon a set of communication behaviors to facilitate effective communication between users and developers. These behaviors were incorporated into a general format for running design team meetings.  </t>
    </r>
    <r>
      <rPr>
        <sz val="10"/>
        <color theme="1"/>
        <rFont val="Calibri"/>
        <family val="2"/>
      </rPr>
      <t>This research identifies specific behaviors and guidelines that can be used to improve the requirements definition process in any systems development project.</t>
    </r>
  </si>
  <si>
    <t>Existing: Precision model
This paper reports on an exploratory study which tested the use of the Precision Model, a generalized communication model that draws upon a set of communication behaviors to facilitate effective communication between users and developers. These behaviors were incorporated into a general format for running design team meetings.  This research identifies specific behaviors and guidelines that can be used to improve the requirements definition process in any systems development project.</t>
  </si>
  <si>
    <t>Prior work on mobile app reviews focuses on extracting useful information for developers from those reviews, such as bug reports or feature requests. However, prior work (including our own) falsely assumes the following: (1) app reviews and ratings are considered to be immutable, even though a user may change them over time, and (2) reviewing and rating apps is considered a one-way mechanism, even though the dynamic nature of app reviews and the response mechanism can lead to a rich dialogue between developers and users.</t>
  </si>
  <si>
    <r>
      <rPr>
        <sz val="10"/>
        <color theme="1"/>
        <rFont val="Calibri"/>
        <family val="2"/>
      </rPr>
      <t xml:space="preserve">In this paper, we empirically study the dynamic nature of app reviews. In particular, we study the dialogue that takes place between users and developers in 2,328 free-to-download apps in the Google Play Store. We study 126,686 dialogues that contain messages between the user and the developer. First, we conduct a preliminary study of the benefit of responding to a user review. We show that responding to a review increases the chances of users updating their given rating for an app by up to six times compared to not responding. Second, we conduct the following studies: A Study of the Characteristics of User-Developer Dialogues, A Quantitative Study of the Likelihood of a Developer Responding, A Qualitative Study of What Drives a Developer to Respond.  
</t>
    </r>
    <r>
      <rPr>
        <b/>
        <sz val="10"/>
        <color theme="1"/>
        <rFont val="Calibri"/>
        <family val="2"/>
      </rPr>
      <t xml:space="preserve">
Study I: A Study of the Characteristics of User-Developer Dialogues
</t>
    </r>
    <r>
      <rPr>
        <sz val="10"/>
        <color theme="1"/>
        <rFont val="Calibri"/>
        <family val="2"/>
      </rPr>
      <t xml:space="preserve">Motivation: To understand how users and developers interact via the review system in the Google Play Store, we study the characteristics of these dialogues that emerge through back-and-forth (updated) app reviews and developer responses.
</t>
    </r>
    <r>
      <rPr>
        <b/>
        <sz val="10"/>
        <color theme="1"/>
        <rFont val="Calibri"/>
        <family val="2"/>
      </rPr>
      <t xml:space="preserve">Study II: A Quantitative Study of the Likelihood of a Developer Responding
</t>
    </r>
    <r>
      <rPr>
        <sz val="10"/>
        <color theme="1"/>
        <rFont val="Calibri"/>
        <family val="2"/>
      </rPr>
      <t xml:space="preserve">Motivation: In our preliminary study and Study I, we observed that responding to reviews can be beneficial for developers. Therefore, in our second study, we investigate which metrics are related to the likelihood of a developer responding to a review. The goal of Study II is to provide recommendations for store owners and developers to easier identify reviews that may require a response. For example, store owners could automatically highlight reviews that a developer is likely to respond to.
</t>
    </r>
    <r>
      <rPr>
        <b/>
        <sz val="10"/>
        <color theme="1"/>
        <rFont val="Calibri"/>
        <family val="2"/>
      </rPr>
      <t xml:space="preserve">Study III: A Qualitative Study of What Drives a Developer to Respond
</t>
    </r>
    <r>
      <rPr>
        <sz val="10"/>
        <color theme="1"/>
        <rFont val="Calibri"/>
        <family val="2"/>
      </rPr>
      <t>Motivation: In Study II we found how we can identify reviews that may require a response. However, the results obtained from Study II do not explain the actual contents of a response. Understanding the contents of developer responses can lead to improvements in the reviewresponse mechanism, or to improvements in the way that developers use reviews and responses. For example, if developers turn out to ask users for more details in many of their responses, such requests can be better accommodated by next-generation automated review mechanisms. Therefore, we conduct a manual study of the contents of responses to understand better what drives developers to respond to reviews.</t>
    </r>
  </si>
  <si>
    <r>
      <rPr>
        <b/>
        <sz val="10"/>
        <color theme="1"/>
        <rFont val="Calibri"/>
        <family val="2"/>
      </rPr>
      <t>Motivation: To understand how users and developers interact via the review system in the Google Play Store, we study the characteristics of these dialogues that emerge through back-and-forth (updated) app reviews and developer responses.</t>
    </r>
    <r>
      <rPr>
        <sz val="10"/>
        <color theme="1"/>
        <rFont val="Calibri"/>
        <family val="2"/>
      </rPr>
      <t xml:space="preserve">
Motivation: In our preliminary study and Study I, we observed that responding to reviews can be beneficial for developers. Therefore, in our second study, we investigate which metrics are related to the likelihood of a developer responding to a review. </t>
    </r>
    <r>
      <rPr>
        <b/>
        <sz val="10"/>
        <color theme="1"/>
        <rFont val="Calibri"/>
        <family val="2"/>
      </rPr>
      <t>The goal of Study II is to provide recommendations for store owners and developers to easier identify reviews that may require a response. For example, store owners could automatically highlight reviews that a developer is likely to respond to.</t>
    </r>
    <r>
      <rPr>
        <sz val="10"/>
        <color theme="1"/>
        <rFont val="Calibri"/>
        <family val="2"/>
      </rPr>
      <t xml:space="preserve">
Motivation: In Study II we found how we can identify reviews that may require a response.</t>
    </r>
    <r>
      <rPr>
        <b/>
        <sz val="10"/>
        <color theme="1"/>
        <rFont val="Calibri"/>
        <family val="2"/>
      </rPr>
      <t xml:space="preserve"> However, the results obtained from Study II do not explain the actual contents of a response. Understanding the contents of developer responses can lead to improvements in the review response mechanism, or to improvements in the way that developers use reviews and responses</t>
    </r>
    <r>
      <rPr>
        <sz val="10"/>
        <color theme="1"/>
        <rFont val="Calibri"/>
        <family val="2"/>
      </rPr>
      <t>. For example, if developers turn out to ask users for more details in many of their responses, such requests can be better accommodated by next-generation automated review mechanisms. Therefore, we conduct a manual study of the contents of responses to understand better what drives developers to respond to reviews.</t>
    </r>
  </si>
  <si>
    <t>Motivation: To understand how users and developers interact via the review system in the Google Play Store, we study the characteristics of these dialogues that emerge through back-and-forth (updated) app reviews and developer responses.</t>
  </si>
  <si>
    <r>
      <rPr>
        <sz val="10"/>
        <color theme="1"/>
        <rFont val="Calibri"/>
        <family val="2"/>
      </rPr>
      <t>This chapter explores the reality of the customer role – a critical, complex, and demanding role on agile teams. Despite initial difficulties, customers love agile development and would not do it any other way, but they also encountered many difficulties in their day-to-day work.</t>
    </r>
    <r>
      <rPr>
        <b/>
        <sz val="10"/>
        <color theme="1"/>
        <rFont val="Calibri"/>
        <family val="2"/>
      </rPr>
      <t>In this chapter we describe the practices that have emerged to ensure the role works effectively and sustainably, and how the role [Customer role] has evolved from an individual to a team. We hope customers will find this chapter helpful in performing their role, and programmers will find it useful to understand the complexities of customer’s role on the project.</t>
    </r>
  </si>
  <si>
    <r>
      <rPr>
        <b/>
        <sz val="10"/>
        <color theme="1"/>
        <rFont val="Calibri"/>
        <family val="2"/>
      </rPr>
      <t>In this chapter we describe the practices that have emerged to ensure the role works effectively and sustainably, and how the role has evolved from an individual to a team</t>
    </r>
    <r>
      <rPr>
        <sz val="10"/>
        <color theme="1"/>
        <rFont val="Calibri"/>
        <family val="2"/>
      </rPr>
      <t>. We hope customers will find this chapter helpful in performing their role, and programmers will find it useful to understand the complexities of customer’s role on the project.</t>
    </r>
  </si>
  <si>
    <r>
      <rPr>
        <b/>
        <sz val="10"/>
        <color theme="1"/>
        <rFont val="Calibri"/>
        <family val="2"/>
      </rPr>
      <t>In this chapter we describe the practices that have emerged to ensure the role works effectively and sustainably, and how the role has evolved from an individual to a team</t>
    </r>
    <r>
      <rPr>
        <sz val="10"/>
        <color theme="1"/>
        <rFont val="Calibri"/>
        <family val="2"/>
      </rPr>
      <t>. We hope customers will find this chapter helpful in performing their role, and programmers will find it useful to understand the complexities of customer’s role on the project.</t>
    </r>
  </si>
  <si>
    <r>
      <rPr>
        <sz val="10"/>
        <color theme="1"/>
        <rFont val="Calibri"/>
        <family val="2"/>
      </rPr>
      <t xml:space="preserve">In the last years, costs of software development decrease due to the numerous open source projects and lower needs of IT resources. In parallel the costs of software deployment decrease due to the available cloud-based services11 (IaaS, PaaS, SaaS). This leads to increasing competition in the software industry because of lower entry barriers. Accordingly the need to bring software development closer to the customer during the development process becomes a vital success criterion. Many crowdsourcing and crowdfunding platforms have tried to close this gap by offering opportunities for startups and individual developers to share their ‘dream’ with the community in order to validate their idea, build it collaboratively, and find the initial capital needed to launch their ideas.
</t>
    </r>
    <r>
      <rPr>
        <b/>
        <sz val="10"/>
        <color theme="1"/>
        <rFont val="Calibri"/>
        <family val="2"/>
      </rPr>
      <t xml:space="preserve">But even if there are tools for sharing a product vision or project code, the business value of projects and the customers’ needs are still privileges of experienced teams that have no incentives to share them with other teams. As a result, there is often either software that fails to meet the needs of its customers, or software that has initially focused on the wrong market. For small developer teams and companies, running a market research is quite expensive because of the heterogeneous and fragmented markets around the world and the constant changes in technologies and user behaviors and taste.
The ambition of the EU-funded project CloudTeams is to build a collaborative and trusted software development framework that allows the direct interaction of developer teams with prospective users. </t>
    </r>
    <r>
      <rPr>
        <sz val="10"/>
        <color theme="1"/>
        <rFont val="Calibri"/>
        <family val="2"/>
      </rPr>
      <t>Through the introduction of novel collaboration and engagement methodologies, CloudTeams facilitates development processes that deliver the final software-as-a-service offerings, which are tested, verified, and deployed.</t>
    </r>
  </si>
  <si>
    <r>
      <rPr>
        <b/>
        <sz val="10"/>
        <color theme="1"/>
        <rFont val="Calibri"/>
        <family val="2"/>
      </rPr>
      <t>The main challenge addressed by the EU-funded project CloudTeams is bridging the communication and collaboration gap between software developers and end users during the whole software development process in order to develop better accepted software</t>
    </r>
    <r>
      <rPr>
        <sz val="10"/>
        <color theme="1"/>
        <rFont val="Calibri"/>
        <family val="2"/>
      </rPr>
      <t>. CloudTeams solves the problem by bringing together software developers and end users into one platform, thus providing a seamless environment where interaction with customers will feel natural and will validate the software product. It integrates popular software development tools and services and mashes them up with user participation practices. A sustainable community of end users provides feedback to the development teams at any stage of the software development cycle, from idea generation to beta testing. Through the introduction of novel collaboration and engagement methodologies, CloudTeams facilitates the development process and delivers Software-as-a-Service offerings, which are tested and verified with customers</t>
    </r>
    <r>
      <rPr>
        <b/>
        <sz val="10"/>
        <color theme="1"/>
        <rFont val="Calibri"/>
        <family val="2"/>
      </rPr>
      <t>. In this paper we present the CloudTeams approach and the results of the first round of face-to-face interviews with stakeholders of the two user groups on the underlying challenges related to CloudTeams</t>
    </r>
  </si>
  <si>
    <r>
      <rPr>
        <b/>
        <sz val="10"/>
        <color theme="1"/>
        <rFont val="Calibri"/>
        <family val="2"/>
      </rPr>
      <t>The main challenge addressed by the EU-funded project CloudTeams is bridging the communication and collaboration gap between software developers and end users during the whole software development process in order to develop better accepted software.</t>
    </r>
    <r>
      <rPr>
        <sz val="10"/>
        <color theme="1"/>
        <rFont val="Calibri"/>
        <family val="2"/>
      </rPr>
      <t xml:space="preserve"> CloudTeams solves the problem by bringing together software developers and end users into one platform, thus providing a seamless environment where interaction with customers will feel natural and will validate the software product.</t>
    </r>
  </si>
  <si>
    <t>The main challenge addressed by the EU-funded project CloudTeams is bridging the communication and collaboration gap between software developers and end users during the whole software development process in order to develop better accepted software. CloudTeams solves the problem by bringing together software developers and end users into one platform, thus providing a seamless environment where interaction with customers will feel natural and will validate the software product.</t>
  </si>
  <si>
    <r>
      <rPr>
        <sz val="10"/>
        <color theme="1"/>
        <rFont val="Calibri"/>
        <family val="2"/>
      </rPr>
      <t xml:space="preserve">Software engineering fundamentals are not very swift to change. For example, the nowadays commonly used agile methods such as eXtreme Programming (XP) and Scrum, are already more than twenty years old [15]. Even the agile manifesto itself is turning twenty in two years [2], and it more or less codifies software process expertise, which was already known fifty years ago [15]. Agile software engineering methods have been studied from various perspectives; yet, the role and especially the requirements set for the customer in an agile software project requires deeper understanding since there seems to be only few works where this issue is even mentioned [22, 16].
</t>
    </r>
    <r>
      <rPr>
        <b/>
        <sz val="10"/>
        <color theme="1"/>
        <rFont val="Calibri"/>
        <family val="2"/>
      </rPr>
      <t>The agile manifesto itself states how interaction and customer collaboration are important parts of software development [2]. How the actual software design, development and testing lifecycle is then carried out depends on case and study. The reported issues are different whether the research concentrates on customer side, developer side or both (e.g. [16, 20]). To get more in-depth understanding of the customer problems and issues with the communication between customer and the vendor, in this study it was decided to get interview data from both sides to see how the role of customer is formed.</t>
    </r>
  </si>
  <si>
    <r>
      <rPr>
        <sz val="10"/>
        <color theme="1"/>
        <rFont val="Calibri"/>
        <family val="2"/>
      </rPr>
      <t>To get more</t>
    </r>
    <r>
      <rPr>
        <b/>
        <sz val="10"/>
        <color theme="1"/>
        <rFont val="Calibri"/>
        <family val="2"/>
      </rPr>
      <t xml:space="preserve"> in-depth understanding of the customer problems and issues with the communication between customer and the vendor, in this study it was decided to get interview data from both sides to see how the role of customer is formed. </t>
    </r>
    <r>
      <rPr>
        <sz val="10"/>
        <color theme="1"/>
        <rFont val="Calibri"/>
        <family val="2"/>
      </rPr>
      <t>On the software process aspects, it was interesting to understand what does the customer actually do or understand, and how they relate themselves to the rest of the development team</t>
    </r>
  </si>
  <si>
    <t>To get more in-depth understanding of the customer problems and issues with the communication between customer and the vendor, in this study it was decided to get interview data from both sides to see how the role of customer is formed. On the software process aspects, it was interesting to understand what does the customer actually do or understand, and how they relate themselves to the rest of the development team</t>
  </si>
  <si>
    <r>
      <rPr>
        <sz val="10"/>
        <color theme="1"/>
        <rFont val="Calibri"/>
        <family val="2"/>
      </rPr>
      <t xml:space="preserve">Studies have shown that apart from bad project management, poor scope definition or lack of upper-management support one reason for failures in software projects is vendor-client relationship that does not work well. </t>
    </r>
    <r>
      <rPr>
        <b/>
        <sz val="10"/>
        <color theme="1"/>
        <rFont val="Calibri"/>
        <family val="2"/>
      </rPr>
      <t xml:space="preserve">This paper argues that one potential way to soothe the problem is establishing a common language between development team and non-technical customers. </t>
    </r>
  </si>
  <si>
    <t xml:space="preserve">Studies have shown that apart from bad project management, poor scope definition or lack of upper-management support one reason for failures in software projects is vendor-client relationship that does not work well. This paper argues that one potential way to soothe the problem is establishing a common language between development team and non-technical customers. </t>
  </si>
  <si>
    <r>
      <rPr>
        <b/>
        <sz val="10"/>
        <color theme="1"/>
        <rFont val="Calibri"/>
        <family val="2"/>
      </rPr>
      <t>A survey of the relevant literature, both practitioner and academic, points to there being a fundamental difference in mindset between technology developers and the users of that technology. This difference has given rise to a host of problems, not least of which is the inability of developers and users to effectively communicate during the requirements gathering process, resulting in systems that do not meet the users needs.</t>
    </r>
    <r>
      <rPr>
        <sz val="10"/>
        <color theme="1"/>
        <rFont val="Calibri"/>
        <family val="2"/>
      </rPr>
      <t xml:space="preserve"> Software development is an activity requiring a mindset permeated by technological considerations. Software developers will naturally have a tendency towards a technical perspective, which is reinforced through hard work and experience on the job. The software developers view of the world derives from a technological perspective. Software users on the other hand typically will have a non-technical view of the world, using it simply as a tool as they go about their daily lives. For them, technology is a means to an end, not an end in itself.
In order to explore the nature of this difference, it is helpful to think of it in terms of organisational culture. Culture in this context refers to an organization’s way of thinking about the world, how to get things done. Software developers have their own culture, their own deeply ingrained ways of doing things. Such a culture might find it difficult to readily understand, much less embrace the seemingly foreign culture of the business user, with their own priorities, preoccupations, and ways of doing things.
One clear feature of culture is that it is resistant to change. It protects itself from change, finding ways to actively neutralize perceived threats to it. It is perhaps for this reason that solutions such as Joint Application Development (JAD), and Participative Design (PD) are not widely embraced. They are seen as contrary to the way things are done in a particular work setting, and perhaps seen as being time consuming and expensive. These are all good reasons to avoid using them if you are a hard-pressed project manager.
</t>
    </r>
    <r>
      <rPr>
        <b/>
        <sz val="10"/>
        <color theme="1"/>
        <rFont val="Calibri"/>
        <family val="2"/>
      </rPr>
      <t>If the problem is to be solved, the solution must not be perceived as a threat to the organisational culture of the software developer, nor to the user’s culture. This is where the business analyst is often positioned. They act as mediators between the software developers and the users, analysing the nature of the business requirements. Yet business analysts are not used as frequently as they might. They are often not a routine member of the software development team, particularly where budgetary constraints at tight. This is where the technical writer might usefully perform the role of facilitating communication between developer and user. The technical writer is already a member of the development team and poses little threat to the internal culture of the development team. Indeed given the reluctance of many software developers to write documentation in general, they are likely to be welcomed in the role of developing the software requirements specification. A technical writer in the context of this project is defined as a person who produces software development project documentation such as requirements specifications. Examples of other software development project documentation include, but is not limited to, project plans, quality plans, design documents, test plans.
This action research project is aimed at exploring the underlying causes of the communication gap that leads to such undesirable consequences. It proposes a practical solution to a problem that has demonstrated ongoing resistance to a solution. The proposed solution is to use a technical writer to act as a mediator of communication between stakeholders who often do not communicate effectively, due to a range of cultural issues.</t>
    </r>
  </si>
  <si>
    <r>
      <rPr>
        <b/>
        <sz val="10"/>
        <color theme="1"/>
        <rFont val="Calibri"/>
        <family val="2"/>
      </rPr>
      <t>This paper explores the nature of the gap that leads to poor communication between IS developers and system users, and which has been cited as a principal reason why user requirements are not captured to the necessary level of detail and completeness, resulting in lower levels of system usability.
This action research project is aimed at exploring the underlying causes of the communication gap that leads to such undesirable consequences. It proposes a practical solution to a problem that has demonstrated ongoing resistance to a solution. The proposed solution is to use a technical writer to act as a mediator of communication between stakeholders who often do not communicate effectively, due to a range of cultural issues.</t>
    </r>
    <r>
      <rPr>
        <sz val="10"/>
        <color theme="1"/>
        <rFont val="Calibri"/>
        <family val="2"/>
      </rPr>
      <t xml:space="preserve">
The action research project was carried out by a researcher who was acting in the capacity of technical writer on a 12 month, on-site software upgrade project at a major commercial organization.
The research strategy focuses on the following three elements:
• Action research consisting of five stages; reflection, planning, action/observation, reflection and write- up conclusions.
• Technical writer uses software user requirements template to apply a structured and comprehensive approach to process of requirements gathering.
• Technical writer acts as a facilitator of communication by applying facilitation derived from Joint application Development.</t>
    </r>
  </si>
  <si>
    <r>
      <rPr>
        <b/>
        <sz val="10"/>
        <color theme="1"/>
        <rFont val="Calibri"/>
        <family val="2"/>
      </rPr>
      <t>There is clarity regarding the relevance of a high level of usability in software. However, many software developers reveal contradictory behavior in that do not give priority to aspects of usability. This lack of priority is rooted in the different aims and motivations of SE and HCI practitioners (Lee 2006, Sohaib and Khan 2010). It is also possible to link this issue to what some researchers have called the software developers' mindset (Bak et al. 2008, Ardito et al. 2011). In the particular case of usability evaluations, the developers' lack of priority is related to a lack of understanding when it comes to the concept of usability concept (Rosenbaum 2000). This problem has become a serious obstacle to applying usability in the software development process (Bak et al. 2008, Ardito et al. 2011, Seffah, A., and Metzker 2004).
Recent studies have suggested that involving software developers in the conduction or observation of usability evaluations with users could increase their understanding of usability (Bruun, A., and Stage 2012, Hoegh et al. 2006, Skov and Stage 2012). In parallel with this, it is possible to identify an improvement in empathy towards users’ needs (Hoegh et al. 2006).</t>
    </r>
    <r>
      <rPr>
        <sz val="10"/>
        <color theme="1"/>
        <rFont val="Calibri"/>
        <family val="2"/>
      </rPr>
      <t xml:space="preserve">
A clear understanding of reasons why empathy increases in a usability evaluation context is not trivial. This paper presents the results of an empirical study that aimed to explore the effectiveness of several typical usability evaluation methods to improve or increase the software developers’ empathy towards users’ needs.</t>
    </r>
  </si>
  <si>
    <r>
      <rPr>
        <sz val="10"/>
        <color theme="1"/>
        <rFont val="Calibri"/>
        <family val="2"/>
      </rPr>
      <t xml:space="preserve">A clear understanding of reasons why empathy increases in a usability evaluation context is not trivial. </t>
    </r>
    <r>
      <rPr>
        <b/>
        <sz val="10"/>
        <color theme="1"/>
        <rFont val="Calibri"/>
        <family val="2"/>
      </rPr>
      <t xml:space="preserve">This paper presents the results of an empirical study that aimed to explore the effectiveness of several typical usability evaluation methods to improve or increase the software developers’ empathy towards users’ needs. </t>
    </r>
  </si>
  <si>
    <r>
      <rPr>
        <sz val="10"/>
        <color theme="1"/>
        <rFont val="Calibri"/>
        <family val="2"/>
      </rPr>
      <t xml:space="preserve">we use both the previously observed organizational patterns and six newly discovered patterns in government organizations to improve the understanding of the development team and the customer. We documented the experiences as patterns to make a pattern language and solve the above-mentioned challenges.
</t>
    </r>
    <r>
      <rPr>
        <b/>
        <sz val="10"/>
        <color theme="1"/>
        <rFont val="Calibri"/>
        <family val="2"/>
      </rPr>
      <t>We bring six newly discovered patterns that address these problems and improve the understanding between a customer and the development team during the software development process. We also bring some of the known organizational patterns that also mitigate these problems into relation to the newly discovered patterns.</t>
    </r>
  </si>
  <si>
    <t>We bring six newly discovered patterns that address these problems and improve the understanding between a customer and the development team during the software development process. We also bring some of the known organizational patterns that also mitigate these problems into relation to the newly discovered patterns.</t>
  </si>
  <si>
    <t xml:space="preserve">Application distribution platforms - or app stores - such as Google Play or Apple AppStore allow users to submit feedback in form of ratings and reviews to downloaded applications. In the last few years, these platforms have become very popular to both application developers and users. However, their real potential for and impact on requirements engineering processes are not yet well understood. </t>
  </si>
  <si>
    <r>
      <rPr>
        <b/>
        <sz val="10"/>
        <color theme="1"/>
        <rFont val="Calibri"/>
        <family val="2"/>
      </rPr>
      <t xml:space="preserve">This paper reports on an exploratory study, which analyzes over one million reviews from the Apple AppStore. We investigated how and when users provide feedback, inspected the feedback content, and analyzed its impact on the user community.
</t>
    </r>
    <r>
      <rPr>
        <sz val="10"/>
        <color theme="1"/>
        <rFont val="Calibri"/>
        <family val="2"/>
      </rPr>
      <t xml:space="preserve">
</t>
    </r>
    <r>
      <rPr>
        <b/>
        <sz val="10"/>
        <color theme="1"/>
        <rFont val="Calibri"/>
        <family val="2"/>
      </rPr>
      <t>The paper’s contribution is threefold. First, it explores how and when users provide feedback, analyzing correlations between feedback metadata and its impact on the application popularity. Second, our study identifies and classifies topics in the user reviews, their co-occurrences, popularities, and impacts. Third, the paper gives insights into how researchers and tool vendors can systematically gather and use constructive feedback and how to integrate it into requirements and software engineering infrastructures.</t>
    </r>
  </si>
  <si>
    <r>
      <rPr>
        <sz val="10"/>
        <color theme="1"/>
        <rFont val="Calibri"/>
        <family val="2"/>
      </rPr>
      <t xml:space="preserve">The paper’s contribution is threefold. </t>
    </r>
    <r>
      <rPr>
        <b/>
        <sz val="10"/>
        <color theme="1"/>
        <rFont val="Calibri"/>
        <family val="2"/>
      </rPr>
      <t xml:space="preserve">First, it explores how and when users provide feedback, analyzing correlations between feedback metadata and its impact on the application popularity. Second, our study identifies and classifies topics in the user reviews, their co-occurrences, popularities, and impacts. </t>
    </r>
    <r>
      <rPr>
        <sz val="10"/>
        <color theme="1"/>
        <rFont val="Calibri"/>
        <family val="2"/>
      </rPr>
      <t>Third, the paper gives insights into how researchers and tool vendors can systematically gather and use constructive feedback and how to integrate it into requirements and software engineering infrastructures.</t>
    </r>
  </si>
  <si>
    <r>
      <rPr>
        <sz val="10"/>
        <color theme="1"/>
        <rFont val="Calibri"/>
        <family val="2"/>
      </rPr>
      <t>The paper’s contribution is threefold. First, it explores how and when users provide feedback, analyzing correlations between feedback metadata and its impact on the application popularity. Second, our study identifies and classifies topics in the user reviews, their co-occurrences, popularities, and impacts.</t>
    </r>
    <r>
      <rPr>
        <b/>
        <sz val="10"/>
        <color theme="1"/>
        <rFont val="Calibri"/>
        <family val="2"/>
      </rPr>
      <t xml:space="preserve"> Third, the paper gives insights into how researchers and tool vendors can systematically gather and use constructive feedback and how to integrate it into requirements and software engineering infrastructures.</t>
    </r>
  </si>
  <si>
    <t>IT curricula were created in business schools because traditional computer scientists had problems building information systems that were acceptable to the people that use them. Now, many years later, the percentage of unsuccessful information systems is still alarmingly high. Research in this area tended to be focused on the project level and seemed to ignore the growing conflict between end-users and the IT department as a whole.
The IT-User gap is pervasive and takes many different forms. In fact, the IT-User gap has become such a problem that many organizations are taking matters into their own hands by creating new hybrid positions to bridge the gap. Personnel in these positions bridge the gap by helping end-users deal with the IT personnel and vice versa. Moreover, despite extensive obstacles, these people are taking on the challenge and becoming quite successful. The names of these positions may vary widely (relationship man- ager, IT-User Liaison, etc.) but they all have similar roles in the organization.</t>
  </si>
  <si>
    <r>
      <rPr>
        <b/>
        <sz val="10"/>
        <color theme="1"/>
        <rFont val="Calibri"/>
        <family val="2"/>
      </rPr>
      <t>This paper begins with the premise that the IT-User gap will not disappear but that we could be doing more in our IT curricula to address the gap.</t>
    </r>
    <r>
      <rPr>
        <sz val="10"/>
        <color theme="1"/>
        <rFont val="Calibri"/>
        <family val="2"/>
      </rPr>
      <t xml:space="preserve"> First, the curriculum for IT majors should recognize that the role of IT professionals is changing in organizations and that the trend is for IT professionals to need stronger interpersonal skills and an organizational learning perspective. Second, the curriculum must be modified to give more than just lip service to the importance of these skills.</t>
    </r>
  </si>
  <si>
    <r>
      <rPr>
        <b/>
        <sz val="10"/>
        <color theme="1"/>
        <rFont val="Calibri"/>
        <family val="2"/>
      </rPr>
      <t>This paper begins with the premise that the IT-User gap will not disappear but that we could be doing more in our IT curricula to address the gap.</t>
    </r>
    <r>
      <rPr>
        <sz val="10"/>
        <color theme="1"/>
        <rFont val="Calibri"/>
        <family val="2"/>
      </rPr>
      <t xml:space="preserve"> First, the curriculum for IT majors should recognize that the role of IT professionals is changing in organizations and that the trend is for IT professionals to need stronger interpersonal skills and an organizational learning perspective. Second, the curriculum must be modified to give more than just lip service to the importance of these skills.</t>
    </r>
  </si>
  <si>
    <r>
      <rPr>
        <b/>
        <sz val="10"/>
        <color theme="1"/>
        <rFont val="Calibri"/>
        <family val="2"/>
      </rPr>
      <t xml:space="preserve">The purpose of this paper is to identify some of communication challenges that may arise during requirement elicitation and propose some possible interventions that may be carried out in order to mitigate these challenges.
</t>
    </r>
    <r>
      <rPr>
        <sz val="10"/>
        <color theme="1"/>
        <rFont val="Calibri"/>
        <family val="2"/>
      </rPr>
      <t xml:space="preserve">
It is the general objective of this study to investigate the processes and issues of communication during requirements elicitation activities between customers and developers specifically in Malaysia. The questionnaire encompasses questions on communication practices and the challenges during elicitation activities.
The specific objectives of this study are to (1) to identify the communication practices during requirements elicitation process and (2) to identify the actual challenges involved during requirements elicitation.</t>
    </r>
  </si>
  <si>
    <t>The purpose of this paper is to identify some of communication challenges that may arise during requirement elicitation and propose some possible interventions that may be carried out in order to mitigate these challenges.</t>
  </si>
  <si>
    <r>
      <rPr>
        <sz val="10"/>
        <color theme="1"/>
        <rFont val="Calibri"/>
        <family val="2"/>
      </rPr>
      <t>The global marketplace provides cultural challenges to corporate competition and alliance. It is recognised that cultural differences affect all business functions and strategies are being developed to address these differences. Information systems and information systems development cross functional, organisational and national boundaries. Recent studies (Tan &amp; Gable, 1997; Hunter &amp; Beck, 1996) have investigated the international cross-cultural impact of information systems development.</t>
    </r>
    <r>
      <rPr>
        <b/>
        <sz val="10"/>
        <color theme="1"/>
        <rFont val="Calibri"/>
        <family val="2"/>
      </rPr>
      <t xml:space="preserve"> However, as organisations attempt to overcome cultural barriers to international communication, cultural barriers to internal communication remain unchallenged.</t>
    </r>
    <r>
      <rPr>
        <sz val="10"/>
        <color theme="1"/>
        <rFont val="Calibri"/>
        <family val="2"/>
      </rPr>
      <t xml:space="preserve">
Effective communication between business users and systems development staff is essential for the development of information systems which satisfy business needs. Despite much investigation in this area, the seemingly insurmountable division imposed by 'invisible' walls between 'them' and 'us' proves to be stronger than physical departmental walls.
</t>
    </r>
    <r>
      <rPr>
        <b/>
        <sz val="10"/>
        <color theme="1"/>
        <rFont val="Calibri"/>
        <family val="2"/>
      </rPr>
      <t>Effective communication is essential for information systems development crossing functional, organisational and national boundaries. As organisations attempt to overcome cultural barriers to communication across the world, communication with colleagues across the corridor remains problematic; cultural barriers between departments remain unchallenged. This paper introduces the concepts of 'culture' and 'tribe' into the discussion of the relationship between business users and information systems developers.</t>
    </r>
  </si>
  <si>
    <r>
      <rPr>
        <b/>
        <sz val="10"/>
        <color theme="1"/>
        <rFont val="Calibri"/>
        <family val="2"/>
      </rPr>
      <t xml:space="preserve">This paper presents a cultural analysis of the communication barriers between the information systems and business functions during information systems development. It is proposed that communication problems can be explained in term of inherent cultural differences between departmental communities and that an understanding and appreciation of cultural behaviour can help improve interdepartmental relations.
</t>
    </r>
    <r>
      <rPr>
        <sz val="10"/>
        <color theme="1"/>
        <rFont val="Calibri"/>
        <family val="2"/>
      </rPr>
      <t xml:space="preserve">Becher (1989) describes academic disciplines as tribes with their own territory (building on campus), language (specialist terms) and artifacts (e.g. computer manuals). A key problem of interdisciplinary inquiry is the interpretation of terminology specific to the native discipline. However, Ackerman (1965) suggests that interdisciplinary work does not require encyclopaedic knowledge of the foreign area. He rejects the view that a complete understanding of terms, as used by experts in a discipline, is a necessary pre-requisite, proposing that an elementary introduction to principles in a discipline can stimulate invention in another. It is this view which provides the basis for this paper.
</t>
    </r>
    <r>
      <rPr>
        <b/>
        <sz val="10"/>
        <color theme="1"/>
        <rFont val="Calibri"/>
        <family val="2"/>
      </rPr>
      <t>This paper is written from an information systems perspective and it recognises that a complete understanding of terms used in other academic disciplines is not attainable. The paper provides an elementary introduction to the principles of cultural analysis to stimulate discussion concerning their application and relevance to information systems development.</t>
    </r>
  </si>
  <si>
    <t>These methods, however, require the interaction/communication between user(s) and developer(s) to generate necessary requirements information. Thus, they may be unsuccessful unless effective communication patterns are used by developers and users. We believe effectivecommun- ication patterns will compliment and improve the successful application of any methods and techniques used in the systems development process.</t>
  </si>
  <si>
    <r>
      <rPr>
        <b/>
        <sz val="10"/>
        <color theme="1"/>
        <rFont val="Calibri"/>
        <family val="2"/>
      </rPr>
      <t>The purpose of this paper is to introduce the reader to the communication perspective of the systems development process and to encourage and challenge researchers to conduct research projects in this area.</t>
    </r>
    <r>
      <rPr>
        <sz val="10"/>
        <color theme="1"/>
        <rFont val="Calibri"/>
        <family val="2"/>
      </rPr>
      <t xml:space="preserve"> To this end, the paper begins with a review of the research that has been done reflecting a communication perspective.</t>
    </r>
    <r>
      <rPr>
        <b/>
        <sz val="10"/>
        <color theme="1"/>
        <rFont val="Calibri"/>
        <family val="2"/>
      </rPr>
      <t xml:space="preserve"> We then propose an integrative process framework for understanding the communication process. </t>
    </r>
    <r>
      <rPr>
        <sz val="10"/>
        <color theme="1"/>
        <rFont val="Calibri"/>
        <family val="2"/>
      </rPr>
      <t>Finally, the paper concludes by proposing an agenda for research to examine the potential value and implications of the communication perspective</t>
    </r>
  </si>
  <si>
    <r>
      <rPr>
        <b/>
        <sz val="10"/>
        <color theme="1"/>
        <rFont val="Calibri"/>
        <family val="2"/>
      </rPr>
      <t>The purpose of this paper is to introduce the reader to the communication perspective of the systems development process and to encourage and challenge researchers to conduct research projects in this area.</t>
    </r>
    <r>
      <rPr>
        <sz val="10"/>
        <color theme="1"/>
        <rFont val="Calibri"/>
        <family val="2"/>
      </rPr>
      <t xml:space="preserve"> To this end, the paper begins with a review of the research that has been done reflecting a communication perspective.</t>
    </r>
    <r>
      <rPr>
        <b/>
        <sz val="10"/>
        <color theme="1"/>
        <rFont val="Calibri"/>
        <family val="2"/>
      </rPr>
      <t xml:space="preserve"> We then propose an integrative process framework for understanding the communication process. </t>
    </r>
    <r>
      <rPr>
        <sz val="10"/>
        <color theme="1"/>
        <rFont val="Calibri"/>
        <family val="2"/>
      </rPr>
      <t>Finally, the paper concludes by proposing an agenda for research to examine the potential value and implications of the communication perspective</t>
    </r>
  </si>
  <si>
    <r>
      <rPr>
        <b/>
        <sz val="10"/>
        <color theme="1"/>
        <rFont val="Calibri"/>
        <family val="2"/>
      </rPr>
      <t xml:space="preserve">The user-system developer relationship has been the subject of much discussion and research. In this article we provide a new perspective into the reasons for the difficulties in communication which occur between these two groups. We illustrate that cultural differences are at the heart of this problem, with the two groups as different as two 'tribes.'
</t>
    </r>
    <r>
      <rPr>
        <sz val="10"/>
        <color theme="1"/>
        <rFont val="Calibri"/>
        <family val="2"/>
      </rPr>
      <t xml:space="preserve">
We propose a number of guidelines for use for Information Systems Managers to assist in developing a mutual understanding of the 'cultural' differences identified. The guidelines proposed could be used to improve the training and development of systems developers, providing an opportunity for improved cooperation between these two groups from which the entire organization will benefit.</t>
    </r>
  </si>
  <si>
    <r>
      <rPr>
        <sz val="10"/>
        <color theme="1"/>
        <rFont val="Calibri"/>
        <family val="2"/>
      </rPr>
      <t>The user-system developer relationship has been the subject of much discussion and research.</t>
    </r>
    <r>
      <rPr>
        <b/>
        <sz val="10"/>
        <color theme="1"/>
        <rFont val="Calibri"/>
        <family val="2"/>
      </rPr>
      <t xml:space="preserve"> In this article we provide a new perspective into the reasons for the difficulties in communication which occur between these two groups. We illustrate that cultural differences are at the heart of this problem, with the two groups as different as two 'tribes.'
We propose a number of guidelines for use for Information Systems Managers to assist in developing a mutual understanding of the 'cultural' differences identified. Th</t>
    </r>
    <r>
      <rPr>
        <sz val="10"/>
        <color theme="1"/>
        <rFont val="Calibri"/>
        <family val="2"/>
      </rPr>
      <t>e guidelines proposed could be used to improve the training and development of systems developers, providing an opportunity for improved cooperation between these two groups from which the entire organization will benefit.</t>
    </r>
  </si>
  <si>
    <r>
      <rPr>
        <sz val="10"/>
        <color theme="1"/>
        <rFont val="Calibri"/>
        <family val="2"/>
      </rPr>
      <t>The user-system developer relationship has been the subject of much discussion and research.</t>
    </r>
    <r>
      <rPr>
        <b/>
        <sz val="10"/>
        <color theme="1"/>
        <rFont val="Calibri"/>
        <family val="2"/>
      </rPr>
      <t xml:space="preserve"> In this article we provide a new perspective into the reasons for the difficulties in communication which occur between these two groups. We illustrate that cultural differences are at the heart of this problem, with the two groups as different as two 'tribes.'
We propose a number of guidelines for use for Information Systems Managers to assist in developing a mutual understanding of the 'cultural' differences identified. Th</t>
    </r>
    <r>
      <rPr>
        <sz val="10"/>
        <color theme="1"/>
        <rFont val="Calibri"/>
        <family val="2"/>
      </rPr>
      <t>e guidelines proposed could be used to improve the training and development of systems developers, providing an opportunity for improved cooperation between these two groups from which the entire organization will benefit.</t>
    </r>
  </si>
  <si>
    <r>
      <rPr>
        <b/>
        <sz val="10"/>
        <color theme="1"/>
        <rFont val="Calibri"/>
        <family val="2"/>
      </rPr>
      <t>In this study, socio-technical factors creating a multi-dimensional gap between users and developers in software intensive projects of Turkish Defense Industry are examined.</t>
    </r>
    <r>
      <rPr>
        <sz val="10"/>
        <color theme="1"/>
        <rFont val="Calibri"/>
        <family val="2"/>
      </rPr>
      <t xml:space="preserve"> Although there are numerous studies on the challenges and problems of the IT sector in the literature, Defense industries have their own parameters. Therefore, they need to be examined separately.</t>
    </r>
  </si>
  <si>
    <r>
      <rPr>
        <b/>
        <sz val="10"/>
        <color theme="1"/>
        <rFont val="Calibri"/>
        <family val="2"/>
      </rPr>
      <t>In this study, socio-technical factors creating a multi-dimensional gap between users and developers in software intensive projects of Turkish Defense Industry are examined.</t>
    </r>
    <r>
      <rPr>
        <sz val="10"/>
        <color theme="1"/>
        <rFont val="Calibri"/>
        <family val="2"/>
      </rPr>
      <t xml:space="preserve"> Although there are numerous studies on the challenges and problems of the IT sector in the literature, Defense industries have their own parameters. Therefore, they need to be examined separately.</t>
    </r>
  </si>
  <si>
    <t>Common Objectives/Goals</t>
  </si>
  <si>
    <t>Objective/Goal</t>
  </si>
  <si>
    <t>Study IDs</t>
  </si>
  <si>
    <t>Total Study Count</t>
  </si>
  <si>
    <t>IEEE_04,  ACM_01, WILEY_01, SBB_02, SBB_14, SBF_03</t>
  </si>
  <si>
    <t>IEEE_01, SD_01, SPR_03, IEEE_05, IEEE_06, SBF_04, SBF_08, SBB_15, SPR_04,  SBF_12</t>
  </si>
  <si>
    <t>SPR_01, SPR_02, SBB_03, SBB_04, SBB_05, SBB_06, SBB_07, SBB_12, SBF_02, SBF_05, SBF_06, SBF_07, SBB_16, SBB_17, SBF_10, SBF_11</t>
  </si>
  <si>
    <t>Developed new Instruments  or used existing instruments (models/tools/frameworks/ guidelines) to incorporate human aspects in SE</t>
  </si>
  <si>
    <t>IEEE_02, IEEE_03, CHASE_01, CHASE_02, SBB_01, SBB_08, SBB_09, SBB_10, SBB_11, SBF_01, SBB_13, SBF_09, SBF_18, SBB_19</t>
  </si>
  <si>
    <t>Research Context</t>
  </si>
  <si>
    <t>Publication Count</t>
  </si>
  <si>
    <t>Academia &amp; Industry (Mixed)</t>
  </si>
  <si>
    <t>Undertermined</t>
  </si>
  <si>
    <t>Participant Categorization in the Studies without an experiment</t>
  </si>
  <si>
    <t>Participant Categorization - Stage III (Final) - Generalised</t>
  </si>
  <si>
    <t>Category</t>
  </si>
  <si>
    <t>No. of Studies</t>
  </si>
  <si>
    <t>Academic</t>
  </si>
  <si>
    <t>IT undergraduates</t>
  </si>
  <si>
    <r>
      <rPr>
        <b/>
        <sz val="10"/>
        <color theme="1"/>
        <rFont val="Calibri"/>
        <family val="2"/>
      </rPr>
      <t xml:space="preserve">IT Experts
</t>
    </r>
    <r>
      <rPr>
        <sz val="10"/>
        <color theme="1"/>
        <rFont val="Calibri"/>
        <family val="2"/>
      </rPr>
      <t>Other Roles: Architect, IS/IT Professionals</t>
    </r>
  </si>
  <si>
    <t xml:space="preserve">[IEEE_01], [IEEE_02], [SBF_02], [SPR_02],  [IEEE_03], [SBB_05], [SBB_06], [SBB_08]
</t>
  </si>
  <si>
    <t>Non-IT undergraduates</t>
  </si>
  <si>
    <r>
      <rPr>
        <b/>
        <sz val="10"/>
        <color theme="1"/>
        <rFont val="Calibri"/>
        <family val="2"/>
      </rPr>
      <t xml:space="preserve">Business Analysts
</t>
    </r>
    <r>
      <rPr>
        <sz val="10"/>
        <color theme="1"/>
        <rFont val="Calibri"/>
        <family val="2"/>
      </rPr>
      <t xml:space="preserve">Other Roles: IT &amp; Business Experts </t>
    </r>
  </si>
  <si>
    <t>[IEEE_04], [WILEY_01],  [IEEE_01], [SBB_17]</t>
  </si>
  <si>
    <r>
      <rPr>
        <b/>
        <sz val="10"/>
        <color theme="1"/>
        <rFont val="Calibri"/>
        <family val="2"/>
      </rPr>
      <t xml:space="preserve">Project Managers
</t>
    </r>
    <r>
      <rPr>
        <sz val="10"/>
        <color theme="1"/>
        <rFont val="Calibri"/>
        <family val="2"/>
      </rPr>
      <t>Other Roles: IS project managers, Team Lead, Vendor Project Manager, Managers (consider this as a role in developer org ), Project Leaders, IT Project Managers</t>
    </r>
  </si>
  <si>
    <t>[IEEE_04], [WILEY_01], [SPR_02], [SBB_11], [SBF_03],  [IEEE_03], [SBB_12], [SBB_05], [SBB_06], [SBF_04], [SBB_02], [SBF_01], [SBB_17]</t>
  </si>
  <si>
    <t>SLR_44, SLR_43, SBF_10</t>
  </si>
  <si>
    <r>
      <rPr>
        <b/>
        <sz val="10"/>
        <color theme="1"/>
        <rFont val="Calibri"/>
        <family val="2"/>
      </rPr>
      <t xml:space="preserve">Leadership Team (Senior Managers)
</t>
    </r>
    <r>
      <rPr>
        <sz val="10"/>
        <color theme="1"/>
        <rFont val="Calibri"/>
        <family val="2"/>
      </rPr>
      <t>Other Roles: Head of Research Department, Head of IT Strategy, CEO</t>
    </r>
  </si>
  <si>
    <t>[WILEY_01], [SPR_02]</t>
  </si>
  <si>
    <t>Users</t>
  </si>
  <si>
    <r>
      <rPr>
        <b/>
        <sz val="10"/>
        <color theme="1"/>
        <rFont val="Calibri"/>
        <family val="2"/>
      </rPr>
      <t xml:space="preserve">Users
</t>
    </r>
    <r>
      <rPr>
        <sz val="10"/>
        <color theme="1"/>
        <rFont val="Calibri"/>
        <family val="2"/>
      </rPr>
      <t>Other Roles: Accounting &amp; Marketing Departments (Internal Customer)</t>
    </r>
  </si>
  <si>
    <t>[ACM_01], [SD_01], [IEEE_05], [IEEE_06], [CHASE_01], [CHASE_02], [SBB_01], [SBB_05], [SBB_08], [SBB_09], [SBB_10], [SBB_11], [SBB_15], [SBB_14], [SBF_03],[SBF_04], [SBF_07], [SPR_03], [SBF_08], [SBF_11], [SBB_04], [SBF_09], [SBB_17], [SBF_12]</t>
  </si>
  <si>
    <r>
      <rPr>
        <b/>
        <sz val="10"/>
        <color theme="1"/>
        <rFont val="Calibri"/>
        <family val="2"/>
      </rPr>
      <t xml:space="preserve">Developers
</t>
    </r>
    <r>
      <rPr>
        <sz val="10"/>
        <color theme="1"/>
        <rFont val="Calibri"/>
        <family val="2"/>
      </rPr>
      <t>Other Roles: Head of IT Department (developer), Customer Support Personnel (developer), Project Sponsor (Consider this role as a type of developers), Technical Leads</t>
    </r>
  </si>
  <si>
    <t>[IEEE_04], [ACM_01], [WILEY_01], [SPR_01], [SD_01],  [SPR_02] , [SBB_12], [IEEE_05], [CHASE_01], [CHASE_02], [SBB_01], [SBB_03], [SBB_07], [SBB_09], [SBB_10], [SBB_11], [SBB_15], [SBB_14], [SBF_03], [SBF_01], [IEEE_03], [SBF_02], [SBF_04], [SBF_07], [SBF_06],  [SBF_11], [SBB_13],  [SBB_04], [SPR_04], [SBF_09], [SBB_17], [SBF_12]</t>
  </si>
  <si>
    <r>
      <rPr>
        <b/>
        <sz val="10"/>
        <color theme="1"/>
        <rFont val="Calibri"/>
        <family val="2"/>
      </rPr>
      <t xml:space="preserve">Customer Representatives
</t>
    </r>
    <r>
      <rPr>
        <sz val="10"/>
        <color theme="1"/>
        <rFont val="Calibri"/>
        <family val="2"/>
      </rPr>
      <t>Other Roles - User Managers, Customer Product owner, Customer Secondary Product Owner, Head of Content Production, Business Project Managers , Business Experts, Billing and Collections Staff, Usability Specialists (usability engineers)</t>
    </r>
  </si>
  <si>
    <t>[SBF_01], [SBF_05], [SPR_02], [IEEE_01], [SPR_04]</t>
  </si>
  <si>
    <t>Quality Assurance staff</t>
  </si>
  <si>
    <t>[SBF_03],  [IEEE_03], [WILEY_01]</t>
  </si>
  <si>
    <t>Human Factor Experts</t>
  </si>
  <si>
    <t>[SD_01], [SBB_03]</t>
  </si>
  <si>
    <t>Requirement Engineer</t>
  </si>
  <si>
    <t>[SPR_02], [IEEE_03]</t>
  </si>
  <si>
    <t>Technical Writers
Technical Communicators</t>
  </si>
  <si>
    <t>[SBB_03], [SBF_07], [IEEE_05]</t>
  </si>
  <si>
    <t>Agile Coach</t>
  </si>
  <si>
    <t>[SBF_03]</t>
  </si>
  <si>
    <r>
      <rPr>
        <b/>
        <sz val="10"/>
        <color theme="1"/>
        <rFont val="Calibri"/>
        <family val="2"/>
      </rPr>
      <t xml:space="preserve">Designer
</t>
    </r>
    <r>
      <rPr>
        <sz val="10"/>
        <color theme="1"/>
        <rFont val="Calibri"/>
        <family val="2"/>
      </rPr>
      <t>Other Roles: Industrial Design Engineers</t>
    </r>
  </si>
  <si>
    <t>[SBF_01], [WILEY_01], [SBB_03]
SBF_01 Consider this role as a type of developers</t>
  </si>
  <si>
    <r>
      <rPr>
        <b/>
        <sz val="10"/>
        <color theme="1"/>
        <rFont val="Calibri"/>
        <family val="2"/>
      </rPr>
      <t xml:space="preserve">Product Owner
</t>
    </r>
    <r>
      <rPr>
        <sz val="10"/>
        <color theme="1"/>
        <rFont val="Calibri"/>
        <family val="2"/>
      </rPr>
      <t>Other Roles: Product Manager , Scrum Master</t>
    </r>
  </si>
  <si>
    <t>[IEEE_03]
Had both product managers and product owners</t>
  </si>
  <si>
    <r>
      <rPr>
        <b/>
        <sz val="10"/>
        <color theme="1"/>
        <rFont val="Calibri"/>
        <family val="2"/>
      </rPr>
      <t xml:space="preserve">Developer Representatives
</t>
    </r>
    <r>
      <rPr>
        <sz val="10"/>
        <color theme="1"/>
        <rFont val="Calibri"/>
        <family val="2"/>
      </rPr>
      <t xml:space="preserve">Other Roles: </t>
    </r>
    <r>
      <rPr>
        <strike/>
        <sz val="10"/>
        <color theme="1"/>
        <rFont val="Calibri"/>
        <family val="2"/>
      </rPr>
      <t>Head of Content Production,</t>
    </r>
    <r>
      <rPr>
        <sz val="10"/>
        <color theme="1"/>
        <rFont val="Calibri"/>
        <family val="2"/>
      </rPr>
      <t xml:space="preserve"> Vendor Chief Architect, Vendor Project Manager, Marketing representatives in product development companies </t>
    </r>
  </si>
  <si>
    <t>[SBF_05], [SBB_03]</t>
  </si>
  <si>
    <t>Postgraduates</t>
  </si>
  <si>
    <t>[IEEE_06], [SPR_01]</t>
  </si>
  <si>
    <r>
      <rPr>
        <b/>
        <sz val="10"/>
        <color theme="1"/>
        <rFont val="Calibri"/>
        <family val="2"/>
      </rPr>
      <t xml:space="preserve">IT Undergraduates
</t>
    </r>
    <r>
      <rPr>
        <sz val="10"/>
        <color theme="1"/>
        <rFont val="Calibri"/>
        <family val="2"/>
      </rPr>
      <t>Other Roles: SE/CS students,  Advanced System Engineering students</t>
    </r>
  </si>
  <si>
    <t>[SBB_16], [SPR_03], [SBF_08]</t>
  </si>
  <si>
    <t>Non-IT Undergraduates</t>
  </si>
  <si>
    <t>[SBB_16]</t>
  </si>
  <si>
    <t>Users ( Uni Department staff)</t>
  </si>
  <si>
    <t>[SBB_13]</t>
  </si>
  <si>
    <t>Diverse Roles of Developers, Users &amp; Intermediary  - Stage I</t>
  </si>
  <si>
    <r>
      <rPr>
        <b/>
        <sz val="10"/>
        <color theme="1"/>
        <rFont val="Calibri"/>
        <family val="2"/>
      </rPr>
      <t xml:space="preserve">IT Experts
</t>
    </r>
    <r>
      <rPr>
        <sz val="10"/>
        <color theme="1"/>
        <rFont val="Calibri"/>
        <family val="2"/>
      </rPr>
      <t>Other Roles: Architect, IS/IT Professionals</t>
    </r>
  </si>
  <si>
    <r>
      <rPr>
        <b/>
        <sz val="10"/>
        <color theme="1"/>
        <rFont val="Calibri"/>
        <family val="2"/>
      </rPr>
      <t xml:space="preserve">Business Analysts
</t>
    </r>
    <r>
      <rPr>
        <sz val="10"/>
        <color theme="1"/>
        <rFont val="Calibri"/>
        <family val="2"/>
      </rPr>
      <t xml:space="preserve">Other Roles: IT &amp; Business Experts </t>
    </r>
  </si>
  <si>
    <r>
      <rPr>
        <b/>
        <sz val="10"/>
        <color theme="1"/>
        <rFont val="Calibri"/>
        <family val="2"/>
      </rPr>
      <t xml:space="preserve">Project Managers
</t>
    </r>
    <r>
      <rPr>
        <sz val="10"/>
        <color theme="1"/>
        <rFont val="Calibri"/>
        <family val="2"/>
      </rPr>
      <t>Other Roles: IS project managers, Team Lead, Vendor Project Manager, Managers (consider this as a role in developer org ), Project Leaders, IT Project Managers</t>
    </r>
  </si>
  <si>
    <r>
      <rPr>
        <b/>
        <sz val="10"/>
        <color theme="1"/>
        <rFont val="Calibri"/>
        <family val="2"/>
      </rPr>
      <t xml:space="preserve">Leadership Team (Senior Managers)
</t>
    </r>
    <r>
      <rPr>
        <sz val="10"/>
        <color theme="1"/>
        <rFont val="Calibri"/>
        <family val="2"/>
      </rPr>
      <t>Other Roles: Head of Research Department, Head of IT Strategy, CEO</t>
    </r>
  </si>
  <si>
    <r>
      <rPr>
        <b/>
        <sz val="10"/>
        <color theme="1"/>
        <rFont val="Calibri"/>
        <family val="2"/>
      </rPr>
      <t xml:space="preserve">Users
</t>
    </r>
    <r>
      <rPr>
        <sz val="10"/>
        <color theme="1"/>
        <rFont val="Calibri"/>
        <family val="2"/>
      </rPr>
      <t>Other Roles: Accounting &amp; Marketing Departments (Internal Customer)</t>
    </r>
  </si>
  <si>
    <r>
      <rPr>
        <b/>
        <sz val="10"/>
        <color theme="1"/>
        <rFont val="Calibri"/>
        <family val="2"/>
      </rPr>
      <t xml:space="preserve">Developers
</t>
    </r>
    <r>
      <rPr>
        <sz val="10"/>
        <color theme="1"/>
        <rFont val="Calibri"/>
        <family val="2"/>
      </rPr>
      <t>Other Roles: Head of IT Department (developer), Customer Support Personnel (developer), Project Sponsor (Consider this role as a type of developers), Technical Leads</t>
    </r>
  </si>
  <si>
    <r>
      <rPr>
        <b/>
        <sz val="10"/>
        <color theme="1"/>
        <rFont val="Calibri"/>
        <family val="2"/>
      </rPr>
      <t xml:space="preserve">Customer Representatives
</t>
    </r>
    <r>
      <rPr>
        <sz val="10"/>
        <color theme="1"/>
        <rFont val="Calibri"/>
        <family val="2"/>
      </rPr>
      <t>Other Roles - User Managers, Customer Product owner, Customer Secondary Product Owner, Head of Content Production, Business Project Managers , Business Experts, Billing and Collections Staff, Usability Specialists (usability engineers)</t>
    </r>
  </si>
  <si>
    <r>
      <rPr>
        <b/>
        <sz val="10"/>
        <color theme="1"/>
        <rFont val="Calibri"/>
        <family val="2"/>
      </rPr>
      <t xml:space="preserve">Designer
</t>
    </r>
    <r>
      <rPr>
        <sz val="10"/>
        <color theme="1"/>
        <rFont val="Calibri"/>
        <family val="2"/>
      </rPr>
      <t>Other Roles: Industrial Design Engineers</t>
    </r>
  </si>
  <si>
    <r>
      <rPr>
        <b/>
        <sz val="10"/>
        <color theme="1"/>
        <rFont val="Calibri"/>
        <family val="2"/>
      </rPr>
      <t xml:space="preserve">Product Owner
</t>
    </r>
    <r>
      <rPr>
        <sz val="10"/>
        <color theme="1"/>
        <rFont val="Calibri"/>
        <family val="2"/>
      </rPr>
      <t>Other Roles: Product Manager , Scrum Master</t>
    </r>
  </si>
  <si>
    <r>
      <rPr>
        <b/>
        <sz val="10"/>
        <color theme="1"/>
        <rFont val="Calibri"/>
        <family val="2"/>
      </rPr>
      <t xml:space="preserve">Developer Representatives
</t>
    </r>
    <r>
      <rPr>
        <sz val="10"/>
        <color theme="1"/>
        <rFont val="Calibri"/>
        <family val="2"/>
      </rPr>
      <t xml:space="preserve">Other Roles: </t>
    </r>
    <r>
      <rPr>
        <strike/>
        <sz val="10"/>
        <color theme="1"/>
        <rFont val="Calibri"/>
        <family val="2"/>
      </rPr>
      <t>Head of Content Production</t>
    </r>
    <r>
      <rPr>
        <sz val="10"/>
        <color theme="1"/>
        <rFont val="Calibri"/>
        <family val="2"/>
      </rPr>
      <t xml:space="preserve">, Vendor Chief Architect, Vendor Project Manager, Marketing representatives in product development companies </t>
    </r>
  </si>
  <si>
    <r>
      <rPr>
        <b/>
        <sz val="10"/>
        <color theme="1"/>
        <rFont val="Calibri"/>
        <family val="2"/>
      </rPr>
      <t xml:space="preserve">IT Undergraduates
</t>
    </r>
    <r>
      <rPr>
        <sz val="10"/>
        <color theme="1"/>
        <rFont val="Calibri"/>
        <family val="2"/>
      </rPr>
      <t>Other Roles: SE/CS students,  Advanced System Engineering students</t>
    </r>
  </si>
  <si>
    <t>Developer Roles, User Roles</t>
  </si>
  <si>
    <t>Roles of Intermediary</t>
  </si>
  <si>
    <t xml:space="preserve">Diverse Roles of Developers, Users &amp; Intermediary </t>
  </si>
  <si>
    <t>Developer Roles</t>
  </si>
  <si>
    <r>
      <rPr>
        <b/>
        <sz val="10"/>
        <color theme="1"/>
        <rFont val="Calibri"/>
        <family val="2"/>
      </rPr>
      <t xml:space="preserve">Developers
</t>
    </r>
    <r>
      <rPr>
        <sz val="10"/>
        <color theme="1"/>
        <rFont val="Calibri"/>
        <family val="2"/>
      </rPr>
      <t xml:space="preserve">Other Roles: Head of IT Department (developer), Customer Support Personnel (developer), Project Sponsor (Consider this role as a type of developers), Technical Leads
</t>
    </r>
    <r>
      <rPr>
        <b/>
        <sz val="10"/>
        <color theme="1"/>
        <rFont val="Calibri"/>
        <family val="2"/>
      </rPr>
      <t xml:space="preserve">Developer Representatives
</t>
    </r>
    <r>
      <rPr>
        <sz val="10"/>
        <color theme="1"/>
        <rFont val="Calibri"/>
        <family val="2"/>
      </rPr>
      <t xml:space="preserve">Other Roles: </t>
    </r>
    <r>
      <rPr>
        <strike/>
        <sz val="10"/>
        <color theme="1"/>
        <rFont val="Calibri"/>
        <family val="2"/>
      </rPr>
      <t>Head of Content Production,</t>
    </r>
    <r>
      <rPr>
        <sz val="10"/>
        <color theme="1"/>
        <rFont val="Calibri"/>
        <family val="2"/>
      </rPr>
      <t xml:space="preserve"> Vendor Chief Architect, Vendor Project Manager, Marketing representatives in product development companies </t>
    </r>
  </si>
  <si>
    <r>
      <rPr>
        <b/>
        <sz val="10"/>
        <color theme="1"/>
        <rFont val="Calibri"/>
        <family val="2"/>
      </rPr>
      <t xml:space="preserve">IT Undergraduates
</t>
    </r>
    <r>
      <rPr>
        <sz val="10"/>
        <color theme="1"/>
        <rFont val="Calibri"/>
        <family val="2"/>
      </rPr>
      <t xml:space="preserve">Other Roles: SE/CS students,  Advanced System Engineering students
</t>
    </r>
    <r>
      <rPr>
        <b/>
        <sz val="10"/>
        <color theme="1"/>
        <rFont val="Calibri"/>
        <family val="2"/>
      </rPr>
      <t>Postgraduates</t>
    </r>
  </si>
  <si>
    <t>User Roles</t>
  </si>
  <si>
    <r>
      <rPr>
        <b/>
        <sz val="10"/>
        <color theme="1"/>
        <rFont val="Calibri"/>
        <family val="2"/>
      </rPr>
      <t xml:space="preserve">Users
</t>
    </r>
    <r>
      <rPr>
        <sz val="10"/>
        <color theme="1"/>
        <rFont val="Calibri"/>
        <family val="2"/>
      </rPr>
      <t xml:space="preserve">Other Roles: Accounting &amp; Marketing Departments (Internal Customer)
</t>
    </r>
    <r>
      <rPr>
        <b/>
        <sz val="10"/>
        <color theme="1"/>
        <rFont val="Calibri"/>
        <family val="2"/>
      </rPr>
      <t xml:space="preserve">Customer Representatives
</t>
    </r>
    <r>
      <rPr>
        <sz val="10"/>
        <color theme="1"/>
        <rFont val="Calibri"/>
        <family val="2"/>
      </rPr>
      <t>Other Roles - User Managers, Customer Product owner, Customer Secondary Product Owner, Head of Content Production, Business Project Managers , Business Experts, Billing and Collections Staff</t>
    </r>
  </si>
  <si>
    <t>Non-IT Undergraduates
Users ( Uni Department staff)
Postgraduates</t>
  </si>
  <si>
    <r>
      <rPr>
        <b/>
        <strike/>
        <sz val="10"/>
        <color theme="1"/>
        <rFont val="Calibri"/>
        <family val="2"/>
      </rPr>
      <t>Agents</t>
    </r>
    <r>
      <rPr>
        <strike/>
        <sz val="10"/>
        <color theme="1"/>
        <rFont val="Calibri"/>
        <family val="2"/>
      </rPr>
      <t xml:space="preserve"> (Agent-based support for communication)
</t>
    </r>
    <r>
      <rPr>
        <b/>
        <sz val="10"/>
        <color theme="1"/>
        <rFont val="Calibri"/>
        <family val="2"/>
      </rPr>
      <t xml:space="preserve">Human Factor Expert 
Usability Experts (usability engineers)
Architect
Requirements Engineer 
IT Consultant
Technical Communicators
HRM Contacts </t>
    </r>
    <r>
      <rPr>
        <sz val="10"/>
        <color theme="1"/>
        <rFont val="Calibri"/>
        <family val="2"/>
      </rPr>
      <t xml:space="preserve">(Human Resource Management Contacts)
</t>
    </r>
    <r>
      <rPr>
        <b/>
        <sz val="10"/>
        <color theme="1"/>
        <rFont val="Calibri"/>
        <family val="2"/>
      </rPr>
      <t xml:space="preserve">Project Manager
User Representative
Technical Writer </t>
    </r>
  </si>
  <si>
    <t>Developer - User Interaction Methods - Stage III (Final) - Generalised</t>
  </si>
  <si>
    <t>Method</t>
  </si>
  <si>
    <t>Study ID</t>
  </si>
  <si>
    <t>More Insights</t>
  </si>
  <si>
    <t>User Feedback</t>
  </si>
  <si>
    <t>V2</t>
  </si>
  <si>
    <t>Via documentation</t>
  </si>
  <si>
    <t>SBF_01, IEEE_05</t>
  </si>
  <si>
    <r>
      <rPr>
        <b/>
        <sz val="10"/>
        <color theme="1"/>
        <rFont val="Calibri"/>
        <family val="2"/>
      </rPr>
      <t xml:space="preserve">IEEE_05: </t>
    </r>
    <r>
      <rPr>
        <sz val="10"/>
        <color theme="1"/>
        <rFont val="Calibri"/>
        <family val="2"/>
      </rPr>
      <t>Error messages and online help provided in the applications</t>
    </r>
  </si>
  <si>
    <t>SD_01, SPR_02, SBB_09, SBB_10, SBB_11, SBF_03, SBF_01, SBF_05, SBF_09, SBB_17</t>
  </si>
  <si>
    <r>
      <rPr>
        <b/>
        <sz val="10"/>
        <color theme="1"/>
        <rFont val="Calibri"/>
        <family val="2"/>
      </rPr>
      <t xml:space="preserve">SBF_05: </t>
    </r>
    <r>
      <rPr>
        <sz val="10"/>
        <color theme="1"/>
        <rFont val="Calibri"/>
        <family val="2"/>
      </rPr>
      <t xml:space="preserve">The Vendor 1 used also Zoom and Vendor 2 Google Meet. Also Skype for Business was used, especially internally on the customer side. Both vendors also arranged live meetings. Especially with Vendor 1 there were several face to face designing sessions 
</t>
    </r>
    <r>
      <rPr>
        <b/>
        <sz val="10"/>
        <color theme="1"/>
        <rFont val="Calibri"/>
        <family val="2"/>
      </rPr>
      <t xml:space="preserve">
SBB_10: </t>
    </r>
    <r>
      <rPr>
        <sz val="10"/>
        <color theme="1"/>
        <rFont val="Calibri"/>
        <family val="2"/>
      </rPr>
      <t>Workshops and Direct meetings</t>
    </r>
  </si>
  <si>
    <t>Meetings with customer representatives</t>
  </si>
  <si>
    <t>SD_01, SPR_02, SBF_03</t>
  </si>
  <si>
    <r>
      <rPr>
        <b/>
        <sz val="10"/>
        <color theme="1"/>
        <rFont val="Calibri"/>
        <family val="2"/>
      </rPr>
      <t xml:space="preserve">SD_01: To support communication between users and the development team the company has introduced “users’ clubs”: for each hospital and each professional profile users’ representatives are appointed.
</t>
    </r>
    <r>
      <rPr>
        <sz val="10"/>
        <color theme="1"/>
        <rFont val="Calibri"/>
        <family val="2"/>
      </rPr>
      <t>The exchanges between the development team and the users clubs are systematized. Two types of interactions are planned: (i) feedbacks concerning problems of use of the system and (ii) evaluations of prototypes and mock-ups of future versions. These interactions are organized in two ways:
• spontaneously, users’ representatives can send mails with functional requirements or the company can provide by mail functional specifications to be validated,
• and quarterly one day meetings are planned by the company to present mock-ups and prototypes to the users’ club for each new functionality. 
To do so, there are two steps during the meetings: (i) the presentation and the validation of the mock-ups and prototypes and (ii) the discussion of the users’ requirements and the corresponding functional specifications.</t>
    </r>
    <r>
      <rPr>
        <b/>
        <sz val="10"/>
        <color theme="1"/>
        <rFont val="Calibri"/>
        <family val="2"/>
      </rPr>
      <t xml:space="preserve">
SPR_02: some projects had other forms of UDC, </t>
    </r>
    <r>
      <rPr>
        <sz val="10"/>
        <color theme="1"/>
        <rFont val="Calibri"/>
        <family val="2"/>
      </rPr>
      <t xml:space="preserve">such as: communication between the IT consultant and the users, communication between the architect and the users, or communication between the requirements engineer and the expert users (not users, but rather business personnel with broad context knowledge or a management role).  
</t>
    </r>
    <r>
      <rPr>
        <b/>
        <sz val="10"/>
        <color theme="1"/>
        <rFont val="Calibri"/>
        <family val="2"/>
      </rPr>
      <t xml:space="preserve">
SBB_11: </t>
    </r>
    <r>
      <rPr>
        <sz val="10"/>
        <color theme="1"/>
        <rFont val="Calibri"/>
        <family val="2"/>
      </rPr>
      <t>User design group meetings (UDG) before and after CONFIG’s initial release, Redeployment user advisory group meetings (RUAG) before redeployment</t>
    </r>
  </si>
  <si>
    <t>Communication in Feature requests via JIRA or any similar platform</t>
  </si>
  <si>
    <t>Communication in Defects via JIRA or any similar platform</t>
  </si>
  <si>
    <t>Via Emails</t>
  </si>
  <si>
    <t>SBB_09, SBF_05, SBB_17</t>
  </si>
  <si>
    <r>
      <rPr>
        <b/>
        <sz val="10"/>
        <color theme="1"/>
        <rFont val="Calibri"/>
        <family val="2"/>
      </rPr>
      <t xml:space="preserve">SBF_05: </t>
    </r>
    <r>
      <rPr>
        <sz val="10"/>
        <color theme="1"/>
        <rFont val="Calibri"/>
        <family val="2"/>
      </rPr>
      <t xml:space="preserve">Email was disfavoured although still used occasionally. </t>
    </r>
  </si>
  <si>
    <t>SBB_15, SBB_14, SBF_12</t>
  </si>
  <si>
    <t>Other:</t>
  </si>
  <si>
    <t>Via an intermediary</t>
  </si>
  <si>
    <t>SBB_01, SBB_13</t>
  </si>
  <si>
    <t>SBB_13: Direct Meetings between developers &amp; users &amp; intermediary people</t>
  </si>
  <si>
    <t>Telephone</t>
  </si>
  <si>
    <t>SBB_09, SBB_11, SBB_17</t>
  </si>
  <si>
    <t>SBB_11: Annual telephone surveys (three yearly surveys)</t>
  </si>
  <si>
    <t>Survey</t>
  </si>
  <si>
    <t>SBB_11: Pre-redeployment written survey</t>
  </si>
  <si>
    <t>On-site Customer</t>
  </si>
  <si>
    <t>Usability Evaluations</t>
  </si>
  <si>
    <t>SPR_03, SBF_08</t>
  </si>
  <si>
    <r>
      <rPr>
        <b/>
        <sz val="10"/>
        <color theme="1"/>
        <rFont val="Calibri"/>
        <family val="2"/>
      </rPr>
      <t xml:space="preserve">SBF_08: </t>
    </r>
    <r>
      <rPr>
        <b/>
        <sz val="10"/>
        <color theme="1"/>
        <rFont val="Calibri"/>
        <family val="2"/>
      </rPr>
      <t>During the focus group sessions to conduct usability evaluations</t>
    </r>
  </si>
  <si>
    <t>Via an intermediate tool</t>
  </si>
  <si>
    <t>ACM_01, SBF_05</t>
  </si>
  <si>
    <r>
      <rPr>
        <strike/>
        <sz val="10"/>
        <color theme="1"/>
        <rFont val="Calibri"/>
        <family val="2"/>
      </rPr>
      <t xml:space="preserve">: Via an agent-based software environment
</t>
    </r>
    <r>
      <rPr>
        <sz val="10"/>
        <color theme="1"/>
        <rFont val="Calibri"/>
        <family val="2"/>
      </rPr>
      <t>ACM_01: Via GitHub 
SBF_05: Via Slack</t>
    </r>
  </si>
  <si>
    <t>No Communication</t>
  </si>
  <si>
    <t>IEEE_04, WILEY_01, SBB_19</t>
  </si>
  <si>
    <t>WILEY_01: Users are not involved
SBB_19: Studies without experiments</t>
  </si>
  <si>
    <t>IEEE_01, IEEE_02, SPR_01, SBB_12, IEEE_06, CHASE_02, SBB_02, SBB_03, SBB_05, SBB_06, SBB_07, SBB_08, SBB_16, SBB_18, IEEE_03, SBF_02, SBF_04, SBF_07, SBF_06, SBF_10, SBF_11, CHASE_01, SBB_04, SPR_04</t>
  </si>
  <si>
    <t>Diverse Functions of Developers, Users and Intermediary - Stage III(Final) - Generalised</t>
  </si>
  <si>
    <t>Function Category</t>
  </si>
  <si>
    <t>Developer Functions</t>
  </si>
  <si>
    <t>Software Designing, Development &amp; Defect Fixing</t>
  </si>
  <si>
    <t>Industry: IEEE_04, SD_01, WILEY_01, ACM_01, SPR_02, SBB_13, IEEE_05, CHASE_02, SBB_01, SBB_03, SBB_04, SBB_07, SBB_08, SBB_09, SBB_10, SBB_15, SBB_14, SBF_03, SBF_01, IEEE_03, SBF_04, SBF_07, SBF_05, SBF_06, SBF_11, SBB_12, SPR_01, IEEE_01
Academia: SBF_08, SPR_03, IEEE_06</t>
  </si>
  <si>
    <r>
      <rPr>
        <strike/>
        <sz val="10"/>
        <color theme="1"/>
        <rFont val="Calibri"/>
        <family val="2"/>
      </rPr>
      <t xml:space="preserve">: Designing and developing the agent-based software
</t>
    </r>
    <r>
      <rPr>
        <sz val="10"/>
        <color theme="1"/>
        <rFont val="Calibri"/>
        <family val="2"/>
      </rPr>
      <t>SBB_11: Defect fixing</t>
    </r>
  </si>
  <si>
    <t>UI/UX Designing</t>
  </si>
  <si>
    <t>Industry: SPR_02, CHASE_02
Academia: IEEE_06</t>
  </si>
  <si>
    <t>Software Architectural Design</t>
  </si>
  <si>
    <t>Industry: SPR_02
Academia:</t>
  </si>
  <si>
    <t>Modifying user stories</t>
  </si>
  <si>
    <t>Industry: CHASE_02
Academia:</t>
  </si>
  <si>
    <t>Customer support activities</t>
  </si>
  <si>
    <t>Industry: SBB_07
Academia:</t>
  </si>
  <si>
    <t>Conducting Evaluations</t>
  </si>
  <si>
    <t>Industry: 
Academia: SPR_03, IEEE_06</t>
  </si>
  <si>
    <t>SPF_05: Conducting usability evaluations</t>
  </si>
  <si>
    <t>User Functions</t>
  </si>
  <si>
    <t>Providing domain knowledge/ domain expertise</t>
  </si>
  <si>
    <t xml:space="preserve">Industry: SBB_10, IEEE_01
Academia:
</t>
  </si>
  <si>
    <t xml:space="preserve">: Providing domain knowledge - The views of several different groups of stakeholders had to be included in the development of Bridget. The intended users (customer representatives), their managers, quality assurance and billing people all contributed their knowledge of systems and tasks. These participants were the source of domain knowledge. 
</t>
  </si>
  <si>
    <t>Using Software</t>
  </si>
  <si>
    <t>Industry: SPR_02, IEEE_05, CHASE_01, SBB_01, SBB_04, SBB_07, SBB_08, SBB_09, SBB_10, SBB_11, SBB_15, SBB_14, SBF_01, SBF_04, SBF_07, SBF_05, SBF_11, SBF_08, IEEE_06, SPR_01, SD_01
Academia: SBB_13</t>
  </si>
  <si>
    <t>SD_01: Users of the system are Physicians</t>
  </si>
  <si>
    <t>Providing Feedback</t>
  </si>
  <si>
    <t>Industry: CHASE_01, SBB_09, SBB_11, SBB_15, SBB_14
Academia:</t>
  </si>
  <si>
    <t>SBB_15, SBB_14: App Reviews</t>
  </si>
  <si>
    <t>Participating in Usability Evaluations</t>
  </si>
  <si>
    <t>Industry: 
Academia: SPR_03</t>
  </si>
  <si>
    <t>User Testing</t>
  </si>
  <si>
    <t>Industry: SBF_03, SPR_02</t>
  </si>
  <si>
    <r>
      <rPr>
        <sz val="10"/>
        <color theme="1"/>
        <rFont val="Calibri"/>
        <family val="2"/>
      </rPr>
      <t xml:space="preserve">SBF_03: Acceptance Testing
</t>
    </r>
    <r>
      <rPr>
        <strike/>
        <sz val="10"/>
        <color theme="1"/>
        <rFont val="Calibri"/>
        <family val="2"/>
      </rPr>
      <t xml:space="preserve">: Beta testing
</t>
    </r>
    <r>
      <rPr>
        <sz val="10"/>
        <color theme="1"/>
        <rFont val="Calibri"/>
        <family val="2"/>
      </rPr>
      <t xml:space="preserve">SPR_02: Approval of Software Systems
</t>
    </r>
  </si>
  <si>
    <t>Requirement Definition and Verification</t>
  </si>
  <si>
    <t>Industry: CHASE_02, SBF_03</t>
  </si>
  <si>
    <r>
      <rPr>
        <strike/>
        <sz val="10"/>
        <color theme="1"/>
        <rFont val="Calibri"/>
        <family val="2"/>
      </rPr>
      <t xml:space="preserve">: Requirements verification
</t>
    </r>
    <r>
      <rPr>
        <sz val="10"/>
        <color theme="1"/>
        <rFont val="Calibri"/>
        <family val="2"/>
      </rPr>
      <t>CHASE_02, SBF_03: Creating user stories</t>
    </r>
  </si>
  <si>
    <t>Functions of Intermediary</t>
  </si>
  <si>
    <t>Project management activities</t>
  </si>
  <si>
    <t>Industry: 
Academia: SBB_13</t>
  </si>
  <si>
    <t>Facilitating communication with users</t>
  </si>
  <si>
    <t>Industry: SPR_02, IEEE_05, SBB_01, SBF_07, SD_01
Academia:</t>
  </si>
  <si>
    <r>
      <rPr>
        <sz val="10"/>
        <color theme="1"/>
        <rFont val="Calibri"/>
        <family val="2"/>
      </rPr>
      <t xml:space="preserve">IEEE_05: Technical Communicators
SBF_07: Technical Writer
SD_01: HF experts who act as a mediator between users and companies
</t>
    </r>
    <r>
      <rPr>
        <strike/>
        <sz val="10"/>
        <color theme="1"/>
        <rFont val="Calibri"/>
        <family val="2"/>
      </rPr>
      <t xml:space="preserve">: Agent-based software
</t>
    </r>
  </si>
  <si>
    <t>Acting as user representatives</t>
  </si>
  <si>
    <t>Industry: SBF_01
Academia:</t>
  </si>
  <si>
    <t>Usability expertise</t>
  </si>
  <si>
    <t>Industry: SPR_04
Academia:</t>
  </si>
  <si>
    <t>Region Specific Studies</t>
  </si>
  <si>
    <t>Region Specific</t>
  </si>
  <si>
    <t>WILEY_01: Malaysian SMEs
SBB_12: Swedish software engineers
IEEE_05: Experiment is based on Australia
SBB_01: Data is collected from information system development project teams in Taiwan
SBB_07: Finland
SBB_10: System developed for the U.S. military
SBF_11: Turkish Defense projects</t>
  </si>
  <si>
    <t>Not Region Specific</t>
  </si>
  <si>
    <t>Study Categorisation based on the application domain</t>
  </si>
  <si>
    <t>Application Domain</t>
  </si>
  <si>
    <t>Paper Count</t>
  </si>
  <si>
    <t>Telecommunication</t>
  </si>
  <si>
    <t>IEEE_06, SBF_03</t>
  </si>
  <si>
    <t>SD_01, IEEE_06, SBB_07, SBF_03</t>
  </si>
  <si>
    <t>Pharmacy</t>
  </si>
  <si>
    <t>Business/Management consulting</t>
  </si>
  <si>
    <t>SPR_02, IEEE_06</t>
  </si>
  <si>
    <t>Technology (IT)</t>
  </si>
  <si>
    <t>SPR_02, SBF_03</t>
  </si>
  <si>
    <t>Insurance</t>
  </si>
  <si>
    <t>Financial</t>
  </si>
  <si>
    <t>Sales and Manufacturing</t>
  </si>
  <si>
    <t>SBB_02, SBB_06, SBB_05, SBB_11</t>
  </si>
  <si>
    <t>Education</t>
  </si>
  <si>
    <t>SBB_02, SBB_05, SBB_16, SBF_09</t>
  </si>
  <si>
    <t>Retail Sector</t>
  </si>
  <si>
    <t>SBB_04, SBF_03</t>
  </si>
  <si>
    <t>Human Resource Management</t>
  </si>
  <si>
    <t>SBB_13, SBF_01</t>
  </si>
  <si>
    <t>Transport, Travel &amp; Tourism</t>
  </si>
  <si>
    <t>SBF_03, SBF_02</t>
  </si>
  <si>
    <t>Energy</t>
  </si>
  <si>
    <t>Defense Industry</t>
  </si>
  <si>
    <t>Methods used in Study - Stage II (Final) - Summarised</t>
  </si>
  <si>
    <t>Primary Studies by Analysis Type</t>
  </si>
  <si>
    <t>Paper IDs</t>
  </si>
  <si>
    <t>Data Collection Methods</t>
  </si>
  <si>
    <t>Type of Data Analysis</t>
  </si>
  <si>
    <t>Method Category</t>
  </si>
  <si>
    <t>Interviews, Observations, Participatory Design</t>
  </si>
  <si>
    <t>Document analysis, Surveys / Questionnaire , Observations</t>
  </si>
  <si>
    <t>Questionnaires, Observations, Document Analysis</t>
  </si>
  <si>
    <t>Data mining</t>
  </si>
  <si>
    <t>literature review, Surveys / Questionnaire</t>
  </si>
  <si>
    <t>Literature Analysis, Questionnaires</t>
  </si>
  <si>
    <t>Surveys / Questionnaire</t>
  </si>
  <si>
    <t>Questionnaires</t>
  </si>
  <si>
    <t>Surveys / Questionnaire, Interviews, Observations</t>
  </si>
  <si>
    <t>Questionnaires, Interviews, Observations</t>
  </si>
  <si>
    <t>Surveys / Questionnaire, Interviews</t>
  </si>
  <si>
    <r>
      <rPr>
        <sz val="10"/>
        <color theme="1"/>
        <rFont val="Calibri"/>
        <family val="2"/>
      </rPr>
      <t xml:space="preserve">Interviews </t>
    </r>
    <r>
      <rPr>
        <b/>
        <sz val="10"/>
        <color theme="1"/>
        <rFont val="Calibri"/>
        <family val="2"/>
      </rPr>
      <t>(focus group</t>
    </r>
    <r>
      <rPr>
        <sz val="10"/>
        <color theme="1"/>
        <rFont val="Calibri"/>
        <family val="2"/>
      </rPr>
      <t xml:space="preserve"> interviews)</t>
    </r>
  </si>
  <si>
    <t>Focus Groups</t>
  </si>
  <si>
    <r>
      <rPr>
        <sz val="10"/>
        <color theme="1"/>
        <rFont val="Calibri"/>
        <family val="2"/>
      </rPr>
      <t>Data collected from Probe packages:</t>
    </r>
    <r>
      <rPr>
        <b/>
        <sz val="10"/>
        <color theme="1"/>
        <rFont val="Calibri"/>
        <family val="2"/>
      </rPr>
      <t xml:space="preserve"> Document analysis</t>
    </r>
    <r>
      <rPr>
        <sz val="10"/>
        <color theme="1"/>
        <rFont val="Calibri"/>
        <family val="2"/>
      </rPr>
      <t xml:space="preserve">
Feedback </t>
    </r>
    <r>
      <rPr>
        <b/>
        <sz val="10"/>
        <color theme="1"/>
        <rFont val="Calibri"/>
        <family val="2"/>
      </rPr>
      <t>workshop</t>
    </r>
    <r>
      <rPr>
        <sz val="10"/>
        <color theme="1"/>
        <rFont val="Calibri"/>
        <family val="2"/>
      </rPr>
      <t xml:space="preserve"> 
Telephone </t>
    </r>
    <r>
      <rPr>
        <b/>
        <sz val="10"/>
        <color theme="1"/>
        <rFont val="Calibri"/>
        <family val="2"/>
      </rPr>
      <t>interviews</t>
    </r>
  </si>
  <si>
    <t>Document Analysis, Workshops, Interviews</t>
  </si>
  <si>
    <t>Questionnaires, Interviews</t>
  </si>
  <si>
    <t>Interviews, observations, research diary</t>
  </si>
  <si>
    <t>Interviews, Observations, Document Analysis</t>
  </si>
  <si>
    <t>Workshops</t>
  </si>
  <si>
    <t>Surveys / Questionnaire, Interviews, Observations, Document Analysis</t>
  </si>
  <si>
    <t>Questionnaires, Interviews, Observations, Document Analysis</t>
  </si>
  <si>
    <t>Literature Analysis, Case Studies</t>
  </si>
  <si>
    <t>Mining app reviews</t>
  </si>
  <si>
    <t>Case Studies</t>
  </si>
  <si>
    <t xml:space="preserve">Surveys / Questionnaire, Focus group sessions </t>
  </si>
  <si>
    <t>Questionnaires, Focus Group</t>
  </si>
  <si>
    <t>Modelling / Framework</t>
  </si>
  <si>
    <t>V3</t>
  </si>
  <si>
    <t>Document analysis, brainstorming, and expert collaboration</t>
  </si>
  <si>
    <t>Document Analysis</t>
  </si>
  <si>
    <t>Questionnaires, Case Studies</t>
  </si>
  <si>
    <t>Data minning
We collected our corpus from the iTunes App Store by scraping the information available on each app’s iTunes page and using a modified version of Kent Bye’s script 1 to collect reviews</t>
  </si>
  <si>
    <t>Study Categorisation by Data Collection &amp; Data Analysis Methods</t>
  </si>
  <si>
    <t>Data Analysis Methods</t>
  </si>
  <si>
    <t>Total Count</t>
  </si>
  <si>
    <t>Qualitative Studies</t>
  </si>
  <si>
    <t>Quantitative Studies</t>
  </si>
  <si>
    <t>IEEE_01, IEEE_02, SPR_02, IEEE_06, CHASE_02, SBB_08, SBB_09, SBB_13, SBF_03, SBF_04, SPR_03, SBF_05</t>
  </si>
  <si>
    <t>SBB_12, IEEE_05, SBB_04, SBB_11, SBF_01, SBF_11</t>
  </si>
  <si>
    <t>IEEE_04, SBB_03, SBB_07, SPR_03, SBF_06</t>
  </si>
  <si>
    <t>WILEY_01, SPR_01, SBB_01, SBB_02, SBB_05, SBB_06, IEEE_03, SBF_02</t>
  </si>
  <si>
    <t>IEEE_05, SBB_04, SBB_11, SBF_01, SBF_08, SBF_11, SBB_17</t>
  </si>
  <si>
    <t>Observations</t>
  </si>
  <si>
    <t>IEEE_04, SBB_09, SBB_13, SBF_03</t>
  </si>
  <si>
    <t>IEEE_04, CHASE_01, SBB_09, SBF_09</t>
  </si>
  <si>
    <t>ACM_01, SBF_12</t>
  </si>
  <si>
    <t>SBB_15, SBB_14</t>
  </si>
  <si>
    <t>SBB_16, SBF_07, SPR_04</t>
  </si>
  <si>
    <t>CHASE_01, SBB_10</t>
  </si>
  <si>
    <t>SBB_19, SBB_16, SBB_18, SBF_10</t>
  </si>
  <si>
    <t>Participatory Design</t>
  </si>
  <si>
    <t>this line is from V2</t>
  </si>
  <si>
    <t>Total number of Studies</t>
  </si>
  <si>
    <t xml:space="preserve">Counts - Methods + Analysis types used in Study </t>
  </si>
  <si>
    <t>Counts - Methods + Analysis types used in Study - Sorted</t>
  </si>
  <si>
    <r>
      <rPr>
        <b/>
        <sz val="10"/>
        <color rgb="FF0B5394"/>
        <rFont val="Calibri"/>
        <family val="2"/>
      </rPr>
      <t xml:space="preserve">References for Generalisation in Stage II: 
Human Aspects Taxonomy: </t>
    </r>
    <r>
      <rPr>
        <sz val="10"/>
        <color rgb="FF0B5394"/>
        <rFont val="Calibri"/>
        <family val="2"/>
      </rPr>
      <t xml:space="preserve">Grundy, John, et al. "Addressing the influence of end user human aspects on software engineering." International Conference on Evaluation of Novel Approaches to Software Engineering. Springer, Cham, 2021.
</t>
    </r>
    <r>
      <rPr>
        <b/>
        <sz val="10"/>
        <color rgb="FF0B5394"/>
        <rFont val="Calibri"/>
        <family val="2"/>
      </rPr>
      <t xml:space="preserve">Schwartz Values Structure: </t>
    </r>
    <r>
      <rPr>
        <sz val="10"/>
        <color rgb="FF0B5394"/>
        <rFont val="Calibri"/>
        <family val="2"/>
      </rPr>
      <t>Perera, Harsha, et al. "A study on the prevalence of human values in software engineering publications, 2015-2018." 2020 IEEE/ACM 42nd International Conference on Software Engineering (ICSE). IEEE, 2020.</t>
    </r>
  </si>
  <si>
    <t>Studied Human Aspects - Grouped by Human Aspects - Stage III (Final - Generalised)</t>
  </si>
  <si>
    <t>Human Aspect</t>
  </si>
  <si>
    <t>Details</t>
  </si>
  <si>
    <t>IEEE_01, IEEE_02, IEEE_04, ACM_01, SD_01, SPR_02, SBB_12, IEEE_05, CHASE_01, SBB_05, SBB_09, SBB_10, SBB_11, SBB_13, SBB_19, SBB_15, SBB_16, SBB_14, SBB_18, SBF_01, SBF_02, SBF_04, SBF_07, SBF_05, SBF_10, SBB_06, SPR_04, SBF_09, SBB_17, SBF_12</t>
  </si>
  <si>
    <t>SBB_06, SBB_05: Horizontal Coordination
SBB_16: Communication Gap, Communication</t>
  </si>
  <si>
    <t>SBB_12, IEEE_06, SBB_01, SBB_07, SBB_10, SBF_03, SBF_04, SBF_05, SBB_05, SBB_02, SBB_16, IEEE_02, WILEY_01, SD_01</t>
  </si>
  <si>
    <t>SBB_02: Partnering
SBB_05: Pre-project partnering [Collaboration]
SBB_16: Relationship Gap
IEEE_02:  Management Support
WILEY_01: Senior_managment_support, Client Support</t>
  </si>
  <si>
    <t>IEEE_02, SBB_12, CHASE_02, SBB_01</t>
  </si>
  <si>
    <t>IEEE_02: User Motivation, SBB_01: Extrinsic motivation</t>
  </si>
  <si>
    <t>Perception</t>
  </si>
  <si>
    <t>SBB_16, SBF_06, SPR_01, SBB_05, SBB_06</t>
  </si>
  <si>
    <t>SPR_01, SBB_05, SBB_06: Perception Gap
SBB_16: Perspective Gap</t>
  </si>
  <si>
    <t>Culture</t>
  </si>
  <si>
    <t>SBB_16, SBF_10, SBB_04, SBB_19, SBF_07, IEEE_02, SBB_12</t>
  </si>
  <si>
    <t>SBB_04, SBB_19, SBB_16, SBF_07: Culture Gap
IEEE_02, SBB_12: Organizational Culture
SBB_12: Cohesion (This can be considered as a part of Team Culture. Having a cohesive workplace consists of having a group of employees who work well together and everyone feels they contribute to the overall success of the group.)</t>
  </si>
  <si>
    <t>Emotions</t>
  </si>
  <si>
    <t>ACM_01, SBB_16, IEEE_04</t>
  </si>
  <si>
    <t>ACM_01: Emotions
SBB_16: Appreciation Gap
IEEE_04: Customer Satisfaction</t>
  </si>
  <si>
    <t>Interpersonal and intrapersonal Challenges
(Challenges)</t>
  </si>
  <si>
    <t>SBB_03, IEEE_03, SBB_08, SBF_11, IEEE_02, SBB_02, SBB_16</t>
  </si>
  <si>
    <t>IEEE_03: Interpersonal and intrapersonal challenges
SBB_03: Developer Challenges
SBB_08, SBF_11: Gaps between software developers and users
IEEE_02: Conflict Resolution
SBB_02: User-developer conflicts
SBB_16: Ownership Gap, Expectation Gap, Credibility Gap</t>
  </si>
  <si>
    <t>Performance</t>
  </si>
  <si>
    <t>SBB_06, SBB_01, SBB_02, SBB_05</t>
  </si>
  <si>
    <t>SBB_06: Project management performance
SBB_01, SBB_02, SBB_05: Project performance
SBB_02: Performance Estimation Difficulty</t>
  </si>
  <si>
    <t>Coordination</t>
  </si>
  <si>
    <t>SBB_05: Vertical coordination [Coordination]</t>
  </si>
  <si>
    <t>Human Values</t>
  </si>
  <si>
    <t>IEEE_04, SBB_12, ACM_01</t>
  </si>
  <si>
    <t>IEEE_04: Trust
SBB_12: Trust
ACM_01: Politeness</t>
  </si>
  <si>
    <t>Knowledge/ Education</t>
  </si>
  <si>
    <t>IEEE_04, SBB_04, WILEY_01</t>
  </si>
  <si>
    <t>IEEE_04: Domain Knowledge
SBB_04: Knowledge Gap
WILEY_01: Staff Learning, SPI Consultancy</t>
  </si>
  <si>
    <t>Personality</t>
  </si>
  <si>
    <t xml:space="preserve">SBB_12 </t>
  </si>
  <si>
    <t>Engagement</t>
  </si>
  <si>
    <t>IEEE_02, SBB_01, WILEY_01</t>
  </si>
  <si>
    <t>IEEE_02: Engagement, User participation, User Involvement,  Involvement congruence
SBB_01: User commitment
WILEY_01:  leadership_involvement, employee_involvement, Customer_involvement
User engagement is a term which includes both user participation and user involvement.  User participation is the activities and actions that are performed by users during the development process of systems.  User involvement is a “psychological state of the individual, defined as the importance and personal relevance of a system to a user”. It also refers to “the degree of users’ perception on their sense of ownership toward the system”. [IEEE_02]</t>
  </si>
  <si>
    <t>Attitude</t>
  </si>
  <si>
    <t>IEEE_02: User- Developer Attitude, User Attitude Toward System</t>
  </si>
  <si>
    <t>Skills/Skill Level</t>
  </si>
  <si>
    <t>WILEY_01: Staff Skills, Staff Experience</t>
  </si>
  <si>
    <t>Cognitive Style</t>
  </si>
  <si>
    <t>IEEE_01, IEEE_04, WILEY_01, SBB_04, SBB_16, SBF_09</t>
  </si>
  <si>
    <t>IEEE_01: End user relevant decision making
IEEE_04, SBF_09: Understanding
WILEY_01: Employee Awareness
SBB_04: Understanding Gap
SBB_16: Foresight Gap</t>
  </si>
  <si>
    <t>Competence</t>
  </si>
  <si>
    <t>IEEE_02, SBB_01</t>
  </si>
  <si>
    <t>IEEE_02: User Ability
IEEE_02: Ability</t>
  </si>
  <si>
    <t>Definitions of Human Aspect Categories</t>
  </si>
  <si>
    <t>Definition</t>
  </si>
  <si>
    <t>Individual</t>
  </si>
  <si>
    <t>Personal, demographic characteristics of developers and users which may change e.g. due to ageing or illness, but generally remain more or less the same over one's lifetime. (Grundy et al)</t>
  </si>
  <si>
    <t>Skill, experiential or environmental-influenced</t>
  </si>
  <si>
    <t>Developer and user human aspects that are context driven, due to external influences such as upbringing, training, experience or other influences. Many of these aspects change over time unlike individual human aspects (Grundy et al)</t>
  </si>
  <si>
    <t>Group related</t>
  </si>
  <si>
    <t>Developer and user human characteristics that result from social contexts and interactions, including living and working with other people. Some may change over time as social interactions and contexts change, while some have a life-long influence. (Grundy et al)</t>
  </si>
  <si>
    <t>Human Aspects Taxonomy: Grundy, John, et al. "Addressing the influence of end user human aspects on software engineering." International Conference on Evaluation of Novel Approaches to Software Engineering. Springer, Cham, 2021.</t>
  </si>
  <si>
    <t>Human Aspects Categorization I</t>
  </si>
  <si>
    <t>Individual Human Aspects</t>
  </si>
  <si>
    <t>Empathy [2]</t>
  </si>
  <si>
    <t>Motivation [4]</t>
  </si>
  <si>
    <t xml:space="preserve">
IEEE_02: User Motivation, SBB_01: Extrinsic motivation</t>
  </si>
  <si>
    <t>Perception [5]</t>
  </si>
  <si>
    <t>Emotions [3]</t>
  </si>
  <si>
    <t>Personality [1]</t>
  </si>
  <si>
    <t>Attitude [1]</t>
  </si>
  <si>
    <t>Cognitive Style [6]</t>
  </si>
  <si>
    <t>Competence [2]</t>
  </si>
  <si>
    <t>IEEE_02: User Ability
SBB_01: Ability</t>
  </si>
  <si>
    <t>Skill, Experiential or Environmental-influenced Human Aspects</t>
  </si>
  <si>
    <t>Human Values [3]</t>
  </si>
  <si>
    <t>SBB_12: Trust
ACM_01: Politeness</t>
  </si>
  <si>
    <t>Knowledge/ Education [3]</t>
  </si>
  <si>
    <t>Skills/Skill Level [1]</t>
  </si>
  <si>
    <t>Performance [4]</t>
  </si>
  <si>
    <t>Group Related Human Aspects</t>
  </si>
  <si>
    <t>Communication [30]</t>
  </si>
  <si>
    <t>Collaboration [14]</t>
  </si>
  <si>
    <t>Culture [7]</t>
  </si>
  <si>
    <r>
      <rPr>
        <sz val="10"/>
        <color theme="1"/>
        <rFont val="Calibri"/>
        <family val="2"/>
      </rPr>
      <t xml:space="preserve">SBB_04, SBB_19, SBB_16, SBF_07: Culture Gap
IEEE_02, SBB_12: Organizational Culture
SBB_12: Cohesion (This can be considered as a part of Team Culture. </t>
    </r>
    <r>
      <rPr>
        <i/>
        <sz val="10"/>
        <color theme="1"/>
        <rFont val="Calibri"/>
        <family val="2"/>
      </rPr>
      <t>Google: Having a cohesive workplace consists of having a group of employees who work well together and everyone feels they contribute to the overall success of the group.)</t>
    </r>
  </si>
  <si>
    <t>Coordination [1]</t>
  </si>
  <si>
    <t>Interpersonal and Intrapersonal Challenges [7]</t>
  </si>
  <si>
    <t>Engagement [3]</t>
  </si>
  <si>
    <t>IEEE_02: Engagement, User participation, User Involvement,  Involvement congruence
SBB_01: User commitment
WILEY_01:  leadership_involvement, employee_involvement, Customer_involvement</t>
  </si>
  <si>
    <t>Human Aspects Categorization II</t>
  </si>
  <si>
    <t>Percentage</t>
  </si>
  <si>
    <t xml:space="preserve">Motivation </t>
  </si>
  <si>
    <t>Interpersonal and intrapersonal Challenges</t>
  </si>
  <si>
    <t>Total no. of Human Aspects</t>
  </si>
  <si>
    <t xml:space="preserve">Human Aspects Categorization III - Count </t>
  </si>
  <si>
    <t>Challenges</t>
  </si>
  <si>
    <t>Human Aspect Definitions - Final</t>
  </si>
  <si>
    <t>Paper</t>
  </si>
  <si>
    <t>SPR_03
SBF_08</t>
  </si>
  <si>
    <t>The empathy [5], [20] has its origin in an Emotional Contagion (EC) process [8], [17]. This process occurs between two actors: the observer and the observed. In the pro-cess, the observer unconsciously acquires the emotions of the observed after seeing and interacting with him for some time [4], [20]. The observer assumes a submissive role in her/his interaction with the observed who, in turn, assumes a dominant role.
Empathy is the capacity of an observer to observe, identify, and understand another person’s feelings, producing in the observer, at least partially, a sense of sharing the same feelings as the other person</t>
  </si>
  <si>
    <t>CHASE_02
SBB_01</t>
  </si>
  <si>
    <t xml:space="preserve">We describe the specific behaviours which shape an individual’s perceived control, and thus motivation.
Extrinsic motivation refers to the desire or intention to exert effort toward some goal that is apart from the work itself [48]. Extrinsic motivation is a rationally calculative perspective that an individuals’ involvement in an activity arises from their desire to obtain rewards, including the instrumentality of creating opportunity and improving conditions of work. The degree of effort invested in the activity depends on the receipt of rewards commensurate with effort [20]. In other words, individuals select whether they become involved and determine how much effort they will invest to maximize their potential benefits. The principle of extrinsic motivation is widely used in principal-agent settings in which employees engage in an exchange relationship with the organizations and make a rational evaluation of the inducements they receive in exchange for their contributions. </t>
  </si>
  <si>
    <t>SPR_01
SBB_05
SBB_06
SBB_16</t>
  </si>
  <si>
    <t xml:space="preserve">Perception is viewed as a cognitive process in which individuals notice, encode, store, and retrieve information about the world around them.
Formally, perception gap is defined as the existence of multiple and conflicting interpretations about an organizational situation by different stakeholders. 
Perception Gap: Formally, the perception gap between users and developers can be viewed as equivocality, which is defined as the existence of multiple and conflicting interpretations about an organizational situation (Daft et al., 1987). In the IS context, equivocality is the perception gap between users and developers on system require- ments (Stork and Sapienza, 1995). Perception gaps are large when frames of reference differ (Davidson, 2002). Unfortunately, users and IS developers often exhibit completely different frames of ref- erence when interpreting information (Laudon and Laudon, 2004). Equivocality is difference in perceptions among the people involved in an IS development project limiting the mutual under- standing needed to accomplish the goals of the project (Daft and Lengel, 1986).
Perception gap: Formally, this perception gap is defined as the existence of multiple and conflicting interpretations about an organizational situation by different stakeholders. a perception gap between users and IS developers can be viewed as risk drivers that increase the residual performance risk of the project. Perception gaps between users and IS developers make it difficult to achieve agreements on project requirements, goals, and performance measures – which in turn can lead to difficulty in estimating the final project schedule and cost.
Perspective Gap: when the viewpoint of one group is incomplete. IT sometimes forgets that systems must provide value to the business by meeting evolving business goals and that the world does not revolve around the IT department (Scalet, 2000/2001). End-users sometimes forget that IT is only a tool not a cure-all and become dazzled by it (Pender, 2000/2001).
</t>
  </si>
  <si>
    <t>Affects has been defined as “any type of emotional state [. . . ] often used in situations where emotions dominate the person’s awareness” [40]. The term ‘affects’ has been used as an umbrella term for emotions and moods.</t>
  </si>
  <si>
    <t>Foresight Gap: when one group is better able to see the future but cannot convince the other group. IT may be in a better position to foresee that user solution will not work from a technical standpoint. On the other hand, end-users may be better able to determine why the project or the system to be built will not be accepted or will have a negative impact on the current situation (Fisher, 1999).</t>
  </si>
  <si>
    <t xml:space="preserve">Ability: Refers to users’ mental or physical competence within a particular work setting. In this study, it denotes attributes that en- able the users to participate as a member of an IS development team to accomplish the goals of project. In the user–IS context, users with high ability will feel more comfortable interacting with IS developers. They should also feel confident to perform their roles in the IS development project and ensure the achievement of the target task [44]. High ability motivates the users’ interest and involvement in the work because doing the work generates a sense of meaning [19]. 
</t>
  </si>
  <si>
    <t>IEEE_04
WILEY_01
WILEY_01</t>
  </si>
  <si>
    <r>
      <rPr>
        <b/>
        <sz val="10"/>
        <color theme="1"/>
        <rFont val="Calibri"/>
        <family val="2"/>
      </rPr>
      <t>Employee experience</t>
    </r>
    <r>
      <rPr>
        <sz val="10"/>
        <color theme="1"/>
        <rFont val="Calibri"/>
        <family val="2"/>
      </rPr>
      <t xml:space="preserve">s: The extent to which employees use their knowledge and experience to decide, act, and take responsibility for SPI.
</t>
    </r>
  </si>
  <si>
    <t>SBB_01
SBB_02
SBB_02
SBB_05
SBB_06</t>
  </si>
  <si>
    <r>
      <rPr>
        <sz val="10"/>
        <color theme="1"/>
        <rFont val="Calibri"/>
        <family val="2"/>
      </rPr>
      <t xml:space="preserve">The project management literature conceptualizes </t>
    </r>
    <r>
      <rPr>
        <b/>
        <sz val="10"/>
        <color theme="1"/>
        <rFont val="Calibri"/>
        <family val="2"/>
      </rPr>
      <t>project performance</t>
    </r>
    <r>
      <rPr>
        <sz val="10"/>
        <color theme="1"/>
        <rFont val="Calibri"/>
        <family val="2"/>
      </rPr>
      <t xml:space="preserve"> in terms of process performance and product performance. The former refers to IS development activities being efficiently and effectively carried out during the course of develop- ment. The latter refers to the quality of the development work of the project. Thus, project performance is a manifestation of meeting the project budget and schedule, achieving operational effi- ciency, and conducting high quality work [28,49]. 
</t>
    </r>
    <r>
      <rPr>
        <b/>
        <sz val="10"/>
        <color theme="1"/>
        <rFont val="Calibri"/>
        <family val="2"/>
      </rPr>
      <t xml:space="preserve">Performance estimation difficulty </t>
    </r>
    <r>
      <rPr>
        <sz val="10"/>
        <color theme="1"/>
        <rFont val="Calibri"/>
        <family val="2"/>
      </rPr>
      <t xml:space="preserve">is defined as the extent of inability to estimate performance-related outcomes of a project, regardless of the specific estimation technique used [56]. These include performance metrics such as system benefits, system compatibility with the environment, and meeting user needs.
Different stakeholders hold unique perspectives on </t>
    </r>
    <r>
      <rPr>
        <b/>
        <sz val="10"/>
        <color theme="1"/>
        <rFont val="Calibri"/>
        <family val="2"/>
      </rPr>
      <t>project performance</t>
    </r>
    <r>
      <rPr>
        <sz val="10"/>
        <color theme="1"/>
        <rFont val="Calibri"/>
        <family val="2"/>
      </rPr>
      <t xml:space="preserve"> [35,59]. Researchers agree that project performance, in terms of measuring success, is a multidimensional construct [19]. Project performance is sometimes defined by software engineering issues of efficiency, effectiveness, and timeliness [29].
</t>
    </r>
    <r>
      <rPr>
        <b/>
        <sz val="10"/>
        <color theme="1"/>
        <rFont val="Calibri"/>
        <family val="2"/>
      </rPr>
      <t>Project performance</t>
    </r>
    <r>
      <rPr>
        <sz val="10"/>
        <color theme="1"/>
        <rFont val="Calibri"/>
        <family val="2"/>
      </rPr>
      <t xml:space="preserve">: [Table 2] Defined using the items, Ability to meet project goals, Expected amount of work completed, High quality of work completed, Adherence to schedule, Adherence to budget, Efficient task operations
</t>
    </r>
    <r>
      <rPr>
        <b/>
        <sz val="10"/>
        <color theme="1"/>
        <rFont val="Calibri"/>
        <family val="2"/>
      </rPr>
      <t>Project Management Performance</t>
    </r>
    <r>
      <rPr>
        <sz val="10"/>
        <color theme="1"/>
        <rFont val="Calibri"/>
        <family val="2"/>
      </rPr>
      <t xml:space="preserve">: Authors argue a minimum of three dimensions of project management performance – meeting budget, making schedule, and satisfying user requirements (McFarlan, 1981; Wateridge, 1995). Others suggest additional dimensions to include the amount and quality of the work pro- duced and an ability to meet project goals ( Deephouse et al., 1995–1996; Jones and Harrison, 1996). </t>
    </r>
  </si>
  <si>
    <t>SPR_02
SBB_05
SBB_06
SBB_11
SBB_16
SBF_07</t>
  </si>
  <si>
    <r>
      <rPr>
        <sz val="10"/>
        <color theme="1"/>
        <rFont val="Calibri"/>
        <family val="2"/>
      </rPr>
      <t xml:space="preserve">Term </t>
    </r>
    <r>
      <rPr>
        <b/>
        <sz val="10"/>
        <color theme="1"/>
        <rFont val="Calibri"/>
        <family val="2"/>
      </rPr>
      <t>user-developer communication</t>
    </r>
    <r>
      <rPr>
        <sz val="10"/>
        <color theme="1"/>
        <rFont val="Calibri"/>
        <family val="2"/>
      </rPr>
      <t xml:space="preserve">, we build upon a definition of [2], and include: ‘all interaction (e.g. communication, evaluation, or approval activities) that take place between the users and developers of an IT project; we also include communication interactions that are mediated through project management.’
</t>
    </r>
    <r>
      <rPr>
        <b/>
        <sz val="10"/>
        <color theme="1"/>
        <rFont val="Calibri"/>
        <family val="2"/>
      </rPr>
      <t>Horizontal coordination [Communication]</t>
    </r>
    <r>
      <rPr>
        <sz val="10"/>
        <color theme="1"/>
        <rFont val="Calibri"/>
        <family val="2"/>
      </rPr>
      <t xml:space="preserve">: On the other hand, horizontal coordination between users and IS staff is undertaken through mutual task adjustments and com- munication across functional boundaries (Nidumolu, 1996). Hori- zontal coordination can be achieved in two different modes: personal and group (Van De Ven and Delbecq, 1976). In the per- sonal mode, individual role occupants serve as the mechanism for making mutual task adjustments (Van De Ven and Delbecq, 1976). Perception differences can be mutually adjusted by face- to-face focused communications. In the group mode, the mecha- nism for mutual adjustment is vested in multiple role occupants through scheduled or unscheduled meetings. Through the group meetings, users and IS staff can recognize perception differences and use rich media (face-to-face discussion, immediate feedback, multiple cues) to reduce conflict and enhance the acceptance of agreements (Daft et al., 1987). 
</t>
    </r>
    <r>
      <rPr>
        <b/>
        <sz val="10"/>
        <color theme="1"/>
        <rFont val="Calibri"/>
        <family val="2"/>
      </rPr>
      <t xml:space="preserve">Horizontal Coordination [Communication]: </t>
    </r>
    <r>
      <rPr>
        <sz val="10"/>
        <color theme="1"/>
        <rFont val="Calibri"/>
        <family val="2"/>
      </rPr>
      <t xml:space="preserve">measures the extent to which communication is conducted and structured between individual users and IS personnel and within groups across func- tional boundaries (users and IS personnel). 
We define </t>
    </r>
    <r>
      <rPr>
        <b/>
        <sz val="10"/>
        <color theme="1"/>
        <rFont val="Calibri"/>
        <family val="2"/>
      </rPr>
      <t>communication</t>
    </r>
    <r>
      <rPr>
        <sz val="10"/>
        <color theme="1"/>
        <rFont val="Calibri"/>
        <family val="2"/>
      </rPr>
      <t xml:space="preserve"> as the process by which one party transmits information to another party, regardless of whether the information is received at the other end, and regardless of the fidelity of the received message to the original source.
</t>
    </r>
    <r>
      <rPr>
        <b/>
        <sz val="10"/>
        <color theme="1"/>
        <rFont val="Calibri"/>
        <family val="2"/>
      </rPr>
      <t>Communication Gap:</t>
    </r>
    <r>
      <rPr>
        <sz val="10"/>
        <color theme="1"/>
        <rFont val="Calibri"/>
        <family val="2"/>
      </rPr>
      <t xml:space="preserve"> when one group fails to understand what the other means. Users feel that IT speaks in jargon but users have their own jargon as well. IT fails to translate business users needs into useful systems because they don't fully understand business processes(New Group Will Bridge, 1999; Shah, et al., 1994; McCann, 1995).
</t>
    </r>
    <r>
      <rPr>
        <b/>
        <sz val="10"/>
        <color theme="1"/>
        <rFont val="Calibri"/>
        <family val="2"/>
      </rPr>
      <t xml:space="preserve">Communication Gap: </t>
    </r>
    <r>
      <rPr>
        <sz val="10"/>
        <color theme="1"/>
        <rFont val="Calibri"/>
        <family val="2"/>
      </rPr>
      <t>where one stakeholder group simply fails to understand what the other is saying. It is often said by users that Developers have an impenetrable jargon, yet it is also observed that the users may well have their own well-developed jargon. Developers find it difficult to translate the user needs of business units into useful productive systems because they do not understand the business processes and underlying rationale for them. (Mann, 2002).</t>
    </r>
  </si>
  <si>
    <t>SBB_01
SBB_02
SBB_05
SBB_16</t>
  </si>
  <si>
    <r>
      <rPr>
        <b/>
        <sz val="10"/>
        <color theme="1"/>
        <rFont val="Calibri"/>
        <family val="2"/>
      </rPr>
      <t>User–IS collaboration</t>
    </r>
    <r>
      <rPr>
        <sz val="10"/>
        <color theme="1"/>
        <rFont val="Calibri"/>
        <family val="2"/>
      </rPr>
      <t xml:space="preserve"> refers to the presence of mutual influence among IS staff and IS users that enables open and direct communication and coordination. User–IS collaboration involves the interaction of the IS staff and users to achieve a common purpose via information sharing and coordination of activities. Collaboration is viewed as a method for problem solving [8] and shared creation [32]. It is conceptualized as a three-part structure: problem solving through support and integration, open and authentic communication, and knowledge-based risk-taking [3]. Collaboration indicates that users and IS staff work together in achieving common goals. Lastly, a collaborative team puts greater emphasis on sharing responsibilities and contributing expertise in the accomplishment of common goals [1].
</t>
    </r>
    <r>
      <rPr>
        <b/>
        <sz val="10"/>
        <color theme="1"/>
        <rFont val="Calibri"/>
        <family val="2"/>
      </rPr>
      <t>Partnering</t>
    </r>
    <r>
      <rPr>
        <sz val="10"/>
        <color theme="1"/>
        <rFont val="Calibri"/>
        <family val="2"/>
      </rPr>
      <t xml:space="preserve"> is a formal attempt to institute processes and activ- ities designed to alter the working relationship among stakehold- ers working on a project. Specifically, in this study, partnering is defined as the extent of activities designed to transform relation- ships so that project team members form a cohesive group, with a single set of goals and established procedures for resolving dis- putes in a timely and effective manner [46].
</t>
    </r>
    <r>
      <rPr>
        <b/>
        <sz val="10"/>
        <color theme="1"/>
        <rFont val="Calibri"/>
        <family val="2"/>
      </rPr>
      <t xml:space="preserve">Pre-project partnering [Collaboration]: </t>
    </r>
    <r>
      <rPr>
        <sz val="10"/>
        <color theme="1"/>
        <rFont val="Calibri"/>
        <family val="2"/>
      </rPr>
      <t xml:space="preserve">Pre-project partnering prescribes processes to build relationships, establish procedures for resolving differences, and setting quality improvement policies. Pre-project partnering is another management intervention de- signed to promote collaboration between users and developers through coordination principles (Cowan et al., 1992). Pre-project partnering overcomes the tendency to manage IS projects in adver- sarial fashion and controls conflict between the user and IS staff (Jiang et al., 2006). These controls help avoid unclear project objec- tives, insufficient resources, and shifting goals by fostering a more collaborative environment for IS development. 
</t>
    </r>
    <r>
      <rPr>
        <b/>
        <sz val="10"/>
        <color theme="1"/>
        <rFont val="Calibri"/>
        <family val="2"/>
      </rPr>
      <t>Relationship Gap:</t>
    </r>
    <r>
      <rPr>
        <sz val="10"/>
        <color theme="1"/>
        <rFont val="Calibri"/>
        <family val="2"/>
      </rPr>
      <t xml:space="preserve"> [Due to lack of Collab] when the two groups do not interact frequently and effectively enough. Each group's pre-judgements of the other group never become resolved. Relationship becomes 'us' versus 'them' (Shah, et al., 1994; Scalet, 2000/2001).</t>
    </r>
  </si>
  <si>
    <t>SBB_16
SBF_07
SBF_07
SBF_10</t>
  </si>
  <si>
    <r>
      <rPr>
        <b/>
        <sz val="10"/>
        <color theme="1"/>
        <rFont val="Calibri"/>
        <family val="2"/>
      </rPr>
      <t>Cultural Gap:</t>
    </r>
    <r>
      <rPr>
        <sz val="10"/>
        <color theme="1"/>
        <rFont val="Calibri"/>
        <family val="2"/>
      </rPr>
      <t xml:space="preserve"> when the different groups have different traits, values, working behaviors, and/or priorities because each group either attracts certain kinds of individuals or it acculturates members in the group.
</t>
    </r>
    <r>
      <rPr>
        <b/>
        <sz val="10"/>
        <color theme="1"/>
        <rFont val="Calibri"/>
        <family val="2"/>
      </rPr>
      <t>Culture gap</t>
    </r>
    <r>
      <rPr>
        <sz val="10"/>
        <color theme="1"/>
        <rFont val="Calibri"/>
        <family val="2"/>
      </rPr>
      <t xml:space="preserve"> as ‘a conflict, pervasive yet unnatural, that has mis-aligned the objectives of executive managers and technologists and that impairs or prevents organizations from obtaining a cost-effective return from their investment in information technology’.
</t>
    </r>
    <r>
      <rPr>
        <b/>
        <sz val="10"/>
        <color theme="1"/>
        <rFont val="Calibri"/>
        <family val="2"/>
      </rPr>
      <t xml:space="preserve">Cultural Gap: </t>
    </r>
    <r>
      <rPr>
        <sz val="10"/>
        <color theme="1"/>
        <rFont val="Calibri"/>
        <family val="2"/>
      </rPr>
      <t xml:space="preserve">when the stakeholder groups display different traits, values, working behaviours, and/or priorities due to each group attracting certain kinds of person, or acculturates members in the group. Developers tend to be more introverted, analytical, using rational persuasion to influence others. Business users are usually more extroverted, intuitive and use more sophisticated influence strategies. Both users and developers tend to adopt the culture of their respective professions (Mann, 2002).
</t>
    </r>
    <r>
      <rPr>
        <b/>
        <sz val="10"/>
        <color theme="1"/>
        <rFont val="Calibri"/>
        <family val="2"/>
      </rPr>
      <t xml:space="preserve">Culture: </t>
    </r>
    <r>
      <rPr>
        <sz val="10"/>
        <color theme="1"/>
        <rFont val="Calibri"/>
        <family val="2"/>
      </rPr>
      <t xml:space="preserve"> Culture is a holistic principle (Leach, 1965) which is learned and shared by members of an environment (Bird, 1979), providing a guide to acceptable behaviour (Smith, 1990). A person can be examined at three levels of abstraction (Wallerstein, 1990; Hofstede, 1991):
1. Universal inherited characteristics of human nature.
2. Sets of learned characteristics that define a person as a member of a group.
3. The person's idiosyncratic characteristics.</t>
    </r>
  </si>
  <si>
    <r>
      <rPr>
        <b/>
        <sz val="10"/>
        <color theme="1"/>
        <rFont val="Calibri"/>
        <family val="2"/>
      </rPr>
      <t>Vertical coordination [Coordination]:</t>
    </r>
    <r>
      <rPr>
        <sz val="10"/>
        <color theme="1"/>
        <rFont val="Calibri"/>
        <family val="2"/>
      </rPr>
      <t xml:space="preserve"> The mechanisms for vertical coordination are usually implemented between line mangers and unit supervisors. Vertical coordination through mechanisms such as steering committees can consider IS project development at a higher-level of business need and validate the various stakehold- ers’ request for changes. A critical objective of vertical coordination is to achieve goal congruence between the organization and pro- ject. Vertical coordination facilitates critical decisions during pro- ject development, such as change requests, and dampens the conflicts between developers and users (Nidumolu, 1996).</t>
    </r>
  </si>
  <si>
    <t xml:space="preserve">SBB_02
SBB_08
SBB_16
SBB_16
SBB_16
</t>
  </si>
  <si>
    <r>
      <rPr>
        <sz val="10"/>
        <color theme="1"/>
        <rFont val="Calibri"/>
        <family val="2"/>
      </rPr>
      <t>Barki and Hartwick [7] defined</t>
    </r>
    <r>
      <rPr>
        <b/>
        <sz val="10"/>
        <color theme="1"/>
        <rFont val="Calibri"/>
        <family val="2"/>
      </rPr>
      <t xml:space="preserve"> interpersonal conflicts </t>
    </r>
    <r>
      <rPr>
        <sz val="10"/>
        <color theme="1"/>
        <rFont val="Calibri"/>
        <family val="2"/>
      </rPr>
      <t>as a phenomenon that occurs between interdependent parties when they experience negative emotional reactions to perceived disagreements and interference concerning the parties’ goals. Empirical evidence shows that</t>
    </r>
    <r>
      <rPr>
        <b/>
        <sz val="10"/>
        <color theme="1"/>
        <rFont val="Calibri"/>
        <family val="2"/>
      </rPr>
      <t xml:space="preserve"> user–developer interpersonal conflict</t>
    </r>
    <r>
      <rPr>
        <sz val="10"/>
        <color theme="1"/>
        <rFont val="Calibri"/>
        <family val="2"/>
      </rPr>
      <t xml:space="preserve"> is associated with the users’ unwillingness to participate in project development, lack of readiness to accept the proposed system, and failure to recognize the need of the system [3]. Researchers have also associated this risk with resistance to change and limited assumption of responsibility [60,69]. Users and IS developers must have a positive relationship for a system to be successfully implemented [7].
</t>
    </r>
    <r>
      <rPr>
        <b/>
        <sz val="10"/>
        <color theme="1"/>
        <rFont val="Calibri"/>
        <family val="2"/>
      </rPr>
      <t xml:space="preserve">Gaps: </t>
    </r>
    <r>
      <rPr>
        <sz val="10"/>
        <color theme="1"/>
        <rFont val="Calibri"/>
        <family val="2"/>
      </rPr>
      <t xml:space="preserve">differences between IT professionals and users in terms of their approach and attitude towards technology.
</t>
    </r>
    <r>
      <rPr>
        <b/>
        <sz val="10"/>
        <color theme="1"/>
        <rFont val="Calibri"/>
        <family val="2"/>
      </rPr>
      <t xml:space="preserve">Ownership Gap: </t>
    </r>
    <r>
      <rPr>
        <sz val="10"/>
        <color theme="1"/>
        <rFont val="Calibri"/>
        <family val="2"/>
      </rPr>
      <t xml:space="preserve">Too often IT feels ownership over the infrastructure and end-users feel ownership over the business processes. This leads to territorial conflicts that strain the IT/User relationship and create mis-conceptions (Lin &amp; Conford, 2000; Avital &amp; Vandenbosch, 2000). 
</t>
    </r>
    <r>
      <rPr>
        <b/>
        <sz val="10"/>
        <color theme="1"/>
        <rFont val="Calibri"/>
        <family val="2"/>
      </rPr>
      <t>Expectation Gap:</t>
    </r>
    <r>
      <rPr>
        <sz val="10"/>
        <color theme="1"/>
        <rFont val="Calibri"/>
        <family val="2"/>
      </rPr>
      <t xml:space="preserve"> when end-users have unrealistic expectations of what IT can do. Ironically, users expect more from IT because they have become more computer literate or because IT has done such a good job ('IT will always come through') (Whiting, 1998; Melymuka, 1998).
</t>
    </r>
    <r>
      <rPr>
        <b/>
        <sz val="10"/>
        <color theme="1"/>
        <rFont val="Calibri"/>
        <family val="2"/>
      </rPr>
      <t xml:space="preserve">Credibility Gap: </t>
    </r>
    <r>
      <rPr>
        <sz val="10"/>
        <color theme="1"/>
        <rFont val="Calibri"/>
        <family val="2"/>
      </rPr>
      <t xml:space="preserve">when the track record on the IT side is poor. It may be related to systems development projects that failed but it can also be related to poor customer service, as in a help desk that doesn't help (New Group Will Bridge, 1999). 
</t>
    </r>
  </si>
  <si>
    <t>IEEE_02
WILEY_01
SBB_01</t>
  </si>
  <si>
    <r>
      <rPr>
        <b/>
        <sz val="10"/>
        <color theme="1"/>
        <rFont val="Calibri"/>
        <family val="2"/>
      </rPr>
      <t>User engagement</t>
    </r>
    <r>
      <rPr>
        <sz val="10"/>
        <color theme="1"/>
        <rFont val="Calibri"/>
        <family val="2"/>
      </rPr>
      <t xml:space="preserve"> is a term which includes both user participation and user involvement. 
</t>
    </r>
    <r>
      <rPr>
        <b/>
        <sz val="10"/>
        <color theme="1"/>
        <rFont val="Calibri"/>
        <family val="2"/>
      </rPr>
      <t xml:space="preserve">User participation </t>
    </r>
    <r>
      <rPr>
        <sz val="10"/>
        <color theme="1"/>
        <rFont val="Calibri"/>
        <family val="2"/>
      </rPr>
      <t xml:space="preserve">is the activities and actions that are performed by users during the development process of systems. 
</t>
    </r>
    <r>
      <rPr>
        <b/>
        <sz val="10"/>
        <color theme="1"/>
        <rFont val="Calibri"/>
        <family val="2"/>
      </rPr>
      <t>User involvement</t>
    </r>
    <r>
      <rPr>
        <sz val="10"/>
        <color theme="1"/>
        <rFont val="Calibri"/>
        <family val="2"/>
      </rPr>
      <t xml:space="preserve"> is a “psychological state of the individual, defined as the importance and personal relevance of a system to a user”. It also refers to “the degree of users’ perception on their sense of ownership toward the system”.
</t>
    </r>
    <r>
      <rPr>
        <b/>
        <sz val="10"/>
        <color theme="1"/>
        <rFont val="Calibri"/>
        <family val="2"/>
      </rPr>
      <t>Stakeholder involvement (leadership, employees, customers):</t>
    </r>
    <r>
      <rPr>
        <sz val="10"/>
        <color theme="1"/>
        <rFont val="Calibri"/>
        <family val="2"/>
      </rPr>
      <t xml:space="preserve"> staff involvement is defined as “the extent to which employees use their knowledge and experience to decide, act, and take responsibility for SPI, and this is positively associated with SPI success”. 
In the context of system development, </t>
    </r>
    <r>
      <rPr>
        <b/>
        <sz val="10"/>
        <color theme="1"/>
        <rFont val="Calibri"/>
        <family val="2"/>
      </rPr>
      <t xml:space="preserve">user commitment </t>
    </r>
    <r>
      <rPr>
        <sz val="10"/>
        <color theme="1"/>
        <rFont val="Calibri"/>
        <family val="2"/>
      </rPr>
      <t xml:space="preserve">is characterized by the acceptance of the goals and values of the project, the willingness to engage with other team members on the project, and the desire to maintain membership on the project team [41]. Employees with high project commitment tend to have a sense of duty to achieve the project’s goals and the willingness to do what is needed to make the project successful [30].
</t>
    </r>
  </si>
  <si>
    <t>Domain Models Categorised by Human Aspects- Final</t>
  </si>
  <si>
    <t>Model</t>
  </si>
  <si>
    <t>Description</t>
  </si>
  <si>
    <t>Study Count and Paper IDs</t>
  </si>
  <si>
    <t>Social-psychological theory</t>
  </si>
  <si>
    <r>
      <rPr>
        <b/>
        <sz val="10"/>
        <color theme="1"/>
        <rFont val="Calibri"/>
        <family val="2"/>
      </rPr>
      <t>social-psychological theory</t>
    </r>
    <r>
      <rPr>
        <sz val="10"/>
        <color theme="1"/>
        <rFont val="Calibri"/>
        <family val="2"/>
      </rPr>
      <t xml:space="preserve">: Management wished to interpret the study results within the framework of a broader social-psychological theory, if applicable. As noted by Hall et al. [15], “there are many theories from the social sciences that may, at least partially, explain </t>
    </r>
    <r>
      <rPr>
        <b/>
        <sz val="10"/>
        <color theme="1"/>
        <rFont val="Calibri"/>
        <family val="2"/>
      </rPr>
      <t>motivation</t>
    </r>
    <r>
      <rPr>
        <sz val="10"/>
        <color theme="1"/>
        <rFont val="Calibri"/>
        <family val="2"/>
      </rPr>
      <t xml:space="preserve"> in software engineering.” One such theory emerged as most accordant with our data—</t>
    </r>
    <r>
      <rPr>
        <b/>
        <sz val="10"/>
        <color theme="1"/>
        <rFont val="Calibri"/>
        <family val="2"/>
      </rPr>
      <t>a theory of influence known as RTR (Rejection-Then-Retreat) [32], or DITF (Door-In-The-Face),</t>
    </r>
    <r>
      <rPr>
        <sz val="10"/>
        <color theme="1"/>
        <rFont val="Calibri"/>
        <family val="2"/>
      </rPr>
      <t xml:space="preserve"> which has been scientifically examined for over 40 years in a number of contexts such as sales [7], retail [25], pro-social causes [28], business [1] and labor negotiations [31]. RTR allowed a more comprehensive interpretation of our specific data than did the more generic, classical theories of organizational motivation which are outlined in [15]. 
Suppose a requestor, C, wishes a requested, D, to agree to a request, R (in our study context, C and D could refer to customer and developer, respectively). Consider two ways in which this agreement may occur, as illustrated in Figure 1. Case (a) is the situation in which the request is simply presented and immediately agreed upon. Case (b) represents RTR, the situation in which agreement to R is forged only after negotiating down from a larger request, R’. In both (a) and (b), C obtains agreement from D for R. However, social psychologists have shown that D is approximately three times more likely to agree in situation (b) than in situation (a) [7, 19]. For RTR to produce these results, it has been shown that R' must be larger than R, but not too extreme [30, 26], that D must view R' as a legitimate request, and that D must perceive the movement from R' to R as a concession on the part of C [20]. RTR, and the underlying reasons for its effectiveness and success have been extensively studied in the realm of social psychology, and the interested reader is referred to a good summary in [7].
In our context, many of the customer-developer interactions that take place during iteration planning correspond to RTR, as illustrated in Figure 1(b), as follows: the customer presents an initial set of stories and an expected timeline (R’); there is negotiation with developers; there is ultimate agreement to a modified set and/or timeline (R), obtained by concessions on the customer’s part (for example, fewer stories, modified story scope, increased timeline.) Furthermore, the interactions are consistent with the conditions for RTR as follows: the final, agreed-upon story set and timeline (R) is a smaller version of those originally presented (R’); the original R’ is a legitimate request, and not too extreme, because the customer chose them in accordance with developers’ rough time estimates from release planning; the developers view the movement from R’ to R as a concession on the part of the customer. Because customer-developer interactions in our study context are consistent with the preconditions for RTR, the primary and secondary effects of RTR are applicable.</t>
    </r>
  </si>
  <si>
    <t xml:space="preserve">1
[CHASE_02] </t>
  </si>
  <si>
    <t>Items are listed as common points of disagreement during the course of a project (Cleland and Ireland, 2006; Klein et al., 2002; Schwalbe, 2007)</t>
  </si>
  <si>
    <r>
      <rPr>
        <b/>
        <sz val="10"/>
        <color theme="1"/>
        <rFont val="Calibri, Arial"/>
      </rPr>
      <t>The Stakeholder Perception Gap i</t>
    </r>
    <r>
      <rPr>
        <sz val="10"/>
        <color theme="1"/>
        <rFont val="Calibri, Arial"/>
      </rPr>
      <t xml:space="preserve">s measured by the five items in Table 2. </t>
    </r>
    <r>
      <rPr>
        <b/>
        <sz val="10"/>
        <color theme="1"/>
        <rFont val="Calibri, Arial"/>
      </rPr>
      <t>These items are listed as common points of disagreement during the course of a project (Cleland and Ireland, 2006; Klein et al., 2002; Schwalbe, 2007).</t>
    </r>
    <r>
      <rPr>
        <sz val="10"/>
        <color theme="1"/>
        <rFont val="Calibri, Arial"/>
      </rPr>
      <t xml:space="preserve"> A Likert-type scale captured re- sponses from 1 (strongly agree) to 5 (strongly disagree) on whether or not there was a mutual understanding about the items at the start of the project.
</t>
    </r>
  </si>
  <si>
    <t xml:space="preserve">1
[SBB_06] </t>
  </si>
  <si>
    <t>Machine learning classifier proposed by Ortu et al. [27] and extended by Murgia et al. [25]</t>
  </si>
  <si>
    <r>
      <rPr>
        <b/>
        <sz val="10"/>
        <color theme="1"/>
        <rFont val="Calibri"/>
        <family val="2"/>
      </rPr>
      <t>I</t>
    </r>
    <r>
      <rPr>
        <sz val="10"/>
        <color theme="1"/>
        <rFont val="Calibri"/>
        <family val="2"/>
      </rPr>
      <t xml:space="preserve">n order to measure </t>
    </r>
    <r>
      <rPr>
        <b/>
        <sz val="10"/>
        <color theme="1"/>
        <rFont val="Calibri"/>
        <family val="2"/>
      </rPr>
      <t>emotion</t>
    </r>
    <r>
      <rPr>
        <sz val="10"/>
        <color theme="1"/>
        <rFont val="Calibri"/>
        <family val="2"/>
      </rPr>
      <t xml:space="preserve"> we used a </t>
    </r>
    <r>
      <rPr>
        <b/>
        <sz val="10"/>
        <color theme="1"/>
        <rFont val="Calibri"/>
        <family val="2"/>
      </rPr>
      <t>machine learning classifier proposed by Ortu et al. [27] and extended by Murgia et al. [25].</t>
    </r>
    <r>
      <rPr>
        <sz val="10"/>
        <color theme="1"/>
        <rFont val="Calibri"/>
        <family val="2"/>
      </rPr>
      <t xml:space="preserve"> As reported in [25] they parsed Apache’s Jira-based repository in July 2013, fetching all the issue reports since the 19th of October 2000 building a classifier model able to detect love (with 0.82 F1 measure), joy measure (with 0.7 F1 measure), anger (with 0.82 F1 measure) and sadness (with 0.84 F1 measure). They used a refining algorithm for training the machine learning classifiers. We used the same classifiers for detecting emotions in contributors’ comments. We selected this tool for emotion detection since has been specifically trained on Software Engineering domain. </t>
    </r>
  </si>
  <si>
    <t>1
[ACM_01]</t>
  </si>
  <si>
    <t xml:space="preserve">Venn diagrams </t>
  </si>
  <si>
    <r>
      <rPr>
        <sz val="10"/>
        <color theme="1"/>
        <rFont val="Calibri"/>
        <family val="2"/>
      </rPr>
      <t>In this research they were found to be highly effective as a graphical or pictorial technique for illustrating any</t>
    </r>
    <r>
      <rPr>
        <b/>
        <sz val="10"/>
        <color theme="1"/>
        <rFont val="Calibri"/>
        <family val="2"/>
      </rPr>
      <t xml:space="preserve"> gaps in understanding</t>
    </r>
    <r>
      <rPr>
        <sz val="10"/>
        <color theme="1"/>
        <rFont val="Calibri"/>
        <family val="2"/>
      </rPr>
      <t xml:space="preserve"> that existed at the requirements stage. They are extremely easy to understand and can be manipulated by both sides to make particular points. For example, by renegotiating the overlaps it is easy to indicate how good or bad current agreements are on particular matters. The technique can be made more precise and quantitative by, for example, creating a matching score of specific terms noted in attribute lists drawn up by the two sides.
The Venn diagram is a useful graphical representation of the gap in understanding between the two parties. In tandem with this another diagram used in set theory is utilised and that is the set mapping diagram. This is important in that it helps focus attention on exactly which requirement instances match with which specification instances</t>
    </r>
  </si>
  <si>
    <t>1
[SBB_04]</t>
  </si>
  <si>
    <t>1
[IEEE_03]</t>
  </si>
  <si>
    <t>Python library developed by Danescu et al. [7]</t>
  </si>
  <si>
    <r>
      <rPr>
        <sz val="10"/>
        <color theme="1"/>
        <rFont val="Calibri"/>
        <family val="2"/>
      </rPr>
      <t xml:space="preserve">[ACM_01] To compute the </t>
    </r>
    <r>
      <rPr>
        <b/>
        <sz val="10"/>
        <color theme="1"/>
        <rFont val="Calibri"/>
        <family val="2"/>
      </rPr>
      <t>politeness</t>
    </r>
    <r>
      <rPr>
        <sz val="10"/>
        <color theme="1"/>
        <rFont val="Calibri"/>
        <family val="2"/>
      </rPr>
      <t xml:space="preserve"> of the contributors in our dataset, we adopted the </t>
    </r>
    <r>
      <rPr>
        <b/>
        <sz val="10"/>
        <color theme="1"/>
        <rFont val="Calibri"/>
        <family val="2"/>
      </rPr>
      <t>python library developed by Danescu et al. [7]</t>
    </r>
    <r>
      <rPr>
        <sz val="10"/>
        <color theme="1"/>
        <rFont val="Calibri"/>
        <family val="2"/>
      </rPr>
      <t xml:space="preserve">. Given an input text, the tool calculates its overall politeness in terms of a binary output, i.e. polite or impolite.
</t>
    </r>
  </si>
  <si>
    <t>Research model developed by Nidumolu (1996)</t>
  </si>
  <si>
    <r>
      <rPr>
        <b/>
        <sz val="10"/>
        <color theme="1"/>
        <rFont val="Calibri"/>
        <family val="2"/>
      </rPr>
      <t>[SBB_05] Research model developed by Nidumolu (1996): Adopted from Nidumolu (1996), the metrics of horizontal coordination and vertical coordination ar</t>
    </r>
    <r>
      <rPr>
        <sz val="10"/>
        <color theme="1"/>
        <rFont val="Calibri"/>
        <family val="2"/>
      </rPr>
      <t>e each measured by the extent the items in Table 2, from 1 (never) to 5 (to a great extent).</t>
    </r>
    <r>
      <rPr>
        <b/>
        <sz val="10"/>
        <color theme="1"/>
        <rFont val="Calibri"/>
        <family val="2"/>
      </rPr>
      <t xml:space="preserve"> Project performance</t>
    </r>
    <r>
      <rPr>
        <sz val="10"/>
        <color theme="1"/>
        <rFont val="Calibri"/>
        <family val="2"/>
      </rPr>
      <t xml:space="preserve"> contains three criteria universally considered critical – meeting budget, meeting schedule, and meeting user requirements (Wateridge, 1995). Other researchers suggest further dimensions of project performance to include amount of work produced, the quality of work produced, and the ability to meet project goals (Henderson and Lee, 1992). The items in this study appear in the previous studies (Jones and Harrison, 1996). </t>
    </r>
  </si>
  <si>
    <t xml:space="preserve">1
[SBB_05] </t>
  </si>
  <si>
    <t>Model by Henderson and Lee (1992)</t>
  </si>
  <si>
    <r>
      <rPr>
        <b/>
        <sz val="10"/>
        <color theme="1"/>
        <rFont val="Calibri"/>
        <family val="2"/>
      </rPr>
      <t xml:space="preserve">[SBB_06] Project Management Performance: </t>
    </r>
    <r>
      <rPr>
        <sz val="10"/>
        <color theme="1"/>
        <rFont val="Calibri"/>
        <family val="2"/>
      </rPr>
      <t xml:space="preserve">Authors argue a minimum of three dimensions of project management performance – meeting budget, making schedule, and satisfying user requirements (McFarlan, 1981; Wateridge, 1995). Others suggest additional dimensions to include the amount and quality of the work produced and an ability to meet project goals ( Deephouse et al., 1995–1996; Jones and Harrison, 1996). The items adopted by this study are from </t>
    </r>
    <r>
      <rPr>
        <b/>
        <sz val="10"/>
        <color theme="1"/>
        <rFont val="Calibri"/>
        <family val="2"/>
      </rPr>
      <t>Henderson and Lee (1992)</t>
    </r>
    <r>
      <rPr>
        <sz val="10"/>
        <color theme="1"/>
        <rFont val="Calibri"/>
        <family val="2"/>
      </rPr>
      <t>. Similar items were also used by Jiang et al. (2006). The questionnaire asks typical questions about satisfaction of project management performance for their organization when developing information systems. The specific items are listed in Table 2. Each item was scored using a five-point scale ranging from never (1) to always (5). All items were presented such that the greater the score, the greater the satisfaction of the particular item.</t>
    </r>
  </si>
  <si>
    <t>Research model developed by Nidumolu (1995)</t>
  </si>
  <si>
    <r>
      <rPr>
        <b/>
        <sz val="10"/>
        <color theme="1"/>
        <rFont val="Calibri"/>
        <family val="2"/>
      </rPr>
      <t xml:space="preserve">[SBB_06] Research model developed by Nidumolu (1995): </t>
    </r>
    <r>
      <rPr>
        <sz val="10"/>
        <color theme="1"/>
        <rFont val="Calibri"/>
        <family val="2"/>
      </rPr>
      <t xml:space="preserve">Horizontal Coordination (control variable) measures the extent to which </t>
    </r>
    <r>
      <rPr>
        <b/>
        <sz val="10"/>
        <color theme="1"/>
        <rFont val="Calibri"/>
        <family val="2"/>
      </rPr>
      <t>communication</t>
    </r>
    <r>
      <rPr>
        <sz val="10"/>
        <color theme="1"/>
        <rFont val="Calibri"/>
        <family val="2"/>
      </rPr>
      <t xml:space="preserve"> is conducted and structured between individual users and IS personnel and within groups across functional boundaries (users and IS personnel). </t>
    </r>
    <r>
      <rPr>
        <b/>
        <sz val="10"/>
        <color theme="1"/>
        <rFont val="Calibri"/>
        <family val="2"/>
      </rPr>
      <t>The construct is from Nidumolu (1995).</t>
    </r>
    <r>
      <rPr>
        <sz val="10"/>
        <color theme="1"/>
        <rFont val="Calibri"/>
        <family val="2"/>
      </rPr>
      <t xml:space="preserve"> Each item is scored using a five-point scale ranging from never (1) to always (5). All items are presented such that the greater the score, the greater the extent of the particular item.</t>
    </r>
  </si>
  <si>
    <t xml:space="preserve">Media Richness Theory (MRT) </t>
  </si>
  <si>
    <r>
      <rPr>
        <b/>
        <sz val="10"/>
        <color theme="1"/>
        <rFont val="Calibri"/>
        <family val="2"/>
      </rPr>
      <t xml:space="preserve">[SBB_09] Communication: Media Richness Theory (MRT) </t>
    </r>
    <r>
      <rPr>
        <sz val="10"/>
        <color theme="1"/>
        <rFont val="Calibri"/>
        <family val="2"/>
      </rPr>
      <t>[11, 12] is used. MRT is perhaps the most prominent theory of media selection, even though it has been widely criticized (e.g. [16-18]). The theory suggests that matching the task needs to mediums ability to convey information will improve task performance and that certain media are better capable of transmitting uncertain or equivocal information.
Media Richness Theory is used for the  media selection.  Media Richness Theory which, despite criticism, is possibly the most well known theory of media selection. The theory suggests that matching the task needs to mediums ability to convey information will improve task performance and that certain media are better capable of transmitting uncertain or equivocal information [11, 12].</t>
    </r>
  </si>
  <si>
    <t xml:space="preserve">1
[SBB_09] </t>
  </si>
  <si>
    <r>
      <rPr>
        <b/>
        <sz val="10"/>
        <color theme="1"/>
        <rFont val="Calibri"/>
        <family val="2"/>
      </rPr>
      <t xml:space="preserve">[SBB_13] Precision Model: </t>
    </r>
    <r>
      <rPr>
        <sz val="10"/>
        <color theme="1"/>
        <rFont val="Calibri"/>
        <family val="2"/>
      </rPr>
      <t xml:space="preserve">The Precision Model, which was developed by McMaster and Grinder [40], is a generalized </t>
    </r>
    <r>
      <rPr>
        <b/>
        <sz val="10"/>
        <color theme="1"/>
        <rFont val="Calibri"/>
        <family val="2"/>
      </rPr>
      <t>communication</t>
    </r>
    <r>
      <rPr>
        <sz val="10"/>
        <color theme="1"/>
        <rFont val="Calibri"/>
        <family val="2"/>
      </rPr>
      <t xml:space="preserve"> model that outlines specific behaviors and procedures for generating effective communication in a business setting. The Precision Model was developed by modeling effective patterns of communications in a business context. The classes of communication behaviors used within the Precision Model to ensure effective communication and the development of shared explicit linguistic models are frames, procedures and pointers.
In the information requirements definition process, users and developers apply frames to analyze the current system and design the desired system. Three types of framing behavior are included in the Precision Model: outcome, backtrack and as-if. When a developer establishes an outcome frame, he or she is keeping the user focused on specific goals or outcomes such as what the user wants, or the objective of a meeting/interview. An example of establishing an outcome frame for a design team meeting would be: “The outcome for today’s meeting is to develop a rough draft of the academic personnel action form for the new system.” Establishing an outcome involves answering the question “What’s the point of this meeting?” or “What do we want to accomplish in this meeting?” For a more detailed discussion of the use of the outcome frame in the systems environment.
In contrast to the outcome frame, the backtrack frame is more relationally oriented. It refers to statements made to verify what someone has said or experienced. The listener is verifying that he/she understands the speaker’s frame of reference. It should serve as an indicator of the quality of understanding or listening that exists in the interaction. It may be used to review the progress made in a meeting or interaction. Examples of backtracking include: “Let me summarize what we have decided so far.. .” and “Glen, you are saying we need to include both retirement and title information on the new form?” In the meeting context, backtracking is particularly useful in establishing and maintaining rapport and in helping to determine if the group has a shared understanding.
The as-if frame is used to manipulate frame boundaries to increase the quality of the information exchange. Its purpose is to establish a frame in which people can access information or take actions which would otherwise be unavailable because of the way they are framing the situation. An example of an as-if frame is: “Current policy will not allow us to eliminate any approval signatures from the form. Let’s assume we can change current policy. What would we do?” The as-if frame is a simple type of reframing and, like all reframing behavior, it is critical to the creative process [3,40]. There are different types of boundary shifts and ways to establish an as-if frame. The example above was used to get people to shift from a frame in which certain constraints exist to one free of those constraints. Other examples of as-if frames are:
* Time shift - “If it were six months from now and the system is installed, what are its major benefits?
* Person shift - “Can you act as if you were the user? How would they respond?’
Context shift - “Imagine that the primary user walked in and asked you for three more alternatives. What would you say?”
* Information shift - “Let’s suppose you had that information. How would you use it?”
There are many other techniques that can be used to manipulate frames within a group to increase the quality of the information exchanged and resources available. Most of them built upon the basic ideas of framing and reframing discussed in this section. 
Procedures in the Precision Model are sets of verbal statements or questions which allow the communicator to both guide the direction of the communication and to ensure that the discussion stays within the established outcome frame.</t>
    </r>
  </si>
  <si>
    <t xml:space="preserve">2
[SBB_13, SBB_18] </t>
  </si>
  <si>
    <r>
      <rPr>
        <b/>
        <sz val="10"/>
        <color theme="1"/>
        <rFont val="Calibri"/>
        <family val="2"/>
      </rPr>
      <t xml:space="preserve">[SBB_18] Precision Model: </t>
    </r>
    <r>
      <rPr>
        <sz val="10"/>
        <color theme="1"/>
        <rFont val="Calibri"/>
        <family val="2"/>
      </rPr>
      <t xml:space="preserve">The Precision Model functions as a generalized </t>
    </r>
    <r>
      <rPr>
        <b/>
        <sz val="10"/>
        <color theme="1"/>
        <rFont val="Calibri"/>
        <family val="2"/>
      </rPr>
      <t>communication</t>
    </r>
    <r>
      <rPr>
        <sz val="10"/>
        <color theme="1"/>
        <rFont val="Calibri"/>
        <family val="2"/>
      </rPr>
      <t xml:space="preserve"> model. Based on human information processing (Dilts, 1980) the model states that individuals process the world differently; ergo, they generate different ""frames"" of experience. ""Frames"" refers to the way in which we internalize our experiences. Although several people may experience the same event, each will ""frame""the event according to a unique set of associated experiences (Bostrom and Thomas, 1983). A significant outcome of the Precision Model is its ability to quickly and accurately establish ""shared frames.""
The Precision Model argues that the manipulation of frames are key processes in the attainment of communication effectiveness (shared meaning, goal achievement and rapport).
As previously stated, the Precision Model was used to improve the communication between users and developers during the development of a large and complex CIS (Bostrom and Thomas, 1983). The behaviours are derived from the research of McMaster and Grinder (1980). Of particular interest to information systems researchers may be the patterns described below and illustrated in Figure 6.
FRAMES: conceptual windows which give our models of the world depth and scale.
a) outcomeframe: a person defines the goals of a meeting or an interaction.
b) backtrackframe: a person reviews the progress made in a meeting/interaction.
c) as-ifframe: gives the ability to expand the frame beyond the available information; e.g., an individual is encouraged to act as if any needed information existed.
PROCEDURE TOOLS: questions or statements which enable an individual to guide the direction of the conversation and stay within a specific frame
a) relevancy question: an individual challenges or questions a statement in terms of its relevance to the desired outcome.
b) evidence procedure: an individual clearly specifies the evidence which indicates that an outcome has been achieved.
</t>
    </r>
  </si>
  <si>
    <t>UCD-LSI Method (User-developer communication in large-scale IT projects)</t>
  </si>
  <si>
    <r>
      <rPr>
        <b/>
        <sz val="10"/>
        <color theme="1"/>
        <rFont val="Calibri"/>
        <family val="2"/>
      </rPr>
      <t xml:space="preserve">[SBF_01] UCD-LSI Method (User-developer communication in large-scale IT projects): </t>
    </r>
    <r>
      <rPr>
        <sz val="10"/>
        <color theme="1"/>
        <rFont val="Calibri"/>
        <family val="2"/>
      </rPr>
      <t xml:space="preserve">The UDC-LSI method is defined for large-scale IT projects and its purpose is to increase system success through the increase of UDC in the design and implementation phase. The UDC-LSI method comprises four parts (setup of communication structure with user representatives, training of developers on the capture of decisions and changes, set up of the traceability of decisions, and definition of the means of communication), each with subtasks (see Figure 1). In order to instantiate the method, we start from the four parts, and map them to five criteria (see Table I). Methods define processes, which can be textual descriptions [1]. We therefore continued the instantiation of the UDC-LSI method through two detailed processes and a corresponding practical example of the iPeople project (see Figure 2).  </t>
    </r>
  </si>
  <si>
    <t xml:space="preserve">2
[IEEE_01, SBF_01] </t>
  </si>
  <si>
    <r>
      <rPr>
        <b/>
        <sz val="10"/>
        <color theme="1"/>
        <rFont val="Calibri"/>
        <family val="2"/>
      </rPr>
      <t>[IEEE_01]</t>
    </r>
    <r>
      <rPr>
        <sz val="10"/>
        <color theme="1"/>
        <rFont val="Calibri"/>
        <family val="2"/>
      </rPr>
      <t xml:space="preserve"> They are using a </t>
    </r>
    <r>
      <rPr>
        <b/>
        <sz val="10"/>
        <color theme="1"/>
        <rFont val="Calibri"/>
        <family val="2"/>
      </rPr>
      <t>classification which they previously developed for trigger points based on the on decisions defined in Task-Oriented Requirement Engineering (TORE) method.</t>
    </r>
    <r>
      <rPr>
        <sz val="10"/>
        <color theme="1"/>
        <rFont val="Calibri"/>
        <family val="2"/>
      </rPr>
      <t xml:space="preserve"> They have argued that a user-relevant decision becomes a trigger point to start </t>
    </r>
    <r>
      <rPr>
        <b/>
        <sz val="10"/>
        <color theme="1"/>
        <rFont val="Calibri"/>
        <family val="2"/>
      </rPr>
      <t>communication</t>
    </r>
    <r>
      <rPr>
        <sz val="10"/>
        <color theme="1"/>
        <rFont val="Calibri"/>
        <family val="2"/>
      </rPr>
      <t xml:space="preserve">. Hence they have used the term trigger point for user-relevant decision within the paper.
TORE defines 16 different explicit or implicit decisions, which are grouped in four abstraction levels such as Task level, Domain level, Interaction level and System level. They extended these levels by the project and the business process level. In addition, they developed a RACI (R–Responsible, A– Approved, C–Consulted, I–Informed) matrix for the involved roles in order to define who should be informed of these decisions. 
TORE more info -- https://www.researchgate.net/profile/Kirstin_Kohler/publication/267791255_Task-Driven_Requirements_in_Object-Oriented_Development/links/54b4f9e20cf28ebe92e4a492/Task-Driven-Requirements-in-Object-Oriented-Development.pdf
</t>
    </r>
  </si>
  <si>
    <t>The RESPECT framework (REquirements SPECification in Tematics)</t>
  </si>
  <si>
    <r>
      <rPr>
        <b/>
        <sz val="10"/>
        <color theme="1"/>
        <rFont val="Calibri"/>
        <family val="2"/>
      </rPr>
      <t xml:space="preserve">[SPR_04] </t>
    </r>
    <r>
      <rPr>
        <sz val="10"/>
        <color theme="1"/>
        <rFont val="Calibri"/>
        <family val="2"/>
      </rPr>
      <t xml:space="preserve">The RESPECT framework (REquirements SPECification in Tematics), which is </t>
    </r>
    <r>
      <rPr>
        <b/>
        <sz val="10"/>
        <color theme="1"/>
        <rFont val="Calibri"/>
        <family val="2"/>
      </rPr>
      <t>concerned with the capture and specification of end-user requirements</t>
    </r>
    <r>
      <rPr>
        <sz val="10"/>
        <color theme="1"/>
        <rFont val="Calibri"/>
        <family val="2"/>
      </rPr>
      <t xml:space="preserve"> (Maguire, 1998).
RESPECT is a user-centred requirements engineering framework developed by European Usability Support Centres. The RESPECT process is a concrete implementation of the iterative user-centred design process for interactive software suggested by the ISO 13407 Standard (ISO, 1999). The RESPECT process starts from the point where project is summarised from the end user point of view. By the end of the process, it produced different text-based forms that detail the user interface, user support and help, the physical and organisational context, equipment and hardware constraints, usability goals that must be achieved, as well as the system installation procedure.
Although RESPECT is a highly detailed process for capturing and validating context of use and usability requirements with the active involvement of end-users and stakeholders, the text-based forms produced are not easily understandable by software development teams. They are also a source of ambiguity and inconsistency, especially when they are compared to the use cases.</t>
    </r>
  </si>
  <si>
    <t>1
[SPR_04]</t>
  </si>
  <si>
    <t>Organizational patterns</t>
  </si>
  <si>
    <r>
      <rPr>
        <b/>
        <sz val="10"/>
        <color theme="1"/>
        <rFont val="Calibri"/>
        <family val="2"/>
      </rPr>
      <t>[SBF_09]</t>
    </r>
    <r>
      <rPr>
        <sz val="10"/>
        <color theme="1"/>
        <rFont val="Calibri"/>
        <family val="2"/>
      </rPr>
      <t xml:space="preserve"> Authors have used previously observed </t>
    </r>
    <r>
      <rPr>
        <b/>
        <sz val="10"/>
        <color theme="1"/>
        <rFont val="Calibri"/>
        <family val="2"/>
      </rPr>
      <t xml:space="preserve">organizational patterns.
</t>
    </r>
    <r>
      <rPr>
        <sz val="10"/>
        <color theme="1"/>
        <rFont val="Calibri"/>
        <family val="2"/>
      </rPr>
      <t xml:space="preserve">
The design by customer approach enables the customer to actively participate in the development process. Each type of involvement is stronger than the one before it. This approach is further explained and arranged by a customer involvement factory as mentioned by Kabbedijk et al. [9]. This pattern has been proven for customer involvement. We used this pattern to involve the customer in one of our education projects. The development team received the requirements successfully, and the customers were engaged, but some requirements were ambiguous and needed to be clarified.
The Engage Customer, Developing in Pairs and Unity Of Purpose patterns [4] indicate that the development team comes with different experiences and backgrounds; they need to learn together with the customers. The team leader needs to respect the team and influence the team’s thinking.
The organizational pattern Community Of Trust [4] says that the technical team members should work with the customer in the development of the project plan. The project plan increases customer confidence in the software projects. That extends from Size The Schedule pattern. The customer must know how long takes the project development. Who is and what components are involved? How many resources are needed? Once trust is established, the development team should create a training package. The development team will train the master trainers in the development environment.
Day Care pattern says experts need to train new persons or inexperienced, but these new persons are not customers. Day Care separates the progress team from the training team, but the training team does not give training to the customers. Domain Experts In Roles pattern is to answer the domain-specific requirements and design questions.
Both domain training and process training should provide to the development team, but domain training is more important than process training [4]. This pattern does not mention conducting training for the customers. This pattern emphasizes getting requirements from the customer and training the technical team in the domain.
The Apprenticeship pattern says every new employee should work in an apprenticeship program. Hire the inexperienced and turn them into experts [4]. This pattern does not contain too much enduser capacity building. It concentrates on newly hired employees.</t>
    </r>
  </si>
  <si>
    <t>1
[SBF_09]</t>
  </si>
  <si>
    <t>Project partnering measure adopted from Larson [46]</t>
  </si>
  <si>
    <r>
      <rPr>
        <b/>
        <sz val="10"/>
        <color theme="1"/>
        <rFont val="Calibri"/>
        <family val="2"/>
      </rPr>
      <t>The project partnering measure is adopted from Larson [46].</t>
    </r>
    <r>
      <rPr>
        <sz val="10"/>
        <color theme="1"/>
        <rFont val="Calibri"/>
        <family val="2"/>
      </rPr>
      <t xml:space="preserve"> It has five items that consider the institution of team processes to build a collaborative relationship, manage conflict, control scope creep, and facilitate solutions (see Table 2). The survey asked subjects to identify the degree to which each of the actions occurred in their most recently finished project. Each scale was scored using a five-point scale ranging from disagreement (1) to agreement (5). All questions were presented such that the bigger the score, the bigger the degree the project partnering activities were carried out at the start of the project.
</t>
    </r>
  </si>
  <si>
    <t xml:space="preserve">1
[SBB_02] </t>
  </si>
  <si>
    <t>Johnson and Scholes (1999) propose a model of organisational culture</t>
  </si>
  <si>
    <r>
      <rPr>
        <b/>
        <sz val="10"/>
        <color theme="1"/>
        <rFont val="Calibri"/>
        <family val="2"/>
      </rPr>
      <t>Johnson and Scholes (1999) propose a model of organisational culture</t>
    </r>
    <r>
      <rPr>
        <sz val="10"/>
        <color theme="1"/>
        <rFont val="Calibri"/>
        <family val="2"/>
      </rPr>
      <t xml:space="preserve"> that can be broken down into six elements, grouped like daisy petals around a central paradigm. These six elements include organisation structure, stories and myths, symbols, rituals and routines, control systems and power structures. The central paradigm is constituted by the assumptions of how the world works, and which those within the organisation implicitly accept. The paradigm offers a framework for comprehending the complexity of the environment in which the organisation exists.
The six elements are described as follows:
1. Formal organisational structure, or the more informal ways in which the organisation works, reflect power structures and delineate important relationships
2. Stories. The stories related by individuals that embed historical events in the present and highlight important events and personalities.
3. Symbols like logos, offices, cars and titles; or the type of language and terminology commonly used; and which become a short-hand representation of the nature of the organisation.
4. Routines and Rituals. The routine ways that members of the organisation behave towards each other, and that link different parts of the organisation. Rituals include training programmes, promotion and judgments that indicate relative importance in the organisation.
5. Control systems, measurement and reward systems that emphasize what is important in the organisation, and which focus attention and activity.
6. Power structures, the most powerful managerial groupings in the organisation are likely to be ones most associated with core assumptions and beliefs about what is important.
The six elements outlined by Johnson and Scholes (1999) comprise the set of variables that constitute the gap, and provides a detailed model for analysing the nature of the gap.</t>
    </r>
  </si>
  <si>
    <t>1
[SBF_07]</t>
  </si>
  <si>
    <t>Subset of items identified by Barki and Hartwick [7].</t>
  </si>
  <si>
    <r>
      <rPr>
        <sz val="10"/>
        <color theme="1"/>
        <rFont val="Calibri"/>
        <family val="2"/>
      </rPr>
      <t xml:space="preserve">The </t>
    </r>
    <r>
      <rPr>
        <b/>
        <sz val="10"/>
        <color theme="1"/>
        <rFont val="Calibri"/>
        <family val="2"/>
      </rPr>
      <t>user–developer conflict construct</t>
    </r>
    <r>
      <rPr>
        <sz val="10"/>
        <color theme="1"/>
        <rFont val="Calibri"/>
        <family val="2"/>
      </rPr>
      <t xml:space="preserve"> is a </t>
    </r>
    <r>
      <rPr>
        <b/>
        <sz val="10"/>
        <color theme="1"/>
        <rFont val="Calibri"/>
        <family val="2"/>
      </rPr>
      <t>subset of items identified by Barki and Hartwick [7]</t>
    </r>
    <r>
      <rPr>
        <sz val="10"/>
        <color theme="1"/>
        <rFont val="Calibri"/>
        <family val="2"/>
      </rPr>
      <t xml:space="preserve">. For this study, the questionnaire asked respondents to identify the levels of </t>
    </r>
    <r>
      <rPr>
        <b/>
        <sz val="10"/>
        <color theme="1"/>
        <rFont val="Calibri"/>
        <family val="2"/>
      </rPr>
      <t>user–developer conflict</t>
    </r>
    <r>
      <rPr>
        <sz val="10"/>
        <color theme="1"/>
        <rFont val="Calibri"/>
        <family val="2"/>
      </rPr>
      <t xml:space="preserve"> encountered in their most recently completed IS project. The specific items are shown in Table 2. Each item was scored using a five- point scale ranging from disagreement (1) to agreement (5). All items were presented such that the greater the score, the greater the user attitude risks.
</t>
    </r>
  </si>
  <si>
    <t>Input–process/mediator–outcome Theory (IPO &amp; IMO)</t>
  </si>
  <si>
    <r>
      <rPr>
        <b/>
        <sz val="10"/>
        <color theme="1"/>
        <rFont val="Calibri"/>
        <family val="2"/>
      </rPr>
      <t xml:space="preserve">[SBB_01] Team Performance: Input–process/mediator–outcome Theory (IPO &amp; IMO): </t>
    </r>
    <r>
      <rPr>
        <sz val="10"/>
        <color theme="1"/>
        <rFont val="Calibri"/>
        <family val="2"/>
      </rPr>
      <t xml:space="preserve"> Input–process–outcome (IPO) and input–mediator–outcome (IMO) models have been used separately to study team effectiveness for decades [37]. Inputs describe antecedent factors that enable or constrain members’ interactions and include individual team member, project, and organizational characteristics. Outcomes are the final results or by-products of team activities. In the IPO model, processes describe members’ interactions directed toward task accomplishment. IMO models argue that mediating mechanisms exist between inputs and outcomes that better explain the transformation from inputs to outputs. Mediators are often emergent states in the cognitive, motivational, or affective domain. In the past, the management literature gives more attention to mediating processes that explain why certain inputs affect the final outcomes [25,35].Team confidence, team empowerment, trust, and shared mental models have received the most attention. Furthermore, empirical evidence demonstrates that different processes are highly correlated with distinguishable types of emergent states [35]. These emergent states could have a positive impact on team members’ actions.
Recent team research has criticized the conventional IPO model for failing to distinguish processes and emergent states [33–35]. An alternative framework (IMO) was proposed to sort out different mediational factors that intervene and transform the inputs to outcomes, particularly accentuating the differences between behavioral, affective and cognitive aspects of team development [25]. Though the distinction appears to be gaining acceptance, the current IS project management research tends to adopt independent IPO and IMO schemes as models for studying team performance, overlooking the interactions between various mediational dimensions. This study provides an example in which a particular combination of factors from both IPO and IMO models were chosen.</t>
    </r>
  </si>
  <si>
    <t>1
[SBB_01]</t>
  </si>
  <si>
    <t>Morgan and Hunt’s three-item scale</t>
  </si>
  <si>
    <r>
      <rPr>
        <b/>
        <sz val="10"/>
        <color theme="1"/>
        <rFont val="Calibri"/>
        <family val="2"/>
      </rPr>
      <t>[SBB_01] Morgan and Hunt’s three-item scale:</t>
    </r>
    <r>
      <rPr>
        <sz val="10"/>
        <color theme="1"/>
        <rFont val="Calibri"/>
        <family val="2"/>
      </rPr>
      <t xml:space="preserve"> The items measuring</t>
    </r>
    <r>
      <rPr>
        <b/>
        <sz val="10"/>
        <color theme="1"/>
        <rFont val="Calibri"/>
        <family val="2"/>
      </rPr>
      <t xml:space="preserve"> project management performance</t>
    </r>
    <r>
      <rPr>
        <sz val="10"/>
        <color theme="1"/>
        <rFont val="Calibri"/>
        <family val="2"/>
      </rPr>
      <t xml:space="preserve"> were adapted from existing scales that tapped into subjects’ perceptions of project efficiency and effectiveness in terms of schedule, budget, and work quality [17,28]. Relationship commitment was assessed using an adapted version of Morgan and Hunt’s three-item scale that examined users’ psychological attachment toward the IS development team on which they participated [39]. Items for extrinsic motivation were adapted from [9,21] and items for ability were adapted from [45]. The items for user–IS collaboration were adapted from [3]. Table 2 presents an abbreviated wording of each measurement item.</t>
    </r>
  </si>
  <si>
    <t>Model adopted from Nidumolu (1996)</t>
  </si>
  <si>
    <r>
      <rPr>
        <b/>
        <sz val="10"/>
        <color theme="1"/>
        <rFont val="Calibri"/>
        <family val="2"/>
      </rPr>
      <t>[SBB_02] The project performance estimation difficulty</t>
    </r>
    <r>
      <rPr>
        <sz val="10"/>
        <color theme="1"/>
        <rFont val="Calibri"/>
        <family val="2"/>
      </rPr>
      <t xml:space="preserve"> </t>
    </r>
    <r>
      <rPr>
        <b/>
        <sz val="10"/>
        <color theme="1"/>
        <rFont val="Calibri"/>
        <family val="2"/>
      </rPr>
      <t xml:space="preserve">is adopted from Nidumolu [57]. </t>
    </r>
    <r>
      <rPr>
        <sz val="10"/>
        <color theme="1"/>
        <rFont val="Calibri"/>
        <family val="2"/>
      </rPr>
      <t xml:space="preserve">The questionnaire asked respondents the extent of difficulty in estimating performance aspects of the software dur- ing the later phases of the project from 1 (very difficult) to 5 (very easy): (1) the project benefits of the software, (2) the software’s compatibility with its environment, and (3) the software’s ability to meet user needs. Each item was presented such that the greater the score, the easier the estimation of project performance at the later stage, thus resulting in a reverse score.
</t>
    </r>
  </si>
  <si>
    <t>SLR Paper ID</t>
  </si>
  <si>
    <t>Outcome Categorisation</t>
  </si>
  <si>
    <r>
      <rPr>
        <b/>
        <sz val="10"/>
        <color theme="1"/>
        <rFont val="Calibri"/>
        <family val="2"/>
      </rPr>
      <t xml:space="preserve">Outcome Categorisation:
</t>
    </r>
    <r>
      <rPr>
        <sz val="10"/>
        <color theme="1"/>
        <rFont val="Calibri"/>
        <family val="2"/>
      </rPr>
      <t>Working Tool/Model/Prototype | Facilitating Tool Development
Theory/Theoretical Framework/Theoretical Model
Guidelines/Approach/Methods/Practices
Empirical Insights/Indications/Evidence on Human Aspects in Developer-User Interactions</t>
    </r>
  </si>
  <si>
    <r>
      <rPr>
        <b/>
        <sz val="10"/>
        <color theme="1"/>
        <rFont val="Calibri"/>
        <family val="2"/>
      </rPr>
      <t>The validation of the previously developed UCD-LSI classification Method and its extension</t>
    </r>
    <r>
      <rPr>
        <sz val="10"/>
        <color theme="1"/>
        <rFont val="Calibri"/>
        <family val="2"/>
      </rPr>
      <t xml:space="preserve"> with examples of the interviews, which together build the descriptive classification. They have previously developed a classification for user-relevant decisions aka trigger points. In this study they have validated that classification by conducting expert interviews. They have built the descriptive classification using the examples provided in the interview responses.
A more detailed look at the examples revealed seven reoccurring topics and discussions:
• License cost including the tradeoff discussion open source vs. proprietary SW was named three times.
• Staffing for tests is a common discussion topic in projects.
• Standard central processes have been named four times.
• Access rights and automation of approvals were named by four experts.
• Manual vs. automated activities is a common topic to be discussed with end users.
• Unfeasible user requirements due to complexity were mentioned four times, and should be discussed with users.
• Support of end user devices was named three times.
</t>
    </r>
  </si>
  <si>
    <r>
      <rPr>
        <b/>
        <sz val="10"/>
        <color theme="1"/>
        <rFont val="Calibri"/>
        <family val="2"/>
      </rPr>
      <t xml:space="preserve">A Descriptive Classification for End User-Relevant Decisions of Large-Scale IT Projects
</t>
    </r>
    <r>
      <rPr>
        <sz val="10"/>
        <color theme="1"/>
        <rFont val="Calibri"/>
        <family val="2"/>
      </rPr>
      <t xml:space="preserve">This paper is a continuation of authors' work on enhancing user-developer communication and they argue that a user-relevant decision becomes a trigger point to start communication with users. They further argue that in large-scale IT projects, using traditional development methods, there is a need for enhanced user developer communication focusing on the translation process from user to system requirements. In previous works, they have developed a classification for trigger points (user-relevant decisions) based on the Task-Oriented Requirement Engineering (TORE) method.  
In this paper they present the validation of that classification and its extension with examples.
They are using a classification which they previously developed for trigger points based on the on decisions defined in Task-Oriented Requirement Engineering (TORE) method. They have argued that a user-relevant decision becomes a trigger point to start communication. Hence they have used the term trigger point for user-relevant decision within the paper.
TORE defines 16 different explicit or implicit decisions, which are grouped in four abstraction levels such as Task level, Domain level, Interaction level and System level. They extended these levels by the project and the business process level. In addition, they developed a RACI (R–Responsible, A– Approved, C–Consulted, I–Informed) matrix for the involved roles in order to define who should be informed of these decisions. </t>
    </r>
  </si>
  <si>
    <t>Facilitating Tool Development</t>
  </si>
  <si>
    <r>
      <rPr>
        <b/>
        <sz val="10"/>
        <color theme="1"/>
        <rFont val="Calibri"/>
        <family val="2"/>
      </rPr>
      <t>A questionnaire instrument is developed to measure 12 independent factors and 2 dependent factors of user engagement success</t>
    </r>
    <r>
      <rPr>
        <sz val="10"/>
        <color theme="1"/>
        <rFont val="Calibri"/>
        <family val="2"/>
      </rPr>
      <t xml:space="preserve">. There are total of 67 items under these 12 factors. </t>
    </r>
  </si>
  <si>
    <r>
      <rPr>
        <b/>
        <sz val="10"/>
        <color theme="1"/>
        <rFont val="Calibri"/>
        <family val="2"/>
      </rPr>
      <t xml:space="preserve">A questionnaire instrument </t>
    </r>
    <r>
      <rPr>
        <sz val="10"/>
        <color theme="1"/>
        <rFont val="Calibri"/>
        <family val="2"/>
      </rPr>
      <t>is developed to measure 12 independent factors and 2 dependent factors of user engagement success. The independent factors are known as User-Developer Communication, Identifying Users for Engagement, User Ability in IT Projects, Type of Participation, Top Management Support, Organisational Culture, User Motivation, User Attitude toward System, User-Developer attitude, Conflict Resolution, Involvement Congruence, and Project Complexity. The dependent factors are User Participation and User Involvement. There are total of 67 items under these 12 factors. [Table 1]</t>
    </r>
  </si>
  <si>
    <t xml:space="preserve">Working Tool/Model/Prototype | Facilitating Tool Development
</t>
  </si>
  <si>
    <r>
      <rPr>
        <strike/>
        <sz val="10"/>
        <color theme="1"/>
        <rFont val="Calibri"/>
        <family val="2"/>
      </rPr>
      <t xml:space="preserve">Development of </t>
    </r>
    <r>
      <rPr>
        <b/>
        <strike/>
        <sz val="10"/>
        <color theme="1"/>
        <rFont val="Calibri"/>
        <family val="2"/>
      </rPr>
      <t>agent-based software platform named Bridget</t>
    </r>
    <r>
      <rPr>
        <strike/>
        <sz val="10"/>
        <color theme="1"/>
        <rFont val="Calibri"/>
        <family val="2"/>
      </rPr>
      <t>, a new system for telephone service provisioning</t>
    </r>
  </si>
  <si>
    <r>
      <rPr>
        <b/>
        <strike/>
        <sz val="10"/>
        <color theme="1"/>
        <rFont val="Calibri"/>
        <family val="2"/>
      </rPr>
      <t>The notion of agents</t>
    </r>
    <r>
      <rPr>
        <strike/>
        <sz val="10"/>
        <color theme="1"/>
        <rFont val="Calibri"/>
        <family val="2"/>
      </rPr>
      <t xml:space="preserve"> introduced with this work is that of a mechanism to facilitate communication. The communication enables a mutual understanding to evolve between developers and end users. The emphasis is on accurately matching a system to the needs of its intended users and less on enforcement of requirements that, in actuality, may be inappropriate for a problem situation. In this role, agents provide several advantages.
In the development of Bridget, participatory design was very helpful. However, this process required a lot of travelling both by the developers going to the users' offices and by the other participants coming to the developers' site. The geographical distribution of users and developers is increasingly a problem with national and multinational companies. Agents can alleviate this situation to a degree by supporting distance communication</t>
    </r>
  </si>
  <si>
    <t>Working Tool/Model/Prototype</t>
  </si>
  <si>
    <t>Why do some implementation teams produce good quality requirements and others poor quality requirements?
Considered,
Factors contributing to good quality
requirements
Factors contributing to poor quality
requirements
Factors contributing to project success
o Factors contributing to customer
satisfaction</t>
  </si>
  <si>
    <r>
      <rPr>
        <b/>
        <sz val="10"/>
        <color theme="1"/>
        <rFont val="Calibri"/>
        <family val="2"/>
      </rPr>
      <t>Five data patterns related to delivery of quality requirements and how it affects project success</t>
    </r>
    <r>
      <rPr>
        <sz val="10"/>
        <color theme="1"/>
        <rFont val="Calibri"/>
        <family val="2"/>
      </rPr>
      <t xml:space="preserve"> were deduced from the cross-case analysis.
The first pattern is that quality requirements are a result of interaction between users and the implementation team, facilitated by a well-organised requirements engineering process.
The second pattern is that domain knowledge is a contributing factor towards the delivery of quality requirements. However, this is dependent on the interaction and communication between the users and the implementation team.
Pattern three is that poor requirements are a result of limited interaction and communication between either just one user or the incorrect users, which leads to incomplete domain knowledge.
The fourth pattern is that if users are involved during the requirements engineering process, constant interaction and communication between the users and the implementation team are established.
The final pattern is that customer satisfaction is very dependent on the involvement of the users during the requirements engineering process. </t>
    </r>
  </si>
  <si>
    <r>
      <rPr>
        <b/>
        <sz val="10"/>
        <color theme="1"/>
        <rFont val="Calibri"/>
        <family val="2"/>
      </rPr>
      <t>Five data patterns</t>
    </r>
    <r>
      <rPr>
        <sz val="10"/>
        <color theme="1"/>
        <rFont val="Calibri"/>
        <family val="2"/>
      </rPr>
      <t xml:space="preserve"> were deduced from the cross-case analysis.
The first pattern is that quality requirements are a result of interaction between users and the implementation team, facilitated by a well-organised requirements engineering process.
The second pattern is that domain knowledge is a contributing factor towards the delivery of quality requirements. However, this is dependent on the interaction and communication between the users and the implementation team.
Pattern three is that poor requirements are a result of limited interaction and communication between either just one user or the incorrect users, which leads to incomplete domain knowledge.
The fourth pattern is that if users are involved during the requirements engineering process, constant interaction and communication between the users and the implementation team are established.
The final pattern is that customer satisfaction is very dependent on the involvement of the users during the requirements engineering process. </t>
    </r>
  </si>
  <si>
    <t>Theory/Theoretical Framework/Theoretical Model</t>
  </si>
  <si>
    <r>
      <rPr>
        <sz val="10"/>
        <color theme="1"/>
        <rFont val="Calibri"/>
        <family val="2"/>
      </rPr>
      <t xml:space="preserve">Findings 1. The number of comments posted by developers was lower than the number of comments posted by users, and developers were replied to their issues more than users. </t>
    </r>
    <r>
      <rPr>
        <b/>
        <sz val="10"/>
        <color theme="1"/>
        <rFont val="Calibri"/>
        <family val="2"/>
      </rPr>
      <t>Politeness of developers’ comments was lower than users’ comments, while we observed higher politeness for comments received by developers</t>
    </r>
    <r>
      <rPr>
        <sz val="10"/>
        <color theme="1"/>
        <rFont val="Calibri"/>
        <family val="2"/>
      </rPr>
      <t xml:space="preserve">. </t>
    </r>
    <r>
      <rPr>
        <b/>
        <sz val="10"/>
        <color theme="1"/>
        <rFont val="Calibri"/>
        <family val="2"/>
      </rPr>
      <t>On the contrary, users had higher fan-out than developers and lower fan-in. Politeness of user’s comment was higher than developer’s comments, and lower politeness was observed for comments received by users.
Findings 2. OCDs are more active in posting issues and more polite when commenting issues. Issues were commented less politely and commits with poor levels of politeness were less likely to be merged into the main project.</t>
    </r>
    <r>
      <rPr>
        <sz val="10"/>
        <color theme="1"/>
        <rFont val="Calibri"/>
        <family val="2"/>
      </rPr>
      <t xml:space="preserve">
</t>
    </r>
    <r>
      <rPr>
        <b/>
        <sz val="10"/>
        <color theme="1"/>
        <rFont val="Calibri"/>
        <family val="2"/>
      </rPr>
      <t xml:space="preserve">Results:
RQ1: </t>
    </r>
    <r>
      <rPr>
        <sz val="10"/>
        <color theme="1"/>
        <rFont val="Calibri"/>
        <family val="2"/>
      </rPr>
      <t xml:space="preserve">Results are confirmed for all the projects with two exceptions for Salt’s out-politeness and Rails’ in-politeness, where we found no significant differences (p-value higher than 0.05).
When considering emotions, we found that also in this case developers and users behave differently when they reply (or receive a reply) on their issues.
Table 3 and 4 show in and out emotions for the two groups. Again, the suffix in indicates that the emotion is evaluated on comments on issues posted by the user/developer, while the out suffix indicates that the emotions refer to comments posted by a user/developer on someone else’s issue.
When commenting (Table 3), users express more love, sadness, joy and anger than developers. In this case we found non significant differences only when considering out-love and out-sadness for Salt project, and out-love for Rails. When replied on their issues we found on opposite situation for joy an love. Developers have higher level of in-love, in-joy, whilst lower level of in-sadness and in-anger (as shown in Table 4), with Rails being the only exception for in-love and Salt for in-anger.
</t>
    </r>
    <r>
      <rPr>
        <b/>
        <sz val="10"/>
        <color theme="1"/>
        <rFont val="Calibri"/>
        <family val="2"/>
      </rPr>
      <t xml:space="preserve">RQ2: </t>
    </r>
    <r>
      <rPr>
        <sz val="10"/>
        <color theme="1"/>
        <rFont val="Calibri"/>
        <family val="2"/>
      </rPr>
      <t>We found that OCDs communicate more like users than developers. Table 9 shows communication metrics. OCDs have higher fan-out, while for fan-in we found no significant difference.
Table 10 shows developers and one-commit developers in and out politeness. MCDs out-politeness is lower than OCDs out-politeness. This indicates that developers comment on one-commit developers’ issues in a less polite way than one-commit developers comment on issues posted by developers. In-politeness of OCDs is lower than in-politeness of MCDs, which indicates that issues posted by MCDs are commented in a fairly higher polite way than OCDs (as shown in Figure 7) where can be observed that OCDs are more distributed toward impolite comments.
We further investigate these results by comparing the out-emotions of OCDs which commits were not merged. In Figure 8 we can see that the out-anger of unmerged OCDs, namely those OCDs whose commits have never been merged to the main repository, is higher than MCDs’ anger (meaning that their comments are more negative) with p-value of Wilcoxon’s test close to zero (*** following the convention used in this paper).
Table 7 shows the out-emotions for the two groups. MCDs ex- press more love and sadness, less joy and anger than OCDs when they are commenting issues, although we obtain significance differences when considering all projects.
Table 8 shows the in-emotions for the two groups. MCDs’ issues receive more love, joy, anger and sadness than users when we con- sider all projects, although there are two exception for Rails in-love and Homebrew in-anger when considering single projects. In gen- eral, when MCDs post issues, they receive comments with higher level of all the emotions we measured. MCDs are preferred to be talked to with higher level of in-politeness, in-joy, and in-love.</t>
    </r>
  </si>
  <si>
    <t>Empirical Insights/Indications/Evidence on Human Aspects in Developer-User Interactions</t>
  </si>
  <si>
    <r>
      <rPr>
        <sz val="10"/>
        <color theme="1"/>
        <rFont val="Calibri"/>
        <family val="2"/>
      </rPr>
      <t>This study will help to support Malaysian SME software development companies with the body of knowledge to develop SPI strategies through focusing on frequently cited effective factors that have been identified from the empirical study.
RQ1: In order to answer our first research question, by using the above criteria, we have found that</t>
    </r>
    <r>
      <rPr>
        <b/>
        <sz val="10"/>
        <color theme="1"/>
        <rFont val="Calibri"/>
        <family val="2"/>
      </rPr>
      <t xml:space="preserve"> factors including employee awareness, leadership involvement, employee involvement, customer involvement, senior management support, staff experience, staff learning, staff skills, client support, consultancy, and reward schemes have a positive impact during implementation of the SPI effort on Malaysian SME software development companies. </t>
    </r>
    <r>
      <rPr>
        <sz val="10"/>
        <color theme="1"/>
        <rFont val="Calibri"/>
        <family val="2"/>
      </rPr>
      <t>Thus, the Malaysian SMEs need to address these factors well to successfully implement the SPI efforts. 
RQ2: The data were analysed according to the opinions of various groups of practitioners and their experience to answer the second research question. From the results,</t>
    </r>
    <r>
      <rPr>
        <b/>
        <sz val="10"/>
        <color theme="1"/>
        <rFont val="Calibri"/>
        <family val="2"/>
      </rPr>
      <t xml:space="preserve"> we found that across the job positions of a group of practitioners (ie, developers, managers, and senior managers) there were 4 common effective factors: H2_leadership_involvement, H3_employee_involvement, H5_Senior_managment_support, and H6_Staff_experience. Also, the H7_Staff_learning and H8_Staff_skills factors were effective in the opinion of senior Manager experts.
</t>
    </r>
    <r>
      <rPr>
        <sz val="10"/>
        <color theme="1"/>
        <rFont val="Calibri"/>
        <family val="2"/>
      </rPr>
      <t xml:space="preserve">
RQ3: The responses were analysed based on the practitioners' experiences (ie, junior level, intermediate level, and senior level) to answer the third research question. </t>
    </r>
    <r>
      <rPr>
        <b/>
        <sz val="10"/>
        <color theme="1"/>
        <rFont val="Calibri"/>
        <family val="2"/>
      </rPr>
      <t>However, we believe that understanding the similarities of the SPI activities across various practitioners from different levels of experience would assist Malaysian SME software development companies to develop SPI implementation strategies from a human perception. This is because that, when the respondents from different levels of experiences considered a factor as a “strongly agreed” value, it is likely to have a significant impact on the successful implementation of SPI strategies in Malaysian SME software development companies</t>
    </r>
    <r>
      <rPr>
        <sz val="10"/>
        <color theme="1"/>
        <rFont val="Calibri"/>
        <family val="2"/>
      </rPr>
      <t>. Based on our analysis, we have found that the H2 leadership involvement factor was the most common effective factor across 3 types of expert groups, H5 senior management support was a critical factor in the opinion of junior and senior level experts, H3 employee involvement was considered as a critical factor in the opinion of junior and intermediate level experts, and H1 employee awareness was considered as a critical factor in the opinion of intermediate and senior level experts.</t>
    </r>
  </si>
  <si>
    <r>
      <rPr>
        <b/>
        <sz val="10"/>
        <color theme="1"/>
        <rFont val="Calibri"/>
        <family val="2"/>
      </rPr>
      <t xml:space="preserve">Five hypotheses related to User participation and perception gap, Requirements uncertainty and perception gap, Requirements uncertainty and user participation, Top management support, perception gap, and user participation are presented as follows.
</t>
    </r>
    <r>
      <rPr>
        <sz val="10"/>
        <color theme="1"/>
        <rFont val="Calibri"/>
        <family val="2"/>
      </rPr>
      <t>H1: User-developer perception gaps have a negative effect on user participation.
H2: Requirements uncertainty has a positive effect on user-developer perception gaps.
H3: Requirements uncertainty has a negative effect on user participation.
H4: Top management support has a positive effect on user participation.
H5: Top management support has a positive effect on reducing the perception gap.
The five stated hypotheses will be tested to examine whether the user-developer perception gap has a direct negative influence on user participation and whether the perception gap weakens the positive impact of top management support or aggravates the negative impact of requirements uncertainty on user participation. 
Hypotheses H1, H2, and H5 were supported at the 0.05 level. However, H3 and H4 were not.</t>
    </r>
  </si>
  <si>
    <r>
      <rPr>
        <b/>
        <sz val="10"/>
        <color theme="1"/>
        <rFont val="Calibri"/>
        <family val="2"/>
      </rPr>
      <t xml:space="preserve">Five hypotheses are presented as follows.
</t>
    </r>
    <r>
      <rPr>
        <sz val="10"/>
        <color theme="1"/>
        <rFont val="Calibri"/>
        <family val="2"/>
      </rPr>
      <t>H1: User-developer perception gaps have a negative effect on user participation.
H2: Requirements uncertainty has a positive effect on user-developer perception gaps.
H3: Requirements uncertainty has a negative effect on user participation.
H4: Top management support has a positive effect on user participation.
H5: Top management support has a positive effect on reducing the perception gap.
To test the mediating effects of user-developer perception gap in requirements understanding, supplementary tests were conducted based on the procedures in [56, 57]. Full mediation occurs when the inclusion of the mediating variable negates the effect of the independent variable on the dependent variable [58].
First, the mediating effect of the perception gap between top management support and user participation was examined. The analytical results in Table 5 show that the condition for full mediation was met. Top management support (independent variable) related significantly to
perception gap (mediator) with a coefficient value of -0.277, and the perception gap significantly related to user participation (dependent variable) with a coefficient value
of -0.359. Without the perception gap, a direct positive relationship between top management support and user participation was established with a coefficient value of 0.198 (p\0.05). When the above three relationships were simultaneously considered in model 4, where perception gap acted as a mediator; however, the relationship between top management support and user participation became nonsignificant, suggesting that the perception gap fully mediates this relationship.
Next, the mediating effect of the perception gap between requirements uncertainty and user participation was examined. We only examined one model with a direct link between requirements uncertainty and user participation without the mediator of the perception gap and found that the direct link was not confirmed. This condition is contrary to one of the criteria that should be met when a mediator relationship exists [47]. Therefore, perception gap does not have a mediating effect between requirements uncertainty and user participation.</t>
    </r>
  </si>
  <si>
    <r>
      <rPr>
        <sz val="10"/>
        <color theme="1"/>
        <rFont val="Calibri"/>
        <family val="2"/>
      </rPr>
      <t xml:space="preserve">The developers perceive the physicians’ requirements concerning the display of the patient’s list of medication as contradictory. In a previous meeting round the users had required a detailed view of the medication list against the synthesized existing one. Once this requirement satisfied, the users participating in the current meeting round require a synthesized view against the existing detailed one. The development team is unable to understand what they perceive as a reverse claim. Relying on a cognitive analysis of the physicians’ decision making concerning the patient’s treatment, the HF experts help re-formulate the physicians’ cognitive needs in terms of synthesized/detailed display of the medication list depending on the stage of the decision making process. </t>
    </r>
    <r>
      <rPr>
        <b/>
        <sz val="10"/>
        <color theme="1"/>
        <rFont val="Calibri"/>
        <family val="2"/>
      </rPr>
      <t>This led to an astute re-engineering of the application allowing the physicians to easily navigate back and forth between the synthesized and detailed views depending on the progress of their decision making.</t>
    </r>
    <r>
      <rPr>
        <sz val="10"/>
        <color theme="1"/>
        <rFont val="Calibri"/>
        <family val="2"/>
      </rPr>
      <t xml:space="preserve">
</t>
    </r>
    <r>
      <rPr>
        <b/>
        <sz val="10"/>
        <color theme="1"/>
        <rFont val="Calibri"/>
        <family val="2"/>
      </rPr>
      <t xml:space="preserve">This study demonstrates that the integration of users’ representatives in the software lifecycle is a good point for the end users. But it remains insufficient to resolve the complex usability problems of the system. Such solutions require the integration of HF expertise. Moreover, such an involvement of HF experts may generate benefits in terms of reduction of (i) the number of iterative developments and (ii) the users’ training costs.
</t>
    </r>
    <r>
      <rPr>
        <sz val="10"/>
        <color theme="1"/>
        <rFont val="Calibri"/>
        <family val="2"/>
      </rPr>
      <t xml:space="preserve">
</t>
    </r>
    <r>
      <rPr>
        <b/>
        <sz val="10"/>
        <color theme="1"/>
        <rFont val="Calibri"/>
        <family val="2"/>
      </rPr>
      <t>Users’ involvement and software team/users dialogue: As a conclusion, the company did not understand such conflicting requests and was less confident about the users’ demands</t>
    </r>
    <r>
      <rPr>
        <sz val="10"/>
        <color theme="1"/>
        <rFont val="Calibri"/>
        <family val="2"/>
      </rPr>
      <t xml:space="preserve">: “Users don’t know what they want”. When they have a detailed display they want a more synthesized one and when they have a synthesized display they want a more detailed one. Among all the available information, the software team does not know what the relevant one is.
</t>
    </r>
    <r>
      <rPr>
        <b/>
        <sz val="10"/>
        <color theme="1"/>
        <rFont val="Calibri"/>
        <family val="2"/>
      </rPr>
      <t>HF model interpretation of observations:</t>
    </r>
    <r>
      <rPr>
        <sz val="10"/>
        <color theme="1"/>
        <rFont val="Calibri"/>
        <family val="2"/>
      </rPr>
      <t xml:space="preserve"> </t>
    </r>
    <r>
      <rPr>
        <b/>
        <sz val="10"/>
        <color theme="1"/>
        <rFont val="Calibri"/>
        <family val="2"/>
      </rPr>
      <t xml:space="preserve">This model allows to explain the apparent conflicting requests expressed by the users’ clubs. The physicians do not need either a global view or a synthesized one, they need both displays according to the step of the decision making process they are on. </t>
    </r>
    <r>
      <rPr>
        <sz val="10"/>
        <color theme="1"/>
        <rFont val="Calibri"/>
        <family val="2"/>
      </rPr>
      <t xml:space="preserve">The activity analysis combined with the usability assessment allows an analysis of the real work situation and permits to give the company a coherent interpretation of the apparent conflicting requests. The system must be able to support each display, a global one and a detailed one with easy and rapid access between the two displays. The HF experts provided the company with a set of recommendations illustrated in schematic mock-up. </t>
    </r>
    <r>
      <rPr>
        <b/>
        <sz val="10"/>
        <color theme="1"/>
        <rFont val="Calibri"/>
        <family val="2"/>
      </rPr>
      <t xml:space="preserve">
</t>
    </r>
    <r>
      <rPr>
        <sz val="10"/>
        <color theme="1"/>
        <rFont val="Calibri"/>
        <family val="2"/>
      </rPr>
      <t xml:space="preserve">What has the study added to the body of knowledge?
</t>
    </r>
    <r>
      <rPr>
        <b/>
        <sz val="10"/>
        <color theme="1"/>
        <rFont val="Calibri"/>
        <family val="2"/>
      </rPr>
      <t xml:space="preserve">• There are a lot of studies stressing these aspects but there are fewstudies describing a case study. Our paper gives testimony of how the company involves the users in the software lifecycle and how the collaboration between HFE experts and the software team took place.
</t>
    </r>
  </si>
  <si>
    <r>
      <rPr>
        <b/>
        <sz val="10"/>
        <color theme="1"/>
        <rFont val="Calibri"/>
        <family val="2"/>
      </rPr>
      <t xml:space="preserve">Table 6 presents the Ideas to Overcome Obstacles for the Implementation of UDC and Factors for Communication Gaps. 
</t>
    </r>
    <r>
      <rPr>
        <sz val="10"/>
        <color theme="1"/>
        <rFont val="Calibri"/>
        <family val="2"/>
      </rPr>
      <t xml:space="preserve">
In total, the experts suggested twelve different approaches to overcome factors for communication gaps or obstacles. We classified these approaches into three categories, user-centered approaches, developer-centered approaches, and organizational approaches. We mapped them in our analysis phase to the addressed factors for communication gaps and organizational obstacles wherever possible and identified similar approaches from the literature (Table 6). The user-centered approaches are ideas that include the involvement of the user. The second category clusters ideas that have to be realized by the developer. The third category of organizational approaches is for ideas that need to be considered in the setup of the project organization and management.
</t>
    </r>
    <r>
      <rPr>
        <b/>
        <sz val="10"/>
        <color theme="1"/>
        <rFont val="Calibri"/>
        <family val="2"/>
      </rPr>
      <t>User-centered approaches:</t>
    </r>
    <r>
      <rPr>
        <sz val="10"/>
        <color theme="1"/>
        <rFont val="Calibri"/>
        <family val="2"/>
      </rPr>
      <t xml:space="preserve"> Presentation of (UI) prototypes or proof of concepts to users, House tours in different business units with running SW, Description of added value to users to  increase acceptance, Incentive system for the participation of business users, Involvement of users in the organization of rollout and change management
</t>
    </r>
    <r>
      <rPr>
        <b/>
        <sz val="10"/>
        <color theme="1"/>
        <rFont val="Calibri"/>
        <family val="2"/>
      </rPr>
      <t>Developer-centered approaches:</t>
    </r>
    <r>
      <rPr>
        <sz val="10"/>
        <color theme="1"/>
        <rFont val="Calibri"/>
        <family val="2"/>
      </rPr>
      <t xml:space="preserve"> Developers must mediate between different user groups, End-to-end feature responsibility of developers, Developer writes informal description of how to implement requirements, Obligation to justify all technical decisions with functional need.
</t>
    </r>
    <r>
      <rPr>
        <b/>
        <sz val="10"/>
        <color theme="1"/>
        <rFont val="Calibri"/>
        <family val="2"/>
      </rPr>
      <t xml:space="preserve">Organizational approaches: </t>
    </r>
    <r>
      <rPr>
        <sz val="10"/>
        <color theme="1"/>
        <rFont val="Calibri"/>
        <family val="2"/>
      </rPr>
      <t>Usage of test data early in project, Agile methods e.g. frequent review meetings, Definition of usability guidelines to avoid detailed UI discussions.</t>
    </r>
  </si>
  <si>
    <t xml:space="preserve">Guidelines/Approach/Methods </t>
  </si>
  <si>
    <r>
      <rPr>
        <sz val="10"/>
        <color theme="1"/>
        <rFont val="Calibri"/>
        <family val="2"/>
      </rPr>
      <t>Thematic analysis of the interviews</t>
    </r>
    <r>
      <rPr>
        <b/>
        <sz val="10"/>
        <color theme="1"/>
        <rFont val="Calibri"/>
        <family val="2"/>
      </rPr>
      <t xml:space="preserve"> identified four major challenging areas: customer relations, organisational change, one-dimensional solutions and communication.</t>
    </r>
    <r>
      <rPr>
        <sz val="10"/>
        <color theme="1"/>
        <rFont val="Calibri"/>
        <family val="2"/>
      </rPr>
      <t xml:space="preserve">
Customer relations is critical for software project and product success and human factors need to be considered more to improve them. The problem is especially acute for software organisations where the complexity and flexibility makes it difficult for stakeholders to gain a common understanding of scope. Improving communication is seen as a critical component. Participants also indicate that organisational changes need to be based on a deeper understanding of the cognitive, behavioural and social aspects, since change projects in Software Engineering companies often have only a narrow focus and frequently fail. Finally, the study indicates that the solution and theories in Software Engineering need to be broader and consider more dimensions. The individual, group and organisation are related to and dependent on each other, and the behavior of humans is frequently too complex to be described or understood using only one of these viewpoints.
The thematic analysis of the interview transcripts resulted in four descriptive themes. These themes, also presented in table IV together with their sub-themes, were labelled customer relations, communication, organisational change and one-dimensional solutions. They have identified improvement ideas with respect to these themes.
Customer relations: The participants stated that for the collaboration between the customer and the supplier to thrive, a better understanding is needed of the underlying psychological concepts that govern the relationship. Two participants said that the quality of the customer relationship in many ways is controlled by the organisational culture. A company with a cooperative culture where “knowledge is shared and cooperation is encouraged” (P9) will probably have a collaborative customer relationship. When asked, the participants identified concepts such as “trust” (P4) and “cohesion” (P5) to be important in the relation. Cohesion was of special interest since the employees from both parties involved in the relationship can be viewed as a group, and that these group members sometimes distance themselves from their colleagues.
Organisational change: The participants had few ideas regarding what knowledge is needed in order to better handle these issues. However, the general theory was that the issues cannot be managed by solely considering technical aspects. They require an interdisciplinary approach. 
One-dimensional solutions: The participants called for more holis- tic solutions where the individual, group and organisational aspects were all considered.
Communication: The managers and project managers stressed that they needed to adjust their communication to suit the recipient. They wanted to understand what factors to consider. For example, when communicating verbally, is the personality of the recipient an important factor, or are temporal factors such as stress or motivation more important to understand? Also, in order to make the requirement specification less equivocal, the participants suggested that it should be examined from a psychological perspective.</t>
    </r>
  </si>
  <si>
    <r>
      <rPr>
        <b/>
        <sz val="10"/>
        <color theme="1"/>
        <rFont val="Calibri"/>
        <family val="2"/>
      </rPr>
      <t>To date there has been little reported research on the level of involvement of technical communicators in writing online help and writing system and error messages and the research reported in this paper begins to fill that gap</t>
    </r>
    <r>
      <rPr>
        <sz val="10"/>
        <color theme="1"/>
        <rFont val="Calibri"/>
        <family val="2"/>
      </rPr>
      <t>. Most Australian technical communicators are involved in writing online help and many have some input into system and error message text.
Further the research demonstrate that in these areas the technical communicator’s work does add value to the development process through an improved information product. Users are more satisfied with the quality of both online help and system and error messages when a technical communicator is involved. Importantly developers recognise and appreciate the contribution of technical communicators in both areas. For developers or those managing system development projects the message is clear, involve technical clommunicatorsmore in these areas and an improvement in the level of user satisfaction will result.</t>
    </r>
  </si>
  <si>
    <r>
      <rPr>
        <sz val="10"/>
        <color theme="1"/>
        <rFont val="Calibri"/>
        <family val="2"/>
      </rPr>
      <t xml:space="preserve">1. Technical, project management and soft skills. The course provides adequate knowledge in technical, project management and soft skills, with few significant challenges that students can speak of.
2. Startup-formation. Projects proposed from the customer were not fit to create future startups. In addition to this, students lack initiative in startup formation due to lack of ownership or personal initiative and in most cases motivations to form startups are based primarily on students’ personal motivations.
3. Innovation Bootcamp. The Innovation Bootcamp activity introduced at the beginning of the course can positively affect the start of the project process, capturing customers’ ideas, student voice in the project, fostering of new ideas, startup formation, and student-customer communication.
</t>
    </r>
    <r>
      <rPr>
        <b/>
        <sz val="10"/>
        <color theme="1"/>
        <rFont val="Calibri"/>
        <family val="2"/>
      </rPr>
      <t xml:space="preserve">On the basis of these results, three hypotheses were drawn, thus completing the first half of the investigation.
</t>
    </r>
    <r>
      <rPr>
        <sz val="10"/>
        <color theme="1"/>
        <rFont val="Calibri"/>
        <family val="2"/>
      </rPr>
      <t xml:space="preserve">
Hypotheses:
H1: A customer-driven project course positively affects students technical, project management, and soft skills. (cf. Section V.A)
H2: Students become thoroughly interested in the startup formation and innovation perspective of the customer projects if educators introduce an Innovation Bootcamp or similar external activities at the beginning of the course. (cf. Section IV.B)
H3: An Innovation Bootcamp positively affects project kickstart, relevance, development process, end product quality, and student active participation in customer-driven project courses. (cf. Section V.C).
The intention behind this study was to corroborate the aforementioned hypotheses by conducting questionnaire surveys with other similar SE project-based courses and performing triangulation with artifact analysis of our present findings. Clear-cut answers are not offered in this study, and it may even raise more questions than it answers. That being said, it is still possible to form assumptions (hypotheses) worth investigating by the research community.
</t>
    </r>
  </si>
  <si>
    <r>
      <rPr>
        <b/>
        <sz val="10"/>
        <color theme="1"/>
        <rFont val="Calibri"/>
        <family val="2"/>
      </rPr>
      <t>On the basis of these results, four hypotheses were drawn,</t>
    </r>
    <r>
      <rPr>
        <sz val="10"/>
        <color theme="1"/>
        <rFont val="Calibri"/>
        <family val="2"/>
      </rPr>
      <t xml:space="preserve"> thus completing the first half of the investigation.
Hypotheses:
H1: A customer-driven project course positively affects students technical, project management, and soft skills. (cf. Section V.A)
H2: Students become thoroughly interested in the startup formation and innovation perspective of the customer projects if educators introduce an Innovation Bootcamp or similar external activities at the beginning of the course. (cf. Section IV.B)
H3: An Innovation Bootcamp positively affects project kickstart, relevance, development process, end product quality, and student active participation in customer-driven project courses. (cf. Section V.C).
The intention behind this study was to corroborate the aforementioned hypotheses by conducting questionnaire surveys with other similar SE project-based courses and performing triangulation with artifact analysis of our present findings. 
Clear-cut answers are not offered in this study, and it may even raise more questions than it answers. That being said, it is still possible to form assumptions (hypotheses) worth investigating by the research community.</t>
    </r>
  </si>
  <si>
    <r>
      <rPr>
        <b/>
        <sz val="10"/>
        <color theme="1"/>
        <rFont val="Calibri"/>
        <family val="2"/>
      </rPr>
      <t xml:space="preserve">Presented a new variation of cultural probes, called Infrastructure Probes (IP). </t>
    </r>
    <r>
      <rPr>
        <sz val="10"/>
        <color theme="1"/>
        <rFont val="Calibri"/>
        <family val="2"/>
      </rPr>
      <t xml:space="preserve">IPs can be seen as an additional ethnographic method to get a deeper understanding of the user’s working context and thus help to improve the collaboration between users and developers regarding requirements elicitation. They consist of a screenshot tool, a digital camera, Post-it’s, forms, an IT diary and a writing pad, allowing end users to observe and document their use of the IT infrastructure in question with special emphasis on problematic situations. </t>
    </r>
  </si>
  <si>
    <r>
      <rPr>
        <b/>
        <sz val="10"/>
        <color theme="1"/>
        <rFont val="Calibri"/>
        <family val="2"/>
      </rPr>
      <t>Presented a new variation of cultural probes, called Infrastructure Probes (IP). IPs can be seen as an additional ethnographic method</t>
    </r>
    <r>
      <rPr>
        <sz val="10"/>
        <color theme="1"/>
        <rFont val="Calibri"/>
        <family val="2"/>
      </rPr>
      <t xml:space="preserve"> to get a deeper understanding of the user’s working context and thus help to improve the collaboration between users and developers regarding requirements elicitation. They consist of a screenshot tool, a digital camera, Post-it’s, forms, an IT diary and a writing pad, allowing end users to observe and document their use of the IT infrastructure in question with special emphasis on problematic situations. 
The original cultural probes package consists of postcards, maps, a camera, a photo album and a media diary, but also of collected material, like tickets and receipts. Our arrangement of the infrastructure probes targets the documentation of usages of IT infrastructures. The term ‘infrastructure’ does not only refer to the notion of infrastructure described in the introduction, the probe development is theoretically informed by research on E-Infrastructures as described in [12]: We aim at documenting ‘infrastructure breakdowns’ and ‘use innovations’.
A snapshot tool – which can be understood as a Technology Probe – is the most important probe of the package, because it gives users the chance to create, annotate and manage screen shots. The program was implemented in Java and was pre-installed on a USB (Universal Serial Bus) stick from which it can be started without prior installation. The taken screen shots can be annotated with different tools before they are stored automatically on the USB stick. A digital camera has been added to reveal problems that are not even restricted to software alone (e.g. if the transfer of data between two applications is done by paper documents). The Post-it’s are intended to be used for taking down short notes. Their small size makes it possible to put them on the desk, without hindering the normal work. Besides, they can be used to mark important areas in paper documents or on the desk, before pictures are being taken.
The forms are designed for a structured documentation of problems and improvements. They contain six short optional questions to characterize the incident. An IT diary has two functions. On the one hand it offers an alternative to register problems and problem solving strategies in an unstructured way (in contrast to the forms) and on the other hand users have the option to put problems in chronological order by using the diary. The writing pad can be used for the creation of paper mock-ups. These mock-ups can for instance present concrete suggestions for improvements of the software infrastructure. The probes package and all probes are shown in Figure 1.
For us it was important to design the probe kit in a way that it allows easy articulation of usages and usage problems. As addressees of these articulations we focus here on researchers and software designers (as an ethnographic method), although the ultimate goal is to assist users in mutually describing usages to each other, too.</t>
    </r>
  </si>
  <si>
    <t>Working Tool/Model/Prototype | Facilitating Tool Development</t>
  </si>
  <si>
    <r>
      <rPr>
        <b/>
        <sz val="10"/>
        <color theme="1"/>
        <rFont val="Calibri"/>
        <family val="2"/>
      </rPr>
      <t xml:space="preserve">Customers' and Developers' motivating and demotivating factors [Table 1].
</t>
    </r>
    <r>
      <rPr>
        <sz val="10"/>
        <color theme="1"/>
        <rFont val="Calibri"/>
        <family val="2"/>
      </rPr>
      <t xml:space="preserve">
Customer-developer interactions connected with feelings of unequal control were most impactful on motivation, for all parties. For a developer, de-motivation stemmed primarily from her belief that she had caused her own over-commitment by failing to exhibit adequate control during customer interactions— specifically, that she had allowed the customer to expand scope, but she had not demanded a reciprocal increase in implementation timeline. A developer’s de-motivation also stemmed from disappointment in another developer who contributed to violating the spirit of XP by failing to exhibit the necessary control in his interactions with the customer—specifically, by allowing the customer to persuade him to privately implement extraneous scope. Finally, a developer’s demotivation stemmed from disappointment with the customer when he appeared to be manipulating the interactions in order to attain more control over development—specifically, when he introduced inflated scope as a negotiating tactic. Thus, a developer’s feelings of control could be undermined by the behavior of another developer, by the behavior of the customer, and most frustratingly, by the behavior of herself. For the customer, de-motivation stemmed from his lack of ability to exert more control within the interactions, in terms of scope, schedule, and design decisions. His efforts to increase his control contributed to the aforesaid disappointing behaviors. Customer-developer interactions connected with feelings of control also positively impacted motivation for developers. This occurred when the interactions afforded a developer increased control over her own work and workload, by reshaping story details and by estimating her own timelines.
</t>
    </r>
    <r>
      <rPr>
        <b/>
        <sz val="10"/>
        <color theme="1"/>
        <rFont val="Calibri"/>
        <family val="2"/>
      </rPr>
      <t>Our study contributes to our understanding of the linkage between motivation and customer-developer interactions in three important ways. First, it provides results consistent with, and complementary to, previous work on motivation in an XP environment. Secondly, it adds to the set of data in this important, but relatively sparsely studied, area. Finally, it proposes a partial theoretical underpinning to aid in interpreting the results, which can be used by other researchers to explore these issues, and test their hypotheses, in other contexts.
(</t>
    </r>
    <r>
      <rPr>
        <sz val="10"/>
        <color theme="1"/>
        <rFont val="Calibri"/>
        <family val="2"/>
      </rPr>
      <t xml:space="preserve">In our context, customer-developer interactions often fulfill the preconditions of the social-psychological theory known as RTR. The effects of RTR can increase feelings of motivation: The participants can be motivated by increased feelings of control, and increased contentment with their tasks. However, both customer and developers must guard against RTR’s potential to contribute to de-motivation, through request inflation, personal agreements, and over-commitment.)
</t>
    </r>
  </si>
  <si>
    <r>
      <rPr>
        <b/>
        <sz val="10"/>
        <color theme="1"/>
        <rFont val="Calibri"/>
        <family val="2"/>
      </rPr>
      <t xml:space="preserve">Developed and validated five hypotheses based on User ability and user commitment, Extrinsic motivation and user commitment, User commitment and IS–user collaboration, User commitment and project performance, User–IS team collaboration and project performance.
</t>
    </r>
    <r>
      <rPr>
        <sz val="10"/>
        <color theme="1"/>
        <rFont val="Calibri"/>
        <family val="2"/>
      </rPr>
      <t>H1. User ability is positively associated with user commitment to the IS project team.
H2. Extrinsic motivation is positively associated with user commitment to the IS development project.
H3. User commitment is positively associated with user–IS collaboration.
H4. User commitment to the IS development team is positively associated with project performance.
H5. User–IS collaboration is positively associated with project performance.
Since the centrality of this study is to investigate whether commitment plays an essential role in the system development processes leading to collaborative behaviors, an exploratory test is conducted to determine if user ability and extrinsic motivation have a significant link to user–IS collaboration in the presence of commitment. As shown in Table 3 and Fig. 2, though ability and extrinsic motivation are positively and strongly correlated with user–IS collaboration, the effects become trivial when commitment intervened as a mediator variable. This indicates that user commitment is a full mediator between its antecedents and user–IS collaboration</t>
    </r>
  </si>
  <si>
    <t>Developed and validated five hypotheses based on User ability and user commitment, Extrinsic motivation and user commitment, User commitment and IS–user collaboration, User commitment and project performance, User–IS team collaboration and project performance.
H1. User ability is positively associated with user commitment to the IS project team.
H2. Extrinsic motivation is positively associated with user commitment to the IS development project.
H3. User commitment is positively associated with user–IS collaboration.
H4. User commitment to the IS development team is positively associated with project performance.
H5. User–IS collaboration is positively associated with project performance.</t>
  </si>
  <si>
    <r>
      <rPr>
        <b/>
        <sz val="10"/>
        <color theme="1"/>
        <rFont val="Calibri"/>
        <family val="2"/>
      </rPr>
      <t xml:space="preserve">Developed Hypotheses based on relation of project partnering, user–developer conflict, and lack of role clarity to the performance of software development projects
</t>
    </r>
    <r>
      <rPr>
        <sz val="10"/>
        <color theme="1"/>
        <rFont val="Calibri"/>
        <family val="2"/>
      </rPr>
      <t>H1a. User–developer conflict is positively associated with performance estimation difficulty.
H1b. User–developer conflict is negatively associated with project performance.
H2a. Role ambiguity is positively associated with performance estimation difficulty.
H2b. Role ambiguity is negatively associated with project performance.
H3a. Partnering is negatively associated with user–developer conflict.
H3b. Partnering is negatively associated with role ambiguity.
H4a. Partnering is negatively associated with performance estimation difficulty.
H4b. Partnering is positively associated with project performance.
H5. Performance estimation difficulty is negatively associated with project performance.
Table 5 shows the results of the structural equation model. The t-statistics for all hypotheses exceeded significance at the .05 level indicating these relationships hold statistical significance, except H2b. The total variance explained of the project performance in the examined model was .41. Hypothesis H2b, the direct relation between lack of role clarity and project performance was not statistically supported.</t>
    </r>
  </si>
  <si>
    <r>
      <rPr>
        <sz val="10"/>
        <color theme="1"/>
        <rFont val="Calibri"/>
        <family val="2"/>
      </rPr>
      <t>This paper addresses one particular software development context: large product development organizations</t>
    </r>
    <r>
      <rPr>
        <b/>
        <sz val="10"/>
        <color theme="1"/>
        <rFont val="Calibri"/>
        <family val="2"/>
      </rPr>
      <t xml:space="preserve">. It describes common obstacles that product developers face in obtaining knowledge about actual or potential users of their systems and applications. </t>
    </r>
    <r>
      <rPr>
        <sz val="10"/>
        <color theme="1"/>
        <rFont val="Calibri"/>
        <family val="2"/>
      </rPr>
      <t xml:space="preserve">Many of these obstacles can be traced to organizational structures and development practices that arose prior to the widespread market for interactive systems. These observations apply to user involvement in human-computer interface development in general, but have particular relevance to CSCW and groupware development.
</t>
    </r>
    <r>
      <rPr>
        <b/>
        <sz val="10"/>
        <color theme="1"/>
        <rFont val="Calibri"/>
        <family val="2"/>
      </rPr>
      <t xml:space="preserve">Obstacles to user involvement
Challenges In Motivating Developers : </t>
    </r>
    <r>
      <rPr>
        <sz val="10"/>
        <color theme="1"/>
        <rFont val="Calibri"/>
        <family val="2"/>
      </rPr>
      <t xml:space="preserve">Although most developers would agree to user involvement in principle, it requires a greater commitment to make it work. Engineers and other team members may not follow through for several reasons. They may lack empathy or sympathy for inexperienced or non-technical computer users. When developers and users meet, they may find that different values, work styles, even languages get in the way of communicating. Developers tend to be young, rationalistic and idealistic, products of relatively homogeneous academic environments. They often have little experience or understanding of the very different work situations and attitudes of many system users.
</t>
    </r>
    <r>
      <rPr>
        <b/>
        <sz val="10"/>
        <color theme="1"/>
        <rFont val="Calibri"/>
        <family val="2"/>
      </rPr>
      <t xml:space="preserve">Challenges In Identifying Appropriate Users And Groups: </t>
    </r>
    <r>
      <rPr>
        <sz val="10"/>
        <color theme="1"/>
        <rFont val="Calibri"/>
        <family val="2"/>
      </rPr>
      <t xml:space="preserve">Developers may have a market in mind, but the actual users of a product are not known until the product is bought. The fate of many products, both negative and positive, are reminders of the inherent uncertainty in product development. Further obstacles to identifying potential users stem from the nature of developing products intended to appeal to a broad range of people. The effort is focused on casting as wide a net as possible; reversing gears to try to identify specific or characteristic users is difficult. Choosing one may seem to eliminate other possibilities. Obstacles also arise from the division of labor. User interface specialists rarely have “the big picture”. They may work with a development team assigned to a single application or even to part of an application. Not even the project manager has a perspective encompassing the application mix that customers are expected to use, the practices and preferences of the installed customer base, and strategic information about the intended market for a product. 
</t>
    </r>
    <r>
      <rPr>
        <b/>
        <sz val="10"/>
        <color theme="1"/>
        <rFont val="Calibri"/>
        <family val="2"/>
      </rPr>
      <t xml:space="preserve">Challenges In Obtaining Access To Users: </t>
    </r>
    <r>
      <rPr>
        <sz val="10"/>
        <color theme="1"/>
        <rFont val="Calibri"/>
        <family val="2"/>
      </rPr>
      <t xml:space="preserve">Once candidates have been identified, the next challenge is to make contact with them. Obstacles may arise within either the users’ organization or the development organization. Contacts with customers are often with managers or information system specialists, rather than with the computer users themselves. Getting past them may not be easy: their job is precisely to represent the users. In addition, the employers of prospective users may see little benefit in freeing them to work with an outside development group. Within the product development company, protecting (or isolating) developers from customers is traditionally a high priority. The company cannot afford to let well-intentioned developers spend all of their time customizing products for individual users-priority is given to developing generic improvements to benefit scores or hundreds of users. Wise customers are well aware of the value of having the phone number of a genial developer, and barriers erected to keep users from contacting developers also prevent developers from easily connecting with users: the relationships and channels are not there. The development company’s sales representatives may be reluctant to let developers meet with customers. A developer, coming from a different culture, might offend or alarm the customer, or create dissatisfaction with currently available products by describing developments in progress. Similarly, a marketing department may consider itself to be the proper conduit into the development organization for information about customer needs, and may fear the results of random contacts between developers and users. In one company, developers, including human factors engineers, were prevented from attending the annual users’ group meeting. Marketing viewed it as a show staged strictly for the customers. Sometimes the potential user or group is within the development company. Convenient, but a dangerous special case to rely on. The company is not in business to build products for itself, and user environments are becoming less likely to resemble development environments.
</t>
    </r>
    <r>
      <rPr>
        <b/>
        <sz val="10"/>
        <color theme="1"/>
        <rFont val="Calibri"/>
        <family val="2"/>
      </rPr>
      <t xml:space="preserve">Challenges In Motivating Potential Users: </t>
    </r>
    <r>
      <rPr>
        <sz val="10"/>
        <color theme="1"/>
        <rFont val="Calibri"/>
        <family val="2"/>
      </rPr>
      <t xml:space="preserve">In an in-house development project, the product developers share the same management (at some level) with the potential users. This is not true in the case of product developers and external users, which may make it more difficult for the users to obtain time away from their jobs. In addition, the potential users may be less motivated, knowing that they may not end up actual users of the final product. The problems of sustaining user involvement have been recognized as substantial even in internal development projects. Of course, for contacts of limited duration, many computer users and their employers are pleased to be consulted. Potential users may be less motivated if they do not see how the planned product could possibly benefit themselves. This is particularly a problem for some large systems and for the many groupware applications that selectively benefit managers, such as project or work management applications, decision support systems, meeting scheduling and management systems, and even some voice applications. 
</t>
    </r>
    <r>
      <rPr>
        <b/>
        <sz val="10"/>
        <color theme="1"/>
        <rFont val="Calibri"/>
        <family val="2"/>
      </rPr>
      <t xml:space="preserve">Challenges In Benefiting From User Contact: </t>
    </r>
    <r>
      <rPr>
        <sz val="10"/>
        <color theme="1"/>
        <rFont val="Calibri"/>
        <family val="2"/>
      </rPr>
      <t xml:space="preserve">Given an uncertain identity of future users and a wide range of conceivable candidates, assessing one’s experiences with a small number of possible users can be difficult. The Scylla of over-generalizing from a limited number of contacts is accompanied by the Charybdis of bogging down when users disagree. Finally, if user involvement succeeds in producing design recommendations, the work has just begun. Design ideas, whatever their source, must be steered through a software development process that is typically fraught with obstacles to interface optimization. User involvement may increase the odds of successfully navigating this course, but the journey is rarely easy, for reasons described below.
</t>
    </r>
    <r>
      <rPr>
        <b/>
        <sz val="10"/>
        <color theme="1"/>
        <rFont val="Calibri"/>
        <family val="2"/>
      </rPr>
      <t xml:space="preserve">Challenges In Obtaining Feedback From Existing Users: </t>
    </r>
    <r>
      <rPr>
        <sz val="10"/>
        <color theme="1"/>
        <rFont val="Calibri"/>
        <family val="2"/>
      </rPr>
      <t xml:space="preserve">Feedback from users may be collected informally or through bug reports and design change requests. The latter generally focus on the basics and on what is of primary importance in the marketplace-e.g. hardware reliability and high-level software functionality-and not on interface features. As to features supporting groups, it may not even be clear who would be in a position to make such a determination. Even the little information that is collected rarely gets back to developers. Field service or software support groups shield developers from external contacts by maintaining products and working with customers on specific problems. The original product developers move on to new releases or product replacements, are reassigned to altogether different projects, or leave the company for greener pastures.
</t>
    </r>
    <r>
      <rPr>
        <b/>
        <sz val="10"/>
        <color theme="1"/>
        <rFont val="Calibri"/>
        <family val="2"/>
      </rPr>
      <t xml:space="preserve">Trying To Find The Design Team: </t>
    </r>
    <r>
      <rPr>
        <sz val="10"/>
        <color theme="1"/>
        <rFont val="Calibri"/>
        <family val="2"/>
      </rPr>
      <t xml:space="preserve">User involvement would be easier if one group had responsibility for all aspects of usability, as recommended by Gould (1988). But the “user interface”, broadly defined, is not often the province of one recognizable team in a large product development company. The hardware is designed by one group, the software by another, the documentation by a third, and the training by a fourth. Representatives from other groups may have periodic involvement-reviewing design specifications, for example. A product manager with little direct authority over developers may coordinate scheduling. Individuals from several different marketing groups, such as competitive or strategic analysis? and international marketing, may contribute. Members of support groups such as human factors or performance analysis may participate, although not necessarily throughout the project. Several levels of management may monitor the process and comment at different stages. In concert, these people contribute to defining a computer user’s experience with the system or application, yet communication among them may be surprisingly sparse. With whom are users to participate? In addition, turnover in project personnel is common, a further obstacle to sustained user involvement.
</t>
    </r>
    <r>
      <rPr>
        <b/>
        <sz val="10"/>
        <color theme="1"/>
        <rFont val="Calibri"/>
        <family val="2"/>
      </rPr>
      <t xml:space="preserve">Overcoming the obstacles
</t>
    </r>
    <r>
      <rPr>
        <sz val="10"/>
        <color theme="1"/>
        <rFont val="Calibri"/>
        <family val="2"/>
      </rPr>
      <t xml:space="preserve">Another promising source of new techniques is the experience derived from other development contexts, notably European projects based more on internal or in-house development. In part because some of the obstacles described in this paper are encountered in a muted form or not at all in such contexts, user involvement is more often achieved. Several of these projects and approaches are described in the Proceedings of CSCW’88; see also Bjerknes ef al. (1987). Of course, transferring what has been learned from internal development to product development is not always easy or even possible.
</t>
    </r>
    <r>
      <rPr>
        <b/>
        <sz val="10"/>
        <color theme="1"/>
        <rFont val="Calibri"/>
        <family val="2"/>
      </rPr>
      <t xml:space="preserve">Computer Support For Cooperative Development
</t>
    </r>
    <r>
      <rPr>
        <sz val="10"/>
        <color theme="1"/>
        <rFont val="Calibri"/>
        <family val="2"/>
      </rPr>
      <t>One CSCW topic receiving considerable attention is support for software development. It is impossible to say anything that has not been said before, but these analyses permit us to re-emphasize particular points. Rapid prototyping tools are of course critical; even better will be prototyping tools that are explicitly designed to facilitate cooperation among computer users and developers in design. (See the discussion in Gronbrek, 1991.) Just as code management systems have proven useful in multi-programmer environments, so single-user rapid-prototyping tools may benefit by adopting features designed to support the collaborative nature of most product development.
Improved capabilities for transferring multi-media documents will help. Video is likely to be useful in two ways-to enable developers to communicate more effectively across distances, and perhaps more importantly, to communicate aspects of users’ experiences and work environments to developers. It is difficult to overestimate the impact video can have in conveying the specific details as well as the general richness of work environments.
This need to bridge the information gap between development and use environ- ments is so great that the computer should come to play a direct role in making it happen, by communicating information about computer use directly to developers. Issues of privacy and confidentiality will have to be worked out carefully; in some environments it will not be possible. But the potential advantages are so great, for both computer developers and computer users, that efforts to find a mutually satisfactory arrangement will be amply rewarded.</t>
    </r>
  </si>
  <si>
    <r>
      <rPr>
        <b/>
        <sz val="10"/>
        <color theme="1"/>
        <rFont val="Calibri"/>
        <family val="2"/>
      </rPr>
      <t xml:space="preserve">Overcoming the user involvement obstacles
</t>
    </r>
    <r>
      <rPr>
        <sz val="10"/>
        <color theme="1"/>
        <rFont val="Calibri"/>
        <family val="2"/>
      </rPr>
      <t xml:space="preserve">Another promising source of new techniques is the experience derived from other development contexts, notably European projects based more on internal or in-house development. In part because some of the obstacles described in this paper are encountered in a muted form or not at all in such contexts, user involvement is more often achieved. Several of these projects and approaches are described in the Proceedings of CSCW’88; see also Bjerknes ef al. (1987). Of course, transferring what has been learned from internal development to product development is not always easy or even possible.
</t>
    </r>
    <r>
      <rPr>
        <b/>
        <sz val="10"/>
        <color theme="1"/>
        <rFont val="Calibri"/>
        <family val="2"/>
      </rPr>
      <t xml:space="preserve">Computer Support For Cooperative Development
</t>
    </r>
    <r>
      <rPr>
        <sz val="10"/>
        <color theme="1"/>
        <rFont val="Calibri"/>
        <family val="2"/>
      </rPr>
      <t>One CSCW topic receiving considerable attention is support for software development. It is impossible to say anything that has not been said before, but these analyses permit us to re-emphasize particular points. Rapid prototyping tools are of course critical; even better will be prototyping tools that are explicitly designed to facilitate cooperation among computer users and developers in design. (See the discussion in Gronbrek, 1991.) Just as code management systems have proven useful in multi-programmer environments, so single-user rapid-prototyping tools may benefit by adopting features designed to support the collaborative nature of most product development.
Improved capabilities for transferring multi-media documents will help. Video is likely to be useful in two ways-to enable developers to communicate more effectively across distances, and perhaps more importantly, to communicate aspects of users’ experiences and work environments to developers. It is difficult to overestimate the impact video can have in conveying the specific details as well as the general richness of work environments.
This need to bridge the information gap between development and use environ- ments is so great that the computer should come to play a direct role in making it happen, by communicating information about computer use directly to developers. Issues of privacy and confidentiality will have to be worked out carefully; in some environments it will not be possible. But the potential advantages are so great, for both computer developers and computer users, that efforts to find a mutually satisfactory arrangement will be amply rewarded.</t>
    </r>
  </si>
  <si>
    <r>
      <rPr>
        <sz val="10"/>
        <color theme="1"/>
        <rFont val="Calibri"/>
        <family val="2"/>
      </rPr>
      <t>Guidelines/</t>
    </r>
    <r>
      <rPr>
        <b/>
        <sz val="10"/>
        <color theme="1"/>
        <rFont val="Calibri"/>
        <family val="2"/>
      </rPr>
      <t>Approach</t>
    </r>
    <r>
      <rPr>
        <sz val="10"/>
        <color theme="1"/>
        <rFont val="Calibri"/>
        <family val="2"/>
      </rPr>
      <t xml:space="preserve">/Methods </t>
    </r>
  </si>
  <si>
    <r>
      <rPr>
        <b/>
        <sz val="10"/>
        <color theme="1"/>
        <rFont val="Calibri"/>
        <family val="2"/>
      </rPr>
      <t xml:space="preserve">This paper identifies and describes an approach to help overcome some of the mismatch or understanding gap between the customer and the developer. </t>
    </r>
    <r>
      <rPr>
        <sz val="10"/>
        <color theme="1"/>
        <rFont val="Calibri"/>
        <family val="2"/>
      </rPr>
      <t xml:space="preserve">The approach is intended to be used at the early stages of requirement determination and introduces techniques from operational research into the process. In particular set theory and Venn diagrams are used as a way of graphically representing the relationships and gaps in understanding that may exist. The benefit obtained from the use of the technique is partly in the graphical representations themselves but mainly in the dialogue and negotiation that result from the construction of the diagrams.
</t>
    </r>
    <r>
      <rPr>
        <b/>
        <sz val="10"/>
        <color theme="1"/>
        <rFont val="Calibri"/>
        <family val="2"/>
      </rPr>
      <t xml:space="preserve">The main feature of the technique proposed is the use of diagrams from set theory, but although the diagrams are important it is really the negotiation and dialogue that are key.
</t>
    </r>
    <r>
      <rPr>
        <sz val="10"/>
        <color theme="1"/>
        <rFont val="Calibri"/>
        <family val="2"/>
      </rPr>
      <t>This paper has introduced the use of various diagrams from set theory as a convenient and powerful pictorial aid to developing shared understanding and knowledge between customers and developers in systems projects. 
An illustrative two-stage case example is described showing the use of the technique in action and the way that the diagrams can drive the improvement of understanding and thus the establishment of requirements. It is recognised that the process rather than the technique itself is what is really important but it is argued that the diagrams provide the representation and focus which enable the process of understanding.</t>
    </r>
  </si>
  <si>
    <r>
      <rPr>
        <b/>
        <sz val="10"/>
        <color theme="1"/>
        <rFont val="Calibri"/>
        <family val="2"/>
      </rPr>
      <t xml:space="preserve">This paper identifies and describes an approach to help overcome some of the mismatch or understanding gap between the customer and the developer. </t>
    </r>
    <r>
      <rPr>
        <sz val="10"/>
        <color theme="1"/>
        <rFont val="Calibri"/>
        <family val="2"/>
      </rPr>
      <t xml:space="preserve">The approach is intended to be used at the early stages of requirement determination and introduces techniques from operational research into the process. In particular set theory and Venn diagrams are used as a way of graphically representing the relationships and gaps in understanding that may exist. The benefit obtained from the use of the technique is partly in the graphical representations themselves but mainly in the dialogue and negotiation that result from the construction of the diagrams.
</t>
    </r>
    <r>
      <rPr>
        <b/>
        <sz val="10"/>
        <color theme="1"/>
        <rFont val="Calibri"/>
        <family val="2"/>
      </rPr>
      <t>The main feature of the technique proposed is the use of diagrams from set theory, but although the diagrams are important it is really the negotiation and dialogue that are key. [More details: Section 4]</t>
    </r>
  </si>
  <si>
    <r>
      <rPr>
        <b/>
        <sz val="10"/>
        <color theme="1"/>
        <rFont val="Calibri"/>
        <family val="2"/>
      </rPr>
      <t xml:space="preserve">Hypotheses based on Pre-project partnering, Perception gap, Horizontal coordination, vertical coordination and project performance :
</t>
    </r>
    <r>
      <rPr>
        <sz val="10"/>
        <color theme="1"/>
        <rFont val="Calibri"/>
        <family val="2"/>
      </rPr>
      <t>H1a: Pre-project partnering has a positive impact on the extent of vertical coordination during the system development process.
H1b: Pre-project partnering has a positive impact on the extent of horizontal coordination during the system development process.
H1c: Pre-project partnering has a significant positive impact on closing the perception gap between IS users and IS developers.
H2a: Vertical coordination has a positive impact on project performance.
H2b: Horizontal coordination has a positive impact on project performance.
H3: Horizontal coordination has a positive impact on closing the perception gap between users and IS developers.
H4: The perception gap is negatively associated with project performance.
Based upon a survey and analysis of 323 IS professionals, pre-project partnering has significant positive impact on the extent of coordination and in closing the user-developer perception gap. Horizontal coordination also has a significant impact on closing the user-developer perception gap along with a direct impact on final project performance. Vertical coordinationhas a positive effect on project performance. Finally, the negative impact of a user developer perception gap on final project performance is confirmed.
This study confirms the general principle that communication will improve project performance, and exam- ines specific relationships among pre-project partnering, horizon- tal coordination, vertical coordination and user-developer perception gaps. A survey of 323 IS professionals reveals that pre-project partnering has significant impact on the extent of both vertical and horizontal coordination as well as the user-developer perception gap. Horizontal coordination significantly impacts the user-developer perception gap in a beneficial direction. Horizontal and vertical coordination also have a direct, positive impact on the final project performance. Lastly, a negative relationship from user-developer perception gap to final project performance is con- firmed. Early researchers sought mediators to explain the effects of coordination on the final project outcomes. These results indicate the user-developer perception gap as such a mediator.</t>
    </r>
  </si>
  <si>
    <r>
      <rPr>
        <b/>
        <sz val="10"/>
        <color theme="1"/>
        <rFont val="Calibri"/>
        <family val="2"/>
      </rPr>
      <t xml:space="preserve">Hypotheses based on Requirements Instability, stakeholder perception gap, Requirements diversity, residual performance risk and project management performance:
</t>
    </r>
    <r>
      <rPr>
        <sz val="10"/>
        <color theme="1"/>
        <rFont val="Calibri"/>
        <family val="2"/>
      </rPr>
      <t>H1a: Requirements instability is positively associated with the stakeholder perception gap.
H1b: Requirements diversity is positively associated with the stakeholder perception gap.
H2a: Requirements instability is positively associated with residual performance risk.
H2b: Requirements diversity is positively associated with residual performance risk. [not supported ]
H3: The stakeholder perception gap is positively associated with residual performance risk.
H4: Residual performance risk is negatively associated with project management performance.
A survey of 151 IS professionals indicates that requirements instability and requirements diversity increase the stakeholder perception gap, as shown in Fig. 3. Likewise, the direct link between stakeholder perception gap and residual performance risk was supported. However, though requirements instability remains positively related to residual performance risk (support of H2a), the direct relationship between requirements diversity and residual performance risk was fully mediated by the stakeholder perception gap. This indicates that requirements diversity can be addressed by attacking the stakeholder perception gap. Requirements instability, however, is only partially mediated by the gap, indicating further techniques must be applied. Lastly, the link between residual performance risk and project management performance was confirmed. This, along with the significance of horizontal coordination as a control variable, enhances the external validity of the results.</t>
    </r>
  </si>
  <si>
    <r>
      <rPr>
        <sz val="10"/>
        <color theme="1"/>
        <rFont val="Calibri"/>
        <family val="2"/>
      </rPr>
      <t xml:space="preserve">H1a: Requirements instability is positively associated with the stakeholder perception gap.
H1b: Requirements diversity is positively associated with the stakeholder perception gap.
H2a: Requirements instability is positively associated with residual performance risk.
H2b: Requirements diversity is positively associated with residual performance risk. </t>
    </r>
    <r>
      <rPr>
        <b/>
        <sz val="10"/>
        <color theme="1"/>
        <rFont val="Calibri"/>
        <family val="2"/>
      </rPr>
      <t>[not supported ]</t>
    </r>
    <r>
      <rPr>
        <sz val="10"/>
        <color theme="1"/>
        <rFont val="Calibri"/>
        <family val="2"/>
      </rPr>
      <t xml:space="preserve">
H3: The stakeholder perception gap is positively associated with residual performance risk.
H4: Residual performance risk is negatively associated with project management performance.</t>
    </r>
  </si>
  <si>
    <r>
      <rPr>
        <b/>
        <sz val="10"/>
        <color theme="1"/>
        <rFont val="Calibri"/>
        <family val="2"/>
      </rPr>
      <t xml:space="preserve">The main contribution to prior theoretical understanding, as reviewed in section 1.3, is the finding that HITS developers strongly acknowledge the importance of user centered design and end user participation; the key issue is not any more to raise awareness in HITS provider companies. However, despite all the recommendations in the literature on human factors, agile methods, etc., it is still not clear how the good intentions should be implemented in the practice of HITS product development.
</t>
    </r>
    <r>
      <rPr>
        <sz val="10"/>
        <color theme="1"/>
        <rFont val="Calibri"/>
        <family val="2"/>
      </rPr>
      <t xml:space="preserve">
All the subgroups of developers were strongly of the opinion that they themselves are interested in end users’ feedback, and take their opinions and experiences into account. They have a positive view of the current state of user participation in health IT systems development. This is in sharp contrast with what physicians think about developers’ attitudes.
There was only one issue in which the views of the developers and physicians were the same. The majority in both studies were dissatisfied with the pace of development of new products, updates, and corrections. Neither physicians nor developers have very specific ideas about how to improve the collaboration between developers and end users.
Both physicians and developers seem to be “willing but not able” to collaborate with each other. Possible reasons for the differences in views include the fact that there is no return channel of communication on what happened to the end users’ feedback, and that developers collaborate with customer representatives who are not end users. It is obvious that there are one or more spots along the route between “end developers” and end users where there is a breakdown of the information flow.</t>
    </r>
  </si>
  <si>
    <r>
      <rPr>
        <b/>
        <sz val="10"/>
        <color theme="1"/>
        <rFont val="Calibri"/>
        <family val="2"/>
      </rPr>
      <t>Gap model was developed</t>
    </r>
    <r>
      <rPr>
        <sz val="10"/>
        <color theme="1"/>
        <rFont val="Calibri"/>
        <family val="2"/>
      </rPr>
      <t>. They also have identified differences between It professional and users (table 4), Differences within the IT professionals group (table 5) and Differences within the User group (table 6).</t>
    </r>
  </si>
  <si>
    <r>
      <rPr>
        <b/>
        <sz val="10"/>
        <color theme="1"/>
        <rFont val="Calibri"/>
        <family val="2"/>
      </rPr>
      <t>Gap model</t>
    </r>
    <r>
      <rPr>
        <sz val="10"/>
        <color theme="1"/>
        <rFont val="Calibri"/>
        <family val="2"/>
      </rPr>
      <t xml:space="preserve"> was developed - The relationship between the characteristics of an individual and their interaction with information technology derived from literature from a range of areas including user acceptance, innovation diffusion, human factors and mental models provided a list of factors appropriate for the exploration of the differences between IT professionals and users. These initial factors were compared for an overlap of concepts and grouped according to similar principles into three primary groups: general, IT specific, and mental model factors. This grouping formed the basis of the Gap Model. </t>
    </r>
  </si>
  <si>
    <r>
      <rPr>
        <b/>
        <sz val="10"/>
        <color theme="1"/>
        <rFont val="Calibri"/>
        <family val="2"/>
      </rPr>
      <t>Our research in four different case studies provides empirical evidence of the effects of customer communication</t>
    </r>
    <r>
      <rPr>
        <sz val="10"/>
        <color theme="1"/>
        <rFont val="Calibri"/>
        <family val="2"/>
      </rPr>
      <t>. Despite the considerably wide array of existing communication methods, the customers chose email, and in one case also telephone, to manage both clear and ambiguous issues inside the development iterations. Our research indicates that when the reliance on leaner communication mediums increases, the software defect rates increase accordingly. These results suggest that the selection of communication methods to be used inside development iterations must be paid significant attention by agile organizations working with partially available customers. Even though it is not the focus of this paper, some suggestions for customer communication are also discussed based on the existing literature.
We claim that a defect follow-up provides a means for increasing our understanding of how well a team has understood a customer's intentions. Yet, we do not encourage developers and customers to aim at reducing defect rates per se. We rather emphasize the importance of intense and meaningful communication. This is bound to decrease the number of misunderstandings, increase the efficiency of the work and offer improved opportunities for learning.
This paper has empirically shown that the defect rates increase due to the use of less informative communications channels in the development time. However, due to the agile principle of short iterations, this is less risky than in traditional software development where the length of an iteration may last for quite long periods. Our empirical data, however, demonstrates that there is room for improvement even in short cyclical agile development by making good use of rich communication mechanisms as we propose in this paper.</t>
    </r>
  </si>
  <si>
    <r>
      <rPr>
        <b/>
        <sz val="10"/>
        <color theme="1"/>
        <rFont val="Calibri"/>
        <family val="2"/>
      </rPr>
      <t xml:space="preserve">Four Organisation patterns:
</t>
    </r>
    <r>
      <rPr>
        <sz val="10"/>
        <color theme="1"/>
        <rFont val="Calibri"/>
        <family val="2"/>
      </rPr>
      <t xml:space="preserve">
The principal pattern is Group Solve – a collaborative approach to working as one team. This pattern has a number of subordinate patterns such as Group own, Be visual, Force rank.
Group Solve can be used whenever there is urgency, empowered stakeholders, and a problem to be solved. A lasting relationship is forged between the customers and the developers. 
Group own: If a diverse group of people need to all play a role in the solution of an urgent problem in the short- and long-term then shift the ownership of the problem to the group. Solution - Actively listen to learn – do not assume to know the answers. Be open to change. Customers present to each other (with strong “behind-the-scenes” support) and feel empowered. Speak in the language of the customer
Be visual: If you need to communicate something that is not 100% known and understood then prefer visual over textual. 
Solution - Use visual artifacts as principal discussion and communication tools: context diagrams, process flows, paper or mocked up prototypes of system flows. Visualize back-end processes such as accounting, to engage stakeholders. Prefer stickies, whiteboards, and projectors over documents on a table. Complement visual artifacts with appropriate textual information (e.g., a system context diagram with a spreadsheet of each system’s details).
Force rank: If a group needs to prioritize in the face of real constraints then use an objective and interactive approach to reach the best solution. 
Solution - Carefully selected ranking criteria. Smoothed set of functionality, Strongly facilitated prioritization session, with key stakeholders driving the initial ratings
</t>
    </r>
  </si>
  <si>
    <r>
      <rPr>
        <b/>
        <sz val="10"/>
        <color theme="1"/>
        <rFont val="Calibri"/>
        <family val="2"/>
      </rPr>
      <t xml:space="preserve">Four Organisation patterns (Table 2,3,4,6):
</t>
    </r>
    <r>
      <rPr>
        <sz val="10"/>
        <color theme="1"/>
        <rFont val="Calibri"/>
        <family val="2"/>
      </rPr>
      <t xml:space="preserve">
The principal pattern is Group Solve – a collaborative approach to working as one team. This pattern has a number of subordinate patterns such as Group own, Be visual, Force rank.
Group Solve can be used whenever there is urgency, empowered stakeholders, and a problem to be solved. A lasting relationship is forged between the customers and the developers. 
Group own: If a diverse group of people need to all play a role in the solution of an urgent problem in the short- and long-term then shift the ownership of the problem to the group. Solution - Actively listen to learn – do not assume to know the answers. Be open to change. Customers present to each other (with strong “behind-the-scenes” support) and feel empowered. Speak in the language of the customer
Be visual: If you need to communicate something that is not 100% known and understood then prefer visual over textual. 
Solution - Use visual artifacts as principal discussion and communication tools: context diagrams, process flows, paper or mocked up prototypes of system flows. Visualize back-end processes such as accounting, to engage stakeholders. Prefer stickies, whiteboards, and projectors over documents on a table. Complement visual artifacts with appropriate textual information (e.g., a system context diagram with a spreadsheet of each system’s details).
Force rank: If a group needs to prioritize in the face of real constraints then use an objective and interactive approach to reach the best solution. 
Solution - Carefully selected ranking criteria. Smoothed set of functionality, Strongly facilitated prioritization session, with key stakeholders driving the initial ratings.</t>
    </r>
  </si>
  <si>
    <r>
      <rPr>
        <strike/>
        <sz val="10"/>
        <color theme="1"/>
        <rFont val="Calibri"/>
        <family val="2"/>
      </rPr>
      <t xml:space="preserve">Working Tool/Model/Prototype | Facilitating Tool Development
</t>
    </r>
    <r>
      <rPr>
        <sz val="10"/>
        <color theme="1"/>
        <rFont val="Calibri"/>
        <family val="2"/>
      </rPr>
      <t>Theory/Theoretical Framework/Theoretical Model</t>
    </r>
  </si>
  <si>
    <r>
      <rPr>
        <b/>
        <sz val="10"/>
        <color theme="1"/>
        <rFont val="Calibri"/>
        <family val="2"/>
      </rPr>
      <t>They have developed a process model that specifies four communication stages that are necessary for developers to understand users’ needs and to appropriately prioritize issues requiring resolution.</t>
    </r>
    <r>
      <rPr>
        <sz val="10"/>
        <color theme="1"/>
        <rFont val="Calibri"/>
        <family val="2"/>
      </rPr>
      <t xml:space="preserve"> [check answer to Question 33.1 - If Yes, explain the developed framework/ model/theory/a set of guidelines]
Stage 1: users become conscious of messages to transmit to developers
Stage 2: users transmit messages to developers
Stage 3: developers receive and interpret message
Stage 4: developers set priorities and take action</t>
    </r>
  </si>
  <si>
    <r>
      <rPr>
        <b/>
        <sz val="10"/>
        <color theme="1"/>
        <rFont val="Calibri"/>
        <family val="2"/>
      </rPr>
      <t xml:space="preserve">They have developed a process model that specifies four communication stages that are necessary for developers to understand users’ needs and to appropriately prioritize issues requiring resolution.
</t>
    </r>
    <r>
      <rPr>
        <sz val="10"/>
        <color theme="1"/>
        <rFont val="Calibri"/>
        <family val="2"/>
      </rPr>
      <t>Stage 1: users become conscious of messages to transmit to developers
In Stage 1, we consider whether and how users become aware of certain information, which they may later communicate to developers
Stage 2: users transmit messages to developers
After users formulate their ideas, they may decide to transmit them to developers through one or more channels. Yet, for sales reps to transmit messages to developers, three conditions must be met. Sales reps must (1) be aware of some information to communicate; (2) be aware of an opportunity to communicate the information; and (3) actively choose to communicate the message through a communication channel. Whereas Stage 1 described how sales reps become aware of certain messages to transmit, or not, Stage 2 considers how users recognize opportunities to communicate information, and whether and how they decide to transmit this information (or decide not to transmit it).
Stage 3: developers receive and interpret message
Stage 3 considers how developers do or do not receive the various messages sent by devel- opers, including various filters that operate to distort or screen out particular messages. Although there are various types of cognitive filters, such as interpretative schemes, mental models, and differences in the use of language by different social groups, the primary filter we consider is where an intermediary is positioned between the message sender and receiver, who may distort or screen out messages. Although such intermediaries may add value by aggregating and prioritizing messages, or by clarifying ambiguous meanings, they can also distort communication, whether consciously or unwittingly.
Stage 4: developers set priorities and take action
In the model’s final stage, developers aggregate the information that they do receive and pri- oritize tasks to perform, according to priorities determined by the project manager, or by their own, implicit cognitive schemes for prioritizing them.</t>
    </r>
  </si>
  <si>
    <r>
      <rPr>
        <b/>
        <sz val="10"/>
        <color theme="1"/>
        <rFont val="Calibri"/>
        <family val="2"/>
      </rPr>
      <t xml:space="preserve">Communication behaviors were drawn from the Precision Model which can be integrated into a format for running meetings and conducting interviews.
</t>
    </r>
    <r>
      <rPr>
        <sz val="10"/>
        <color theme="1"/>
        <rFont val="Calibri"/>
        <family val="2"/>
      </rPr>
      <t xml:space="preserve">
Findings: [table 1]
Reduced number of meetings and length of meeting.
Developers were better able to fill in information gaps in users’ specifications.
Generation of higher quality information during requirements definition process.
Easier for developers to build and maintain rapport with users.
More creative solutions to information processing problems reflected in requirements specification.
Development of a more effective group problem-solving environment through “power sharing.”
Team members felt more satisfied and productive at the end of design team meetings, i.e., had a feeling of accomplishment.</t>
    </r>
  </si>
  <si>
    <r>
      <rPr>
        <b/>
        <sz val="10"/>
        <color theme="1"/>
        <rFont val="Calibri"/>
        <family val="2"/>
      </rPr>
      <t xml:space="preserve">[ figure 2] The set of communication behaviors contained in the Precision Model was incorporated into a general format for running design team meetings and interviews. The general format is summarized in figure 2. </t>
    </r>
    <r>
      <rPr>
        <sz val="10"/>
        <color theme="1"/>
        <rFont val="Calibri"/>
        <family val="2"/>
      </rPr>
      <t xml:space="preserve">
In this guide, a meeting is divided into three stages: the pre-meeting, the set-up for the meeting, and running the meeting. The pre-meeting phase is the most critical. The most frequently reported meeting problems deal with poor preparation, e.g., no outcomes and/or agenda [43]. Before the meeting, the systems developer defines meeting outcomes and the evidence for each outcome. Once the outcomes are defined, the participants (i.e., the resources needed to achieve outcomes) to be invited are identified and the meeting agenda (i.e., steps necessary to achieve outcomes) is established.
People are invited to a meeting because of the resources they bring. The meeting leader, i.e., the systems developer, needs to make sure he/she has access to those resources both before and during the meeting. This is accomplished by establishing and maintaining rapport and a positive mental state (i.e., a resource state) on the part of participants. Rapport is the synergy, mutual trust and respect developed within the group. Without rapport, effective communication is unlikely. Once rapport is established, participants can obtain information more readily, probe more easily and communicate more freely [47]. Backtracking and outcome frames are particularly useful for maintaining rapport, while the as-if frame is very useful for keeping people creative and resourceful.
At the beginning of a meeting, it is also important to share the outcomes and evidence for each outcome with the group. This is usually done through flipcharts or handouts. The goal is to make sure each person understands the desired outcome and how the group will know the outcome has been achieved.
Once the flipchart has been viewed, the meeting leader makes sure each participant agrees with the outcome and the evidence stated. This meeting set-up phase establishes a specific shared frame of reference for the entire group, which will help keep the group focused and productive.
A number of the communication behaviors described in the Precision Model are useful in running a meeting. Relevancy challenges and pointers are used to ensure high-quality information exchange. When the information a participant contributes does not appear to be related to an established outcome, a relevancy challenge is used to get the participant to tie in the seemingly irrelevant information to the outcome frame. Using relevancy challenges to keep the meeting focused is critical because getting off the subject is the one of the largest time wasters in meetings.
Pointers or questions to obtain more specific information are used whenever participants use vague or low-quality language. Pointers also provide a means for building “shared frames” by requiring that all terminology used be precisely defined. As-if frames are used whenever it is necessary to change frame boundaries to increase the quality of information exchange. Backtracking is useful in clarifying what the group has accomplished, to verify objections and to establish and maintain rapport. At the end of the meeting it is also important to briefly review the meeting and to state each point that requires future action.</t>
    </r>
  </si>
  <si>
    <r>
      <rPr>
        <sz val="10"/>
        <color theme="1"/>
        <rFont val="Calibri"/>
        <family val="2"/>
      </rPr>
      <t xml:space="preserve">Below </t>
    </r>
    <r>
      <rPr>
        <b/>
        <sz val="10"/>
        <color theme="1"/>
        <rFont val="Calibri"/>
        <family val="2"/>
      </rPr>
      <t xml:space="preserve">Guidelines for bridging cultural gap </t>
    </r>
    <r>
      <rPr>
        <sz val="10"/>
        <color theme="1"/>
        <rFont val="Calibri"/>
        <family val="2"/>
      </rPr>
      <t>are provided.
* Avoid the use of specialist terminology which is not widely understood. This does not mean 'talking-down' to people--all areas of expertise use terms specific to their area. If business or technological terms are central to the communication, define them clearly. This will also unearth any ambiguity that may exist within the department.
* State all assumptions as what is 'obvious' to one person may not be 'obvious' to others. Language is a powerful element in communication but it contains ambiguities which can have costly consequences if left unresolved.
* Give notice of meetings and details of material to be covered in order to allow adequate time for preparation. Accept that no one can think of everything and accommodate this human fallacy. Actively seek for rare, exceptional, and contradictory material.
* Appreciate that for the business user, the computer-based information system is a tool to assist in their work. For the systems developer, developing the system is their work. During the development, business users must continue with current practices, in addition to contributing to the development of the system. Furthermore, the business environment is dynamic and therefore changes to the system specification are inevitable and have to be accommodated.
* Recognize business users as being individuals. Differences in personality occur in all human contact but 'perfect' stereotypes are impossible to find. Learning to work with people is part of life.
* Appreciate the specific contribution of business users to development. Both users and systems developers have specific roles in the development process. The role of the business user is NOT to obstruct or hinder development, it is to contribute valuable business knowledge and experience.
* Accept the business user as your client. Systems developers provide a service and without clients the service is not required. As with the provision of any service, it is important to spend time getting to know your clients. For example, have lunch together, arrange activities outside work, use a company newsletter to share interests.</t>
    </r>
  </si>
  <si>
    <r>
      <rPr>
        <sz val="10"/>
        <color theme="1"/>
        <rFont val="Calibri"/>
        <family val="2"/>
      </rPr>
      <t>Because</t>
    </r>
    <r>
      <rPr>
        <b/>
        <sz val="10"/>
        <color theme="1"/>
        <rFont val="Calibri"/>
        <family val="2"/>
      </rPr>
      <t xml:space="preserve"> cultural differences</t>
    </r>
    <r>
      <rPr>
        <sz val="10"/>
        <color theme="1"/>
        <rFont val="Calibri"/>
        <family val="2"/>
      </rPr>
      <t xml:space="preserve"> are such a problem in developing effective relationships, they need to be tackled in an effective manner. If each group understands the culture, thought process, and environment of the other, then expectations will become more realistic.
This will enable both groups to plan more effectively to alter the intergroup relationship so that cultural sensitivities are taken into account. However the process of learning about the other group's environment is not easy.
If analysts met their prospective users outside the office environment, perhaps they would accept them as 'people' first and 'users' second. </t>
    </r>
    <r>
      <rPr>
        <b/>
        <sz val="10"/>
        <color theme="1"/>
        <rFont val="Calibri"/>
        <family val="2"/>
      </rPr>
      <t>Specific recommendations to address the issues discussed include:</t>
    </r>
    <r>
      <rPr>
        <sz val="10"/>
        <color theme="1"/>
        <rFont val="Calibri"/>
        <family val="2"/>
      </rPr>
      <t xml:space="preserve">
* Avoid the use of specialist terminology which is not widely understood. This does not mean 'talking-down' to people--all areas of expertise use terms specific to their area. If business or technological terms are central to the communication, define them clearly. This will also unearth any ambiguity that may exist within the department.
* State all assumptions as what is 'obvious' to one person may not be 'obvious' to others. Language is a powerful element in communication but it contains ambiguities which can have costly consequences if left unresolved.
* Give notice of meetings and details of material to be covered in order to allow adequate time for preparation. Accept that no one can think of everything and accommodate this human fallacy. Actively seek for rare, exceptional, and contradictory material.
* Appreciate that for the business user, the computer-based information system is a tool to assist in their work. For the systems developer, developing the system is their work. During the development, business users must continue with current practices, in addition to contributing to the development of the system. Furthermore, the business environment is dynamic and therefore changes to the system specification are inevitable and have to be accommodated.
* Recognize business users as being individuals. Differences in personality occur in all human contact but 'perfect' stereotypes are impossible to find. Learning to work with people is part of life.
* Appreciate the specific contribution of business users to development. Both users and systems developers have specific roles in the development process. The role of the business user is NOT to obstruct or hinder development, it is to contribute valuable business knowledge and experience.
* Accept the business user as your client. Systems developers provide a service and without clients the service is not required. As with the provision of any service, it is important to spend time getting to know your clients. For example, have lunch together, arrange activities outside work, use a company newsletter to share interests.</t>
    </r>
  </si>
  <si>
    <r>
      <rPr>
        <sz val="10"/>
        <color theme="1"/>
        <rFont val="Calibri"/>
        <family val="2"/>
      </rPr>
      <t xml:space="preserve">Answers to RQ:
First, </t>
    </r>
    <r>
      <rPr>
        <b/>
        <sz val="10"/>
        <color theme="1"/>
        <rFont val="Calibri"/>
        <family val="2"/>
      </rPr>
      <t xml:space="preserve">our results show that most feedback is provided shortly after new releases, with the frequency decreasing quickly over time. </t>
    </r>
    <r>
      <rPr>
        <sz val="10"/>
        <color theme="1"/>
        <rFont val="Calibri"/>
        <family val="2"/>
      </rPr>
      <t xml:space="preserve">This means that the feedback is related to new features and changes in the release. Analyzing the </t>
    </r>
    <r>
      <rPr>
        <b/>
        <sz val="10"/>
        <color theme="1"/>
        <rFont val="Calibri"/>
        <family val="2"/>
      </rPr>
      <t xml:space="preserve">feedback over several releases would allow for an early detection of problematic releases or features. </t>
    </r>
    <r>
      <rPr>
        <sz val="10"/>
        <color theme="1"/>
        <rFont val="Calibri"/>
        <family val="2"/>
      </rPr>
      <t>Second, an important finding is that the community typically agrees about the helpfulness of feedback, which allows for aggregating it.</t>
    </r>
    <r>
      <rPr>
        <b/>
        <sz val="10"/>
        <color theme="1"/>
        <rFont val="Calibri"/>
        <family val="2"/>
      </rPr>
      <t xml:space="preserve"> Third, we identified several correlations between the numerical ratings, helpfulness, and the textual feedback. We hypothesize that there would be more correlations if more metadata about users, versions, and usage data would have been available. Last, the result of our manual analysis is an annotated corpus of real data7, which can be used to train a classifier, e.g. to identify actionable data in newly submitted feedback [5].
</t>
    </r>
    <r>
      <rPr>
        <sz val="10"/>
        <color theme="1"/>
        <rFont val="Calibri"/>
        <family val="2"/>
      </rPr>
      <t xml:space="preserve">
We found that users tend to give reasons for their ratings. One implication of this finding is that users are aware of the rating potential and willing to provide helpful explanations to the vendors.</t>
    </r>
    <r>
      <rPr>
        <b/>
        <sz val="10"/>
        <color theme="1"/>
        <rFont val="Calibri"/>
        <family val="2"/>
      </rPr>
      <t xml:space="preserve"> Indeed, our study confirms that feedback content has a real impact on the market, since more positive messages usually also lead to better application ratings and vice versa.</t>
    </r>
    <r>
      <rPr>
        <sz val="10"/>
        <color theme="1"/>
        <rFont val="Calibri"/>
        <family val="2"/>
      </rPr>
      <t xml:space="preserve"> </t>
    </r>
    <r>
      <rPr>
        <b/>
        <sz val="10"/>
        <color theme="1"/>
        <rFont val="Calibri"/>
        <family val="2"/>
      </rPr>
      <t>In general, positive feedback is more appreciated by the user community.</t>
    </r>
    <r>
      <rPr>
        <sz val="10"/>
        <color theme="1"/>
        <rFont val="Calibri"/>
        <family val="2"/>
      </rPr>
      <t xml:space="preserve"> This can be explained by the main use case of application distribution platforms, i.e. to support users in finding good applications. Likewise, longer feedback is more likely to be regarded helpful by other users, probably because it contains more information. From a methodological perspective, we are convinced that it is important to integrate user feedback gathering and analysis in the software development lifecycle. We think that analyzing feedback in app stores can complement other requirements engineering activities such as workshops and interviews in particular when time is critical and many incremental releases are planned.
Feedback content, and analyzed its impact on the user community. We found that most of the feedback is provided shortly after new releases, with a quickly decreasing frequency over time. Reviews typically contain multiple topics, such as user experience, bug reports, and feature requests. The quality and constructiveness vary widely, from helpful advices and innovative ideas to insulting offenses. Feedback content has an impact on download numbers: positive messages usually lead to better ratings and vice versa. Negative feedback such as shortcomings is typically destructive and misses context details and user experience.</t>
    </r>
  </si>
  <si>
    <r>
      <rPr>
        <b/>
        <sz val="10"/>
        <color theme="1"/>
        <rFont val="Calibri"/>
        <family val="2"/>
      </rPr>
      <t xml:space="preserve">Proposed some enhancements to the traditional IT curriculum. (Table 2)
IT Major Curriculum: </t>
    </r>
    <r>
      <rPr>
        <sz val="10"/>
        <color theme="1"/>
        <rFont val="Calibri"/>
        <family val="2"/>
      </rPr>
      <t xml:space="preserve">Happily, there are ways to improve the acculturation of our majors. First of all, students can be encouraged in class to become experts in certain areas and then have them work together on projects that require the expertise of all. In addition to reducing the perception that an IT professional has to know everything, it would also reinforce the need to share information and work collaboratively. This perspective goes beyond just suggesting that group projects are needed to force students to learn how to handle small group interaction. The emphasis here is on encouraging students to feel comfortable with their own limited knowledge, more willing to ask for help and to realize that working with others is critical for success. Because this training will avoid the 'I am more Knowledgeable than You' syndrome, the IT professional will be more willing to take the time to understand the user's situation (perspective gap, appreciation gap) and to listen when the user gives warning (foresight gap).
Management of information systems courses for IT majors could address the IT/User gap in another form: impression management. The topic would cover ways in which an IT department loses credibility (credibility gap), feels misunderstood (perspective gap) or becomes unrecognized (appreciation gap) for its activities. Techniques for monitoring and improving the IT department's relationship with the rest of the organization should be discussed here. To summarize, not only will all the changes suggested herein improve our majors chances of developing better systems (reduce the credibility gap), they will also make it more likely that the graduates will move up through increasingly responsible positions and be better able to handle cross-functional projects. There are, however, also things that can be done to reduce the IT/User gap from the business side.
</t>
    </r>
    <r>
      <rPr>
        <b/>
        <sz val="10"/>
        <color theme="1"/>
        <rFont val="Calibri"/>
        <family val="2"/>
      </rPr>
      <t xml:space="preserve">
The first is a hybrid major</t>
    </r>
    <r>
      <rPr>
        <sz val="10"/>
        <color theme="1"/>
        <rFont val="Calibri"/>
        <family val="2"/>
      </rPr>
      <t xml:space="preserve"> that emphasises that the person would need both technical and inter-personal skills. There are ways to improve the acculturation of our majors. First of all, students can be encouraged in class to become experts in certain areas and then have them work together on projects that re- quire the expertise of all. In addition to reducing the perception that an IT professional has to know everything, it would also reinforce the need to share information and work collaboratively. This perspective goes beyond just suggesting that group projects are needed to force students to learn how to handle small group interaction. The emphasis here is on encouraging students to feel comfortable with their own limited knowledge, more willing to ask for help and to realize that working with others is critical for success. Because this training will avoid the 'I am more Knowledgeable than You' syndrome, the IT professional will be more willing to take the time to understand the user's situation (perspective gap, appreciation gap) and to listen when the user gives warning (foresight gap). Management of information systems courses for IT majors could address the IT/User gap in another form: impression management. The topic would cover ways in which an IT department loses credibility (credibility gap), feels misunderstood (perspective gap) or becomes unrecognized (appreciation gap) for its activities. Techniques for monitoring and improving the IT department's relationship with the rest of the organization should be discussed here.
</t>
    </r>
    <r>
      <rPr>
        <b/>
        <sz val="10"/>
        <color theme="1"/>
        <rFont val="Calibri"/>
        <family val="2"/>
      </rPr>
      <t xml:space="preserve">The second is a hybrid minor </t>
    </r>
    <r>
      <rPr>
        <sz val="10"/>
        <color theme="1"/>
        <rFont val="Calibri"/>
        <family val="2"/>
      </rPr>
      <t>that would allow non-IT business majors or even non-business majors to enhance their technical skills enough to be effective liaisons between their work group and the IT department. There are two ways to handle this in the curriculum. One way is to create an IT Liaison major. This major would be designed to give the students a full business core plus enough technical background to be able to talk to IT people. It would replace the heavy programming component with project, conflict and change management coursework. At the same time, students in the IT Liaison curriculum should be encouraged to minor in one of the business unit disciplines so as to highlight their hybrid emphasis.
A second or additional approach to creating hybrid personnel would be to create an End-User Support minor that could be taken by non-IT business majors who have an interest in working with IT while remaining in their own discipline. The minor would include technical training geared towards end-user development in generic packaged software (ex: Visual Basic, Microsoft Access), web development tools (ex: Dreamweaver) and business- oriented software (ex: Enterprise Resource Planning, Customer Relations Management Systems). Since hybrid minors are likely to be doing business analysis and reporting, give them coursework in database mining and online analytical processing. In their role as advisors to end-users they will need information resource management courses such as IT strategy or supply chain management.</t>
    </r>
  </si>
  <si>
    <r>
      <rPr>
        <b/>
        <sz val="10"/>
        <color theme="1"/>
        <rFont val="Calibri"/>
        <family val="2"/>
      </rPr>
      <t xml:space="preserve">Proposed some enhancements to the traditional IT curriculum. (Table 2)
</t>
    </r>
    <r>
      <rPr>
        <sz val="10"/>
        <color theme="1"/>
        <rFont val="Calibri"/>
        <family val="2"/>
      </rPr>
      <t xml:space="preserve">
IT Major Curriculum: Happily, there are ways to improve the acculturation of our majors. First of all, students can be encouraged in class to become experts in certain areas and then have them work together on projects that require the expertise of all. In addition to reducing the perception that an IT professional has to know everything, it would also reinforce the need to share information and work collaboratively. This perspective goes beyond just suggesting that group projects are needed to force students to learn how to handle small group interaction. The emphasis here is on encouraging students to feel comfortable with their own limited knowledge, more willing to ask for help and to realize that working with others is critical for success. Because this training will avoid the 'I am more Knowledgeable than You' syndrome, the IT professional will be more willing to take the time to understand the user's situation (perspective gap, appreciation gap) and to listen when the user gives warning (foresight gap).
Management of information systems courses for IT majors could address the IT/User gap in another form: impression management. The topic would cover ways in which an IT department loses credibility (credibility gap), feels misunderstood (perspective gap) or becomes unrecognized (appreciation gap) for its activities. Techniques for monitoring and improving the IT department's relationship with the rest of the organization should be discussed here. To summarize, not only will all the changes suggested herein improve our majors chances of developing better systems (reduce the credibility gap), they will also make it more likely that the graduates will move up through increasingly responsible positions and be better able to handle cross-functional projects. There are, however, also things that can be done to reduce the IT/User gap from the business side.
The first is a hybrid major that emphasises that the person would need both technical and inter-personal skills. There are ways to improve the acculturation of our majors. First of all, students can be encouraged in class to become experts in certain areas and then have them work together on projects that re- quire the expertise of all. In addition to reducing the perception that an IT professional has to know everything, it would also reinforce the need to share information and work collaboratively. This perspective goes beyond just suggesting that group projects are needed to force students to learn how to handle small group interaction. The emphasis here is on encouraging students to feel comfortable with their own limited knowledge, more willing to ask for help and to realize that working with others is critical for success. Because this training will avoid the 'I am more Knowledgeable than You' syndrome, the IT professional will be more willing to take the time to understand the user's situation (perspective gap, appreciation gap) and to listen when the user gives warning (foresight gap). Management of information systems courses for IT majors could address the IT/User gap in another form: impression management. The topic would cover ways in which an IT department loses credibility (credibility gap), feels misunderstood (perspective gap) or becomes unrecognized (appreciation gap) for its activities. Techniques for monitoring and improving the IT department's relationship with the rest of the organization should be discussed here.
The second is a hybrid minor that would allow non-IT business majors or even non-business majors to enhance their technical skills enough to be effective liaisons between their work group and the IT department. There are two ways to handle this in the curriculum. One way is to create an IT Liaison major. This major would be designed to give the students a full business core plus enough technical background to be able to talk to IT people. It would replace the heavy programming component with project, conflict and change management coursework. At the same time, students in the IT Liaison curriculum should be encouraged to minor in one of the business unit disciplines so as to highlight their hybrid emphasis.
A second or additional approach to creating hybrid personnel would be to create an End-User Support minor that could be taken by non-IT business majors who have an interest in working with IT while remaining in their own discipline. The minor would include technical training geared towards end-user development in generic packaged software (ex: Visual Basic, Microsoft Access), web development tools (ex: Dreamweaver) and business- oriented software (ex: Enterprise Resource Planning, Customer Relations Management Systems). Since hybrid minors are likely to be doing business analysis and reporting, give them coursework in database mining and online analytical processing. In their role as advisors to end-users they will need information resource management courses such as IT strategy or supply chain management.</t>
    </r>
  </si>
  <si>
    <r>
      <rPr>
        <b/>
        <sz val="10"/>
        <color theme="1"/>
        <rFont val="Calibri"/>
        <family val="2"/>
      </rPr>
      <t>1. Our paper is the first work to demonstrate the dynamic nature of reviews.</t>
    </r>
    <r>
      <rPr>
        <sz val="10"/>
        <color theme="1"/>
        <rFont val="Calibri"/>
        <family val="2"/>
      </rPr>
      <t xml:space="preserve"> Much of prior work (including our own prior work) incorrectly assumes that reviews are static in nature and users never update their reviews. Our paper shows that this is an incorrect assumption – an assumption that impacts studies in this nascent research area. For example, prior work on studying user complaints in mobile app reviews is impacted, as the static view that such work currently has of reviews cannot reflect changing user complaints.
2. Furthermore, </t>
    </r>
    <r>
      <rPr>
        <b/>
        <sz val="10"/>
        <color theme="1"/>
        <rFont val="Calibri"/>
        <family val="2"/>
      </rPr>
      <t xml:space="preserve">we are the first to demonstrate a peculiar use of the app-review platforms as a user support medium </t>
    </r>
    <r>
      <rPr>
        <sz val="10"/>
        <color theme="1"/>
        <rFont val="Calibri"/>
        <family val="2"/>
      </rPr>
      <t xml:space="preserve">– we do acknowledge that not as many developers are using the review system in this way. Nevertheless, this is a use which further work needs to explore, especially given that the Apple App Store is expected to add support for responding to a posted review soon (Perez 2017). Given the nascent nature of app reviews, it might be worthwhile that such type of use is encouraged and better supported in next generation app-review platforms.
By encouraging such use, future mining studies of reviews will have access to a richer and more complete view of user concerns. Currently, in many instances developers encourage users to continue discussions via other mediums (e.g., email). Hence, the reviews do not provide an in-depth view of the user concerns (as previously thought – for instance, this observation impacts recent publications which mine reviews to gather requirements).
3. Furthermore, </t>
    </r>
    <r>
      <rPr>
        <b/>
        <sz val="10"/>
        <color theme="1"/>
        <rFont val="Calibri"/>
        <family val="2"/>
      </rPr>
      <t xml:space="preserve">our work is the first work to deeply explore developer responses in a systematic manner. Our analysis is much deeper and uses considerably more data. The more in-depth analysis led us to reformulate some of our prior observations/ recommendations. </t>
    </r>
    <r>
      <rPr>
        <sz val="10"/>
        <color theme="1"/>
        <rFont val="Calibri"/>
        <family val="2"/>
      </rPr>
      <t>For instance, in comparison to our prior work (McIlroy et al. 2015), we still see that responding to user reviews may increase the rating but we find that the chances of a user updating a review based on a developer response to be quite low (even though they are up to six times higher than without a response). A deeper investigation shows that all too often, the developer responses are rather simplistic and are just asking users to raise their ratings.
4. Finally,</t>
    </r>
    <r>
      <rPr>
        <b/>
        <sz val="10"/>
        <color theme="1"/>
        <rFont val="Calibri"/>
        <family val="2"/>
      </rPr>
      <t xml:space="preserve"> our classification of developer-responses highlights the value of providing canned or even automated responses in next generation app-review platforms</t>
    </r>
    <r>
      <rPr>
        <sz val="10"/>
        <color theme="1"/>
        <rFont val="Calibri"/>
        <family val="2"/>
      </rPr>
      <t>. For instance, 45% of the developer-responses ask for more details. Furthermore, the ability to auto-construct FAQs based on the commonly repeated questions and answers in the user-developer dialogue is a valuable one for next generation app-review platforms.</t>
    </r>
  </si>
  <si>
    <r>
      <rPr>
        <b/>
        <sz val="10"/>
        <color theme="1"/>
        <rFont val="Calibri"/>
        <family val="2"/>
      </rPr>
      <t>we set out to explore how the role of the agile customer can be implemented effectively. Our findings strongly indicated that, in the majority of cases, the customer was passionate about their role on the project and using agile</t>
    </r>
    <r>
      <rPr>
        <sz val="10"/>
        <color theme="1"/>
        <rFont val="Calibri"/>
        <family val="2"/>
      </rPr>
      <t xml:space="preserve">. For instance, they indicated that they “wouldn’t do it any other way”. In the interviews both the customers and the programmers conveyed how much they had enjoyed the direct conversations and connections they had with each other, and felt that this approach contributed to creating a better quality system. </t>
    </r>
    <r>
      <rPr>
        <b/>
        <sz val="10"/>
        <color theme="1"/>
        <rFont val="Calibri"/>
        <family val="2"/>
      </rPr>
      <t>Conversely, our findings also indicated that the customers were working more intensely and for longer hours than on traditional projects; the customer was not working at a sustainable pace.</t>
    </r>
    <r>
      <rPr>
        <sz val="10"/>
        <color theme="1"/>
        <rFont val="Calibri"/>
        <family val="2"/>
      </rPr>
      <t xml:space="preserve">
</t>
    </r>
    <r>
      <rPr>
        <b/>
        <sz val="10"/>
        <color theme="1"/>
        <rFont val="Calibri"/>
        <family val="2"/>
      </rPr>
      <t>Our next research question sought to clarify the types of people who undertook the role, and to also understand if it was a single person or a team undertaking the role. Our findings concluded that it was always a team of people, what is more, the team of people tended to consist of up to ten distinct roles.</t>
    </r>
    <r>
      <rPr>
        <sz val="10"/>
        <color theme="1"/>
        <rFont val="Calibri"/>
        <family val="2"/>
      </rPr>
      <t xml:space="preserve"> The roles emerged as follows:
• Collaboration Guides: Geek Interpreter, Political Advisor and Technical Liaison. The Geek Interpreter contributes to enhancing the collaboration between the customers and programmers. The Political Advisor contributes to enhancing the collaboration between the customer and the larger organisational life of the business, ensuring the customer is better able to navigate the political dimensions necessary for the project to succeed. The Technical Liaison contributes to enhancing the collaboration between this project and other related projects, as well as any technical specialist silos that might exist within the organisational structure.
• Skills Specialists: Acceptance Tester, UI Designer and Technical Writer. All of these roles support the customer to undertake their on-site customer responsibilities. The Acceptance Tester supports the customer by assisting with the acceptance testing of the software. The UI Designer supports the customer by lending their UCD (User-Centred Design) skills to assist the customer in deciding and designing what to build. The Technical Writer supports the customer by lending their specialist writing skills to create user documentation to accompany the software when released. Each specialist skill-set helps to reduce the workload of the customer and improves the resulting software released. 
• Direction Setting: Negotiator, Diplomat, Super-Secretary and Coach. Each of these roles contributes significantly to deciding what to build. The Negotiator is the lead role; responsible for working with a large group of end-users and other stakeholders to create a single-voice describing what to build to the programmers. The Diplomats are the end-users and other stakeholders that are around that negotiating table. They provide their experiences and perceptions of what is needed, and work with the Negotiator and other Diplomats to create a single-voice. The Super-Secretary supports the Negotiator by providing administrative support and also by filling in for them with the programmers when the Negotiator and Diplomats are not available. All of these roles work towards ensuring there is a strong and coordinated focus on understanding and communicating what to build, which appears to be what Beck initially hoped to achieve with the onsite-customer practice (Beck 2000). 
</t>
    </r>
    <r>
      <rPr>
        <b/>
        <sz val="10"/>
        <color theme="1"/>
        <rFont val="Calibri"/>
        <family val="2"/>
      </rPr>
      <t xml:space="preserve">Our final question for this research sought to uncover the practices the customers and developers were using to enhance the effectiveness of the on-site customer. Eight new practices emerged:
</t>
    </r>
    <r>
      <rPr>
        <sz val="10"/>
        <color theme="1"/>
        <rFont val="Calibri"/>
        <family val="2"/>
      </rPr>
      <t>• Customer’s Apprentice: A programmer joins the customer team for a few iterations so that they can understand the complexity of the customer teams’ role as well as assisting to reduce the overload experienced by the customer.
• Programmer On-Site: The customer schedules site visits for the programmers so that they have the opportunity to understand more about the end-users.
• Programmer Holiday: The customer schedules a technically focused iteration so that the customer can step outside the iterations to reset the project direction.
• Roadshow: The customer demonstrates the software and planned stories to end- users and other stakeholders to obtain feedback on the direction of the software.
• Customer Pairing: Two customers collaborate to provide a single-voice to the programmers. The customers could be performing the same roles (e.g. two Diplomats) or different roles (e.g. a Negotiator and a UI Designer).
• Customer Boot Camp: A customer-focused training event for both customers and programmers. The training should cover the role of the customer as well as the techniques (e.g. story writing) and practices (e.g. Programmer On-site) with opportunities for the whole team to put what they have learnt into practice in a safe and fun environment (e.g. a simulation).
• Big Picture Up-Front: A relatively short period of design amongst the business stakeholders and the customer team to set the direction of the project and create an initial release plan. The most common technique used to develop the big picture were facilitated workshops involving the stakeholders, customer team and programmer representatives.
• Re-Calibration: The customer schedules regular sessions (every few iterations) with the end-users and stakeholders to adjust commitments and resources. The adjustments will be made to take into account what both customers and programmers learn during the iterations.</t>
    </r>
  </si>
  <si>
    <r>
      <rPr>
        <b/>
        <sz val="10"/>
        <color theme="1"/>
        <rFont val="Calibri"/>
        <family val="2"/>
      </rPr>
      <t xml:space="preserve">Our final question for this research sought to uncover the practices the customers and developers were using to enhance the effectiveness of the on-site customer. Eight new practices emerged:
</t>
    </r>
    <r>
      <rPr>
        <sz val="10"/>
        <color theme="1"/>
        <rFont val="Calibri"/>
        <family val="2"/>
      </rPr>
      <t>• Customer’s Apprentice: A programmer joins the customer team for a few iterations so that they can understand the complexity of the customer teams’ role as well as assisting to reduce the overload experienced by the customer.
• Programmer On-Site: The customer schedules site visits for the programmers so that they have the opportunity to understand more about the end-users.
• Programmer Holiday: The customer schedules a technically focused iteration so that the customer can step outside the iterations to reset the project direction.
• Roadshow: The customer demonstrates the software and planned stories to end- users and other stakeholders to obtain feedback on the direction of the software.
• Customer Pairing: Two customers collaborate to provide a single-voice to the programmers. The customers could be performing the same roles (e.g. two Diplomats) or different roles (e.g. a Negotiator and a UI Designer).
• Customer Boot Camp: A customer-focused training event for both customers and programmers. The training should cover the role of the customer as well as the techniques (e.g. story writing) and practices (e.g. Programmer On-site) with opportunities for the whole team to put what they have learnt into practice in a safe and fun environment (e.g. a simulation).
• Big Picture Up-Front: A relatively short period of design amongst the business stakeholders and the customer team to set the direction of the project and create an initial release plan. The most common technique used to develop the big picture were facilitated workshops involving the stakeholders, customer team and programmer representatives.
• Re-Calibration: The customer schedules regular sessions (every few iterations) with the end-users and stakeholders to adjust commitments and resources. The adjustments will be made to take into account what both customers and programmers learn during the iterations.</t>
    </r>
  </si>
  <si>
    <r>
      <rPr>
        <sz val="10"/>
        <color theme="1"/>
        <rFont val="Calibri"/>
        <family val="2"/>
      </rPr>
      <t>Guidelines/Approach/Methods/</t>
    </r>
    <r>
      <rPr>
        <b/>
        <sz val="10"/>
        <color theme="1"/>
        <rFont val="Calibri"/>
        <family val="2"/>
      </rPr>
      <t>Practices</t>
    </r>
  </si>
  <si>
    <r>
      <rPr>
        <b/>
        <sz val="10"/>
        <color theme="1"/>
        <rFont val="Calibri"/>
        <family val="2"/>
      </rPr>
      <t xml:space="preserve">Developed an integrated framework of communication:
</t>
    </r>
    <r>
      <rPr>
        <sz val="10"/>
        <color theme="1"/>
        <rFont val="Calibri"/>
        <family val="2"/>
      </rPr>
      <t>The research framework is grounded in the assumption that communication is an ongoing , interactional event, which is constantly changing due to feedback, homeostasis and redundancy. The emphasis is on process, and the context in which specific relationships take place. The framework does not suggest that content will not in some way affect our ability to communicate effectively; it suggests that the desired outcomes should not be driven by content as much as by the process of human communication. Further, the goal of the framework is to offer insight into an individual's ability to successfully enter into an environment (any group of which he/she becomes a member) and interact successfully within that system (ensure stability by sharing the responsibility for outcomes) while obtaining mutual satisfaction or goals.
In reference to the communication framework presented, the authors are currently involved in a program of research directed towards improving the productivity of system developers and users during the system development process. The general hypothesis of the research is that the productivity of developers and users can be significantly improved by using effective communication patterns. The primary objectives of the program include:
1) Investigating the relationship between over-all perfor- mance and communieator competence. In an attempt to answer the question: "How important are communi- cation skills in comparison to other skills?", we define communicator competence as the ability to establish rapport, achieve specific goals, and develop shared meaning with the user.
2) Identifying effective communication patterns/behaviors used by successful systems developers. The communication patterns outlined in the framework are being investigated.
3) Investigating the relationships between over-all performance, external behaviors and internal processes. Our current research focuses on the internal processing capabilities of calibration and frame flexibility.</t>
    </r>
  </si>
  <si>
    <r>
      <rPr>
        <b/>
        <sz val="10"/>
        <color theme="1"/>
        <rFont val="Calibri"/>
        <family val="2"/>
      </rPr>
      <t xml:space="preserve">Developed an integrated framework of communication:
</t>
    </r>
    <r>
      <rPr>
        <sz val="10"/>
        <color theme="1"/>
        <rFont val="Calibri"/>
        <family val="2"/>
      </rPr>
      <t>The research framework is grounded in the assumption that communication is an ongoing , interactional event, which is constantly changing due to feedback, homeostasis and redundancy. The emphasis is on process, and the context in which specific relationships take place. The framework does not suggest that content will not in some way affect our ability to communicate effectively; it suggests that the desired outcomes should not be driven by content as much as by the process of human communication. Further, the goal of the framework is to offer insight into an individual's ability to successfully enter into an environment (any group of which he/she becomes a member) and interact successfully within that system (ensure stability by sharing the responsibility for outcomes) while obtaining mutual satisfaction or goals.
Models of communication vary with researchers' interests and insights but the basic process, which most researchers agree comprises the foundation of communication efforts, is described below (see Figure 2).
In a dyadic conversation, the sender constructs a message (encodes the message) via his/her internal processes, which is sent to the object of the transaction--the receiver. The receiver deconstructs (decodes) the message, via his/her internal processes. The receiverthen adds effectto the process by feeding information back to the sender.
If the message has been properly encoded and decoded, communication effectiveness is achieved. Likewise, when messages are improperly constructed and deconstructed effective communication does not occur (Berlo, 1960; Farace, Taylor and Stewart, 1978). Therefore, in an attempt to select internal processes and behaviors which should indicate effective communicators, we have chosen variables that reflect an individual's ability to construct and deconstruct messages. We believe that the internal processes of redundancy, calibration and frame-flexibility indicate the ability to decode information and the patterns such as poin- ters, reframes, and metaphors reflect the ability to encode information.* [Check figure 2-6]</t>
    </r>
  </si>
  <si>
    <r>
      <rPr>
        <b/>
        <sz val="10"/>
        <color theme="1"/>
        <rFont val="Calibri"/>
        <family val="2"/>
      </rPr>
      <t xml:space="preserve">Evaluation of the UCD-LSI Method: </t>
    </r>
    <r>
      <rPr>
        <sz val="10"/>
        <color theme="1"/>
        <rFont val="Calibri"/>
        <family val="2"/>
      </rPr>
      <t xml:space="preserve">utility and acceptance of a simulated application of the UDC-LSI method.
The general goal is to evaluate this instantiation of the UDC- LSI method in the unit of analysis (iPeople project) from the perspective of project participants. In particular, we wanted to understand the feasibility, effectiveness, efficiency, and acceptance of the instantiation of the UDC-LSI method.
RQ1/H1: We analyzed the feasibility within three dimensions: internal development process, for this system, with this customer. Altogether we consider H1 is confirmed.
RQ2/H2: For effectiveness, we mainly focus on system success aspects (i.e. user satisfaction, ease of use, system use, project’s time and budget, system quality, and data quality).  H2 is confirmed. This means the UDC-LSI method has a positive effect on system success.
RQ3/H3: Regarding efficiency, we asked the project participants for their opinion on the effort-benefit ratio of the four parts of the instantiation of the UDC-LSI method. Since the vast majority agrees that for all parts of the UDC-LSI method the benefits outbalance the effort, hypotheses H3 is confirmed.
RQ4/H4: Regarding acceptance, we build upon the Technology Acceptance Model (TAM) [5]. Therefore we checked for perceived ease of use, perceived usefulness, attitude towards using and the behavioral intention to use.  All project participants have a positive attitude towards usage (100%) Since the project participants agree to the perceived ease of use, have a positive attitude towards using and a behavioral intention to use, H4 is confirmed.
Overall, the results showed a clear positive assessment of utility (i.e. feasibility, effectiveness, and efficiency) and usability (i.e. acceptance by the future users) of the UDC-LSI method in the opinion of the project participants.
The evaluation showed a clear positive assessment of utility (i.e. feasibility, effectiveness, and efficiency) and usability (i.e. acceptance) of the UDC-LSI method. The feasibility is considered higher for the documentation part than the communication part. This makes sense, since the documentation part can be done internally within the IT Company, whereas the communication part requires contact with the customer. 
</t>
    </r>
  </si>
  <si>
    <r>
      <rPr>
        <sz val="10"/>
        <color theme="1"/>
        <rFont val="Calibri"/>
        <family val="2"/>
      </rPr>
      <t>Working Tool/Model/Prototype |</t>
    </r>
    <r>
      <rPr>
        <b/>
        <sz val="10"/>
        <color theme="1"/>
        <rFont val="Calibri"/>
        <family val="2"/>
      </rPr>
      <t xml:space="preserve"> Facilitating Tool Development</t>
    </r>
  </si>
  <si>
    <r>
      <rPr>
        <b/>
        <sz val="10"/>
        <color theme="1"/>
        <rFont val="Calibri"/>
        <family val="2"/>
      </rPr>
      <t>Our research focus was finding out which human challenges are considered most frequent and critical in software engineering.</t>
    </r>
    <r>
      <rPr>
        <sz val="10"/>
        <color theme="1"/>
        <rFont val="Calibri"/>
        <family val="2"/>
      </rPr>
      <t xml:space="preserve"> We examined the links between team virtualization, human values and nationalities and the occurrence and reported criticality of challenges.
</t>
    </r>
    <r>
      <rPr>
        <b/>
        <sz val="10"/>
        <color theme="1"/>
        <rFont val="Calibri"/>
        <family val="2"/>
      </rPr>
      <t xml:space="preserve">Based on the feedback of the survey, we refined the challenge set and proposed two categories:
</t>
    </r>
    <r>
      <rPr>
        <sz val="10"/>
        <color theme="1"/>
        <rFont val="Calibri"/>
        <family val="2"/>
      </rPr>
      <t xml:space="preserve">• Interpersonal - This category contains challenges that occur when people interact with each other. These challenges happen between colleagues (and are witnessed by the challenge reporter) or from colleagues to the respondent. They include problematic demeanour, clashes in the way people communicate, or general stances of individuals that prevent collaboration.
• Intrapersonal - This category contains burdens of any sort on an individual that may impact the work they do in a negative way. This category comprises all reported challenges that are an emotional state of an individual, or a stance they have towards a project, way of working or process.
</t>
    </r>
    <r>
      <rPr>
        <b/>
        <sz val="10"/>
        <color theme="1"/>
        <rFont val="Calibri"/>
        <family val="2"/>
      </rPr>
      <t xml:space="preserve">A list of aggregated mitigation measures for each team problem can be found in Appendix B, while the full data about reported mitigations can be found browsing the link to the data repository in Appendix C. [These are not guidelines/mitigation strategies. These are the mitigation methods which are used by the respondents of the survey ]
</t>
    </r>
    <r>
      <rPr>
        <sz val="10"/>
        <color theme="1"/>
        <rFont val="Calibri"/>
        <family val="2"/>
      </rPr>
      <t xml:space="preserve">
Our initial research questions were answered as followed:
• RQ1. We evaluated our initial challenge set. (see Table 5). We introduced a refined challenge set based on the feedback of the survey (See Table 7).
• RQ2. We found no significant evidence that human values as defined by Schwartz [13] have an impact on the reported challenge frequency and criticality.
• RQ3. We found evidence that there seems to be a connection between nationality and challenges, with the sweet spot being teams with 2-4 nationalities.
• RQ4. We found evidence that a higher degree of team virtualization leads to a higher frequency of some challenges.
</t>
    </r>
    <r>
      <rPr>
        <b/>
        <sz val="10"/>
        <color theme="1"/>
        <rFont val="Calibri"/>
        <family val="2"/>
      </rPr>
      <t xml:space="preserve">Summarising, these are our contributions and key findings:
1) A set of relevant human challenges in software engineering teams, as well as a refined set of challenges introducing two categories: challenges that arise between colleagues (interpersonal), and challenges that exist between an individual and their work only (in- trapersonal).
2) Insights into how different virtualization aspects of teams influence these challenges - a stronger degree of virtualization may lead to more frequent and critical challenges.
3) Evidence for a possible link between the degree of multi-nationality of a team and our set of challenges. The sweet spot seems to be between 2-5 nationalities.
4) Indicators that correlations between fine-grained human values as defined by Schwartz [13] and challenge occurrence and criticality in software development are weak.
5) A list of aggregated reported mitigation measures already in place in professional environments for each team challenge (see Appendix B).
The following constitute more detailed hypotheses that we plan to investigate in our future research:
</t>
    </r>
    <r>
      <rPr>
        <sz val="10"/>
        <color theme="1"/>
        <rFont val="Calibri"/>
        <family val="2"/>
      </rPr>
      <t>• H1. Video and audio-only both lead to more interpersonal challenges compared to in-person meetings.
• H2. Text-based communication leads to more interpersonal challenges than audio communication.
• H3. Audio-based communication leads to more interpersonal challenges than communication with both video and audio communication.
• H4. The challenge increase stemming from offshore team setups, working remotely and being geographically dispersed can be explained by the increased use of digital communication.
• H5. Recomposing teams often leads to more inter-personal challenges.
• H6. Having more than one nationality in the team leads to less interpersonal challenges.
• H7. Having more interpersonal challenges lead to more intrapersonal challenges.</t>
    </r>
  </si>
  <si>
    <t>Even though they have presented some hypotheses at the end of the research, they are not validated. They are designed to guide future research.</t>
  </si>
  <si>
    <r>
      <rPr>
        <sz val="10"/>
        <color theme="1"/>
        <rFont val="Calibri"/>
        <family val="2"/>
      </rPr>
      <t xml:space="preserve">[Check section 4 for detailed results]
</t>
    </r>
    <r>
      <rPr>
        <b/>
        <sz val="10"/>
        <color theme="1"/>
        <rFont val="Calibri"/>
        <family val="2"/>
      </rPr>
      <t>The results exposed in this research emphasize that the requirements elicitation is fundamental in a software project almost as important as the program itself.</t>
    </r>
    <r>
      <rPr>
        <sz val="10"/>
        <color theme="1"/>
        <rFont val="Calibri"/>
        <family val="2"/>
      </rPr>
      <t xml:space="preserve"> According to the answers got in the surveys carried out, the fundamental problem is in the communication, in the exchange of ideas, since there is a flaw that makes the project does not comply with the estimated time for its realization.
</t>
    </r>
    <r>
      <rPr>
        <b/>
        <sz val="10"/>
        <color theme="1"/>
        <rFont val="Calibri"/>
        <family val="2"/>
      </rPr>
      <t xml:space="preserve">A fluent and reliable language must be used between the requirements’ elicitor and the person responsible for the project. </t>
    </r>
    <r>
      <rPr>
        <sz val="10"/>
        <color theme="1"/>
        <rFont val="Calibri"/>
        <family val="2"/>
      </rPr>
      <t>This is very important, and the person in charge of the requirements would be able to contribute with ideas that have been successful in previous works. The knowledge and experience are an important point to consider in order to conceptualize in a more solid way the idea of the product.
With this work we have clear that there is a flaw in the process of requirements gathering which could derive in other more specific problems or of the same nature which can be studied from different points of view as it has been done in this research.
From Discussion section: In this section, we present a discussion of the main findings of the study.
The 100% of the surveyed stated that the process of requirements gathering in software development is one of the most important phases of the project. As it is a high percentage, all the surveyed professionals have carried out this process and at some point, they have presented problems that lead to the failure of the project or to the dis- satisfaction of the client with the developed system. Therefore, it is essential to carry out this process correctly before developing the system.
A high percentage of participants (77.8%) no longer consider the traditional processes of requirements gathering such as questionnaires to be optimal. This factor may be because of the technological advance that developers face every day, since the func- tionalities required by clients are increasing, making the system more complex. As the system is more complex, the requirement gathering will be more extensive and must be done with greater thoroughness, using new techniques and improving communication with the client.
The “Focus Group” technique is preferred by a significant group of professionals surveyed because of its agility. However, Barrón et al. [9] specify that sometimes it is necessary to use over one technique. It is also mentioned that the different requirement gathering techniques that can be used often vary depending on the needs of the client and the complexity of the system.
Customers show signs of problems in the requirements gathering process for various reasons, because of direct customer dissatisfaction or various indirect factors such as constantly changing requirements in the system. The probable reason that the customer wants to change functionalities from one moment to another is the lack of trust with the developer, so it is advisable to repeat the requirements gathering process from time to time, verifying that the required functionalities are the ones implemented. Identifying this communication and trust problems with the client and correcting them in a timely manner will save development time and time in error correction or constant changes of functionalities.
A challenge for the developer is to have the client as the aim and fundamental piece in the system’s development, because only the client knows what he wants for his product and its functionalities. For this reason, communication must generate security, trust and in a certain way create a link that allows communication to flow agile, making the client’s needs known in a clearer way. With this, the developer will be able to implement the requirements in an optimal and efficient way.
The results arrived at in this research may be comparable to the results got in another research, such as Abelein et al. [6] conclude after their research that the communication between client - developer does not exist in the long term within the process of development of IT projects, coinciding with our research. The data collection method used by Abelein differs from ours, since for his research he conducted personal interviews, while in ours a general survey was conducted. This can reinforce our conclusion because from different data collection methods we can come to the same conclusion.</t>
    </r>
  </si>
  <si>
    <r>
      <rPr>
        <b/>
        <sz val="10"/>
        <color theme="1"/>
        <rFont val="Calibri"/>
        <family val="2"/>
      </rPr>
      <t xml:space="preserve">This study is conducted to identify the correct requirements for the CloudTeams platform (At the moment, CloudTeams is in the phase of analyzing end users’ real needs through interviews and questionnaires and validating the CloudTeams concept.).
</t>
    </r>
    <r>
      <rPr>
        <sz val="10"/>
        <color theme="1"/>
        <rFont val="Calibri"/>
        <family val="2"/>
      </rPr>
      <t xml:space="preserve">
The main outcomes from the interviews with software developers are:
- Agile is by far the most popular method for software development, followed by Scrum. Nevertheless, it looks like teams actually run rigid software engineering methods, especially with respect to requirements and evaluation elicitation.
- Managers and members are mixed in roles, many of them having no distinct roles in their organizations. Thus task management tools need to be more flexible in roles.
- Most teams do not use internal or external platform for ideation. Also, crowd-testing and crowd-funding are almost unknown practices.
- Almost all teams liked the idea of understanding their customers better. Nevertheless, market research is considered mainly a ‘vitamin’ or nice-to-have feature for teams.
- Finding proper test users is the number one priority for development teams.
- Understanding customers deeper is the second most popular option. Nevertheless, the customers’ context is not that important for teams.
- A unified dashboard to monitor all their activities is the least important problem for teams, as they already use custom solutions or a mixture of other solutions for these purposes.
The main results from the customer interviews are the following:
- Emails are still the best pool of personal data, used on every device, and by all users. Nevertheless, the willingness of customers to give such data away was considered sensitive and was not asked to be judged by customers.
- Wearable devices are not mainstream; thus CloudTeams should focus on collecting data from services rather than devices. Most of the interviewees use activity tracking applications for fitness purposes, so such users that like measuring themselves may be in the scope of the project. Alas, less than 30% of the interviewees use them on a
regular basis.
- Users have strategies for finding new applications (e.g. mainly application stores or friends) and there is no pain finding applications. This is an activity users like and put it in first priority, compared with the other challenges.
- Participating and giving feedback to applications is the second most relevant challenge for customers. They do it already nevertheless with various means, mainly on forums or via e-mail.
- People are least interested in tracking their activity. They identify tracking their activity as difficult or irrelevant. However, even if most users seem skeptical with the concept of measuring online presence, some of them do track already or describe it as interesting.
- CloudTeams seems to be a ‘vitamin’ for end users (customers), thus it should be easy to use and fast, otherwise users will leave the service. Most of the interviewees would like to give it a try, and their engagement depends on the applications they will find there. Thus, techniques for building a community, sending notifications, simplifying processes, and speeding up tasks should be applied.</t>
    </r>
  </si>
  <si>
    <r>
      <rPr>
        <b/>
        <sz val="10"/>
        <color theme="1"/>
        <rFont val="Calibri"/>
        <family val="2"/>
      </rPr>
      <t xml:space="preserve">The results of the analysis of grouped according to the six elements as discussed in the previous section, and are summarized in table below (Table 1).
</t>
    </r>
    <r>
      <rPr>
        <sz val="10"/>
        <color theme="1"/>
        <rFont val="Calibri"/>
        <family val="2"/>
      </rPr>
      <t xml:space="preserve">
</t>
    </r>
    <r>
      <rPr>
        <b/>
        <sz val="10"/>
        <color theme="1"/>
        <rFont val="Calibri"/>
        <family val="2"/>
      </rPr>
      <t>It can be seen from this table that on all six dimensions a continuum exists in which the large and small organization’s occupied somewhat opposing ends. Hierarchical versus flat management structures, formal versus informal routines and rituals etc. Communications strategies that take account of this variability need to be developed to reconcile these differences if in an effective working relationship is to be achieved.</t>
    </r>
    <r>
      <rPr>
        <sz val="10"/>
        <color theme="1"/>
        <rFont val="Calibri"/>
        <family val="2"/>
      </rPr>
      <t xml:space="preserve">
</t>
    </r>
    <r>
      <rPr>
        <b/>
        <sz val="10"/>
        <color theme="1"/>
        <rFont val="Calibri"/>
        <family val="2"/>
      </rPr>
      <t xml:space="preserve">The results of this analysis can be generalized to include organizational units within a larger organisation, such as the IT development group and their relationship with other business units.
</t>
    </r>
    <r>
      <rPr>
        <sz val="10"/>
        <color theme="1"/>
        <rFont val="Calibri"/>
        <family val="2"/>
      </rPr>
      <t xml:space="preserve">
The evidence of the research project that gave rise to the above summarized results points clearly to be benefits of having an existing member of the software development team act as a facilitator of communication between developers and users. These benefits include deriving a clearer and more comprehensive understanding of the user requirements that can then form the basis of the developed system. This avoids the problem of discovering shortcomings in functionality after the system has been implemented, and is therefore to relate to remedy.
Where available, business analysts traditionally perform this role. In the absence of a business analyst a technical writer might effectively be substituted in the role. The technical writer's ability to understand both technical and non-technical perspectives makes them well-qualified for this task. The technical writer also poses little threat to the organisational culture of the software development team, and is therefore more likely to be accepted, even welcomed as someone willing to take on the task of developing the requirements specification document.</t>
    </r>
  </si>
  <si>
    <t>Considering this, we conducted a quasi-experiment [23] which aimed to explore the improvement of the understanding of usability and also the empathy with users by novice software developers, into a usability evaluation context. Our study attempts to fill the gap in the literature by explaining this situation since a perspective of an EC-Process.</t>
  </si>
  <si>
    <r>
      <rPr>
        <b/>
        <sz val="10"/>
        <color theme="1"/>
        <rFont val="Calibri"/>
        <family val="2"/>
      </rPr>
      <t xml:space="preserve">They have tried to align their results with the taxonomy of usability proposed in [1]:
</t>
    </r>
    <r>
      <rPr>
        <sz val="10"/>
        <color theme="1"/>
        <rFont val="Calibri"/>
        <family val="2"/>
      </rPr>
      <t xml:space="preserve">
After identifying and understanding the improvement in the students’ understanding of usability, we focused on exploring whether or not it would be possible to identify the detailed characteristics of this improvement process. In order to systematize the identification of the patterns presented in this process, we proceeded to classify the opinions given by students in both 1DC and 2DC. We focused on those opinions which were related to usability, ignoring the opinions coded as technical aspects related to software. Here, both the strengths and the weaknesses are treated together as a unified group of opinions; our interest was to identify the characteristics of the opinions in general, regardless of their nature. The approach of taxonomy of usability proposed in [1], provided us with the framework for the classification. This taxonomy defined six attributes presented in the concept of usability: Knowability (K), Operability (O), Efficiency (E), Robustness (R), Safety (S) and Subjective satisfaction (SS).
</t>
    </r>
    <r>
      <rPr>
        <b/>
        <sz val="10"/>
        <color theme="1"/>
        <rFont val="Calibri"/>
        <family val="2"/>
      </rPr>
      <t xml:space="preserve">In general, all the students’ opinions show two characteristics. First, their opinions are oriented toward usability attributes and fully oriented to users’ needs. Second, after conducting usability evaluations, this phenomenon increases, specifically with regards to the concern of the students for aspects related to the needs of the users when it comes to understanding, learning, and remembering how to use the software. In Figure 1 we present these results.
</t>
    </r>
    <r>
      <rPr>
        <sz val="10"/>
        <color theme="1"/>
        <rFont val="Calibri"/>
        <family val="2"/>
      </rPr>
      <t xml:space="preserve">
</t>
    </r>
    <r>
      <rPr>
        <b/>
        <sz val="10"/>
        <color theme="1"/>
        <rFont val="Calibri"/>
        <family val="2"/>
      </rPr>
      <t xml:space="preserve">
We found a clear enhancement in the understanding of usability after applying the corrective action</t>
    </r>
    <r>
      <rPr>
        <sz val="10"/>
        <color theme="1"/>
        <rFont val="Calibri"/>
        <family val="2"/>
      </rPr>
      <t xml:space="preserve">; we detected a new student perspective when it came to their software and also about the relative importance that they gave to usability matters over other software technical aspects. This change in the students' perspective reflects an impact on what Sohaib &amp; Khan, as well as Lee, have identified as the aims and motivations of developers which are normally present in their mindset. A better understanding of usability should involve a higher level of empathy toward users; something which we explored by studying the patterns presented in the understanding.
</t>
    </r>
    <r>
      <rPr>
        <b/>
        <sz val="10"/>
        <color theme="1"/>
        <rFont val="Calibri"/>
        <family val="2"/>
      </rPr>
      <t xml:space="preserve">Patterns presented in the understanding regarding usability before and after the corrective action draw a picture and thus make it possible to find a clear and generalized preference for those usability attributes fully connected with users’ needs, i.e. knowability, operability and subjective satisfaction.
</t>
    </r>
    <r>
      <rPr>
        <sz val="10"/>
        <color theme="1"/>
        <rFont val="Calibri"/>
        <family val="2"/>
      </rPr>
      <t>More relevant for us was the confirmation that this empathy towards users was acquired in an unconscious process of contagion generated during the interaction with users; something which is consonant with EC theory.</t>
    </r>
  </si>
  <si>
    <r>
      <rPr>
        <b/>
        <sz val="10"/>
        <color theme="1"/>
        <rFont val="Calibri"/>
        <family val="2"/>
      </rPr>
      <t xml:space="preserve">The findings show what is actually required from the customer – especially when the sprint length is only one week and the development process is very time-intensive. </t>
    </r>
    <r>
      <rPr>
        <sz val="10"/>
        <color theme="1"/>
        <rFont val="Calibri"/>
        <family val="2"/>
      </rPr>
      <t xml:space="preserve">Although a one week sprint cycle can lead to improved efficiency it required a full time worker from the customer side and it burdened also developers. Based on our observations, as the developer teams and customer were located in various places around Europe, smooth communication was a key for success. In all cases the asynchronous communication tools such Slack were highly praised, al- though also direct communications were used to handle more complex issues. According to our findings, these agile projects did not have significant issues caused by the online communication being the preferred way of communication. All of the cases had difficulties in fitting the agile project to the fixed budget, but with good collaboration, partnership and trust alleviated most of these problems.
</t>
    </r>
    <r>
      <rPr>
        <b/>
        <sz val="10"/>
        <color theme="1"/>
        <rFont val="Calibri"/>
        <family val="2"/>
      </rPr>
      <t xml:space="preserve">
The customer participation was observed to be associated with communication policies, the development framework of the projects and transparency aspects</t>
    </r>
    <r>
      <rPr>
        <sz val="10"/>
        <color theme="1"/>
        <rFont val="Calibri"/>
        <family val="2"/>
      </rPr>
      <t xml:space="preserve">. These aspects were further defined by the applied tools, documents and the general project requirements, especially budgets and schedules, which affected the way the customer participated to the development work. There might be also further underlying aspects, but within our data and our observed projects, these were the the most meaningful influences which affected the roles and types of participation. In the following subsections (section 4), we discuss the different aspects separately, and define how they affect the customer participation and working roles.
</t>
    </r>
    <r>
      <rPr>
        <b/>
        <sz val="10"/>
        <color theme="1"/>
        <rFont val="Calibri"/>
        <family val="2"/>
      </rPr>
      <t xml:space="preserve">It was found how in these three cases agile software development required resources from customer more than they anticipated and product owners were overwhelmed by the workload the project gave them. The one week sprint length in Cases A and B was considered exhausting; yet the vendor had experienced its power.
</t>
    </r>
    <r>
      <rPr>
        <sz val="10"/>
        <color theme="1"/>
        <rFont val="Calibri"/>
        <family val="2"/>
      </rPr>
      <t xml:space="preserve">From the actual tasks testing was considered the most burden. There was much more to test than traditional waterfall acceptance testing.
Cloud environments as the backend for document sharing and collaborative editing was highly praised. As was also online communication tools that were used.
All the projects missed their budget or schedule is some way and it was noted how the customer had too little dedicated resources – i.e. manpower – that was a bottle neck in various occasions and also produced lack of necessary communications.
Four key points arose from interview after interview:
</t>
    </r>
    <r>
      <rPr>
        <b/>
        <sz val="10"/>
        <color theme="1"/>
        <rFont val="Calibri"/>
        <family val="2"/>
      </rPr>
      <t>– Agile sprints require a lot from the customer; customer has to provide infor- mation on a short notice and live with the schedules and workloads even if they are incompatible with their own organization.
– Communication through modern asynchronous online tools works as well as face to face; direct communications between the client and developer are not considered overtly intrusive.
– Close collaboration and trust between the partner organizations can alleviate most of the problems; most of the issues are based on the lack or limited amount of communications between the client and customer organizations.
– Agile project with fixed budget is still a tricky concept; the amount of re- visions and redesigns are difficult to estimate beforehand especially with a new client.</t>
    </r>
  </si>
  <si>
    <t>not given
Studies have shown that apart from bad project management, poor scope definition or lack of upper-management support one reason for failures in software projects is vendor-client relationship that does not work well. This paper argues that one potential way to soothe the problem is establishing a common language between development team and non-technical customers. For this purpose an exploratory survey was conducted among software development specialists in Estonia in the fields of information systems development, databases, software requirements analysis, and project management. Participants of the study were asked to name some of the most important concepts that a client should know in order to be more effective in driving software development on the customer side and providing developers with necessary information to complete a software project successfully.</t>
  </si>
  <si>
    <r>
      <rPr>
        <b/>
        <sz val="10"/>
        <color theme="1"/>
        <rFont val="Calibri"/>
        <family val="2"/>
      </rPr>
      <t xml:space="preserve">They have compiled a list of all concepts perceived by software development participants as useful knowledge for non-professional software development clients, grouped by categories.
</t>
    </r>
    <r>
      <rPr>
        <sz val="10"/>
        <color theme="1"/>
        <rFont val="Calibri"/>
        <family val="2"/>
      </rPr>
      <t xml:space="preserve">
By surveying members of development teams and generating common themes from their answ</t>
    </r>
    <r>
      <rPr>
        <b/>
        <sz val="10"/>
        <color theme="1"/>
        <rFont val="Calibri"/>
        <family val="2"/>
      </rPr>
      <t>ers, 53 different constructs were defined in total.</t>
    </r>
    <r>
      <rPr>
        <sz val="10"/>
        <color theme="1"/>
        <rFont val="Calibri"/>
        <family val="2"/>
      </rPr>
      <t xml:space="preserve"> Table 1 lists 17 constructs which were present in at least three received answers, i.e., named by at least three participants as some of the most important concepts that a client without professional background in information technology is expected to be aware of.
For ease of comprehension, we decided to generalise these constructs by one more degree – and to </t>
    </r>
    <r>
      <rPr>
        <b/>
        <sz val="10"/>
        <color theme="1"/>
        <rFont val="Calibri"/>
        <family val="2"/>
      </rPr>
      <t>distribute them into overall categories: methodology and project management, requirements and analysis, IS design and architecture, development technologies, stages/components of software development, general IT concepts.</t>
    </r>
    <r>
      <rPr>
        <sz val="10"/>
        <color theme="1"/>
        <rFont val="Calibri"/>
        <family val="2"/>
      </rPr>
      <t xml:space="preserve"> Figure 2 presents the distribution of these abstracted categories. All 53 related constructs divided into 6 general categories are listed in Table 2.
</t>
    </r>
    <r>
      <rPr>
        <b/>
        <sz val="10"/>
        <color theme="1"/>
        <rFont val="Calibri"/>
        <family val="2"/>
      </rPr>
      <t xml:space="preserve">The results clearly show that more than third of respondents considered knowledge of methodology and project management as relatively important for non-professional software development clients, followed by issues of design and architecture as well as requirements and analysis, while concepts from the domains of General IT and Development Technologies were not considered that important. </t>
    </r>
    <r>
      <rPr>
        <sz val="10"/>
        <color theme="1"/>
        <rFont val="Calibri"/>
        <family val="2"/>
      </rPr>
      <t xml:space="preserve">Thus, we have outlined three areas to focus upon when establishing common ground for communication between developers and their customers.
</t>
    </r>
    <r>
      <rPr>
        <b/>
        <sz val="10"/>
        <color theme="1"/>
        <rFont val="Calibri"/>
        <family val="2"/>
      </rPr>
      <t xml:space="preserve">The conducted study on expected knowledge of non-expert IT customers (Table 2) clearly highlighted, perhaps not surprisingly, software development professionals to attribute high relevance to clients’ knowledge of development methodology: </t>
    </r>
    <r>
      <rPr>
        <sz val="10"/>
        <color theme="1"/>
        <rFont val="Calibri"/>
        <family val="2"/>
      </rPr>
      <t xml:space="preserve">general processes, various alternatives (e.g. agile versus waterfall), roles and mutual expectations, ability to measure scope versus cost, ability to set acceptance criteria and so on. Closely related to that, software development practitioners seem to value clients’ ability to define requirements, model their business processes as well as their knowledge of commonly practiced UML and use cases.
On the other hand, nearly a third of participants of our study seem to appreciate clients’ knowledge of fundamentals of IS design and architecture: databases, client- server principle, web versus desktop applications, system-to-system integration, web services and so on. Some software development professionals would like their clients to know general components of software development: prototyping, testing, hosting and so on. In addition, some of the general IT concepts and development technologies can be useful for clients to know, as perceived by IT professionals.
</t>
    </r>
    <r>
      <rPr>
        <b/>
        <sz val="10"/>
        <color theme="1"/>
        <rFont val="Calibri"/>
        <family val="2"/>
      </rPr>
      <t>These results indicate that information system developers appreciate competent clients who have understanding of overall software development process and their own role in it.</t>
    </r>
    <r>
      <rPr>
        <sz val="10"/>
        <color theme="1"/>
        <rFont val="Calibri"/>
        <family val="2"/>
      </rPr>
      <t xml:space="preserve"> But there were three study participants who doubted whether it was necessary for clients to know software development to any deep degree.
This raises a hypothesis whether developers expect too much of non-professional clients and how this would relate to establishing a common language between developer teams and customers. Different comprehension of domain, prejudices and discrepancies in expectations is a case of further study, strongly related to setting the common language as one possible barrier that needs to be crossed.
</t>
    </r>
    <r>
      <rPr>
        <b/>
        <sz val="10"/>
        <color theme="1"/>
        <rFont val="Calibri"/>
        <family val="2"/>
      </rPr>
      <t>All in all, it seems to be a wide agreement between information systems developers that clients without IT background, and also their cooperation with development team, would benefit from knowledge of what software development process and project management means</t>
    </r>
    <r>
      <rPr>
        <sz val="10"/>
        <color theme="1"/>
        <rFont val="Calibri"/>
        <family val="2"/>
      </rPr>
      <t xml:space="preserve">. Such clients are still expected to be able to prioritise, to define scope and to know the risks of the process. Interestingly, it is in line with the studies on setbacks within software projects which postulate that failure to do so on behalf of clients is precisely what leads to unsuccessful projects [1], [3], [4].
In addition, our study shows that inexperienced clients could also benefit from the competence in requirements description and modelling of business processes. The knowledge of particular concepts, definitions and technologies, on the other hand, seems to be perceived as rather “nice-to-have”. Except from some fundamental principles of IS architecture, there are few other constructs that have any remarkable prominence in study participants’ perceptions. It indicates that a clear border between client and developer needs to be set: clients are not expected to know technical details.
</t>
    </r>
    <r>
      <rPr>
        <b/>
        <sz val="10"/>
        <color theme="1"/>
        <rFont val="Calibri"/>
        <family val="2"/>
      </rPr>
      <t>We believe that this study helps to identify where the border lies between what a non-technical customer is expected to understand and what is not necessary. We found that there are three clear areas of expertise in which the long-term non-technical clients could excel, according to software development professionals:</t>
    </r>
    <r>
      <rPr>
        <sz val="10"/>
        <color theme="1"/>
        <rFont val="Calibri"/>
        <family val="2"/>
      </rPr>
      <t xml:space="preserve"> (1) understanding of methodology and basics of IT project management; (2) basics of IS design and architecture; (3) ability to set requirements and actively participate in analysis of a system to be built. Establishing common language and common expectations should thus be related to these three domains. Anything beyond that is secondary in importance for non-technical clients.
Overall, although looking at the list of presented concepts it might seem that software developers expect a lot from their clients, we believe it is not the case. Firstly, study presents aggregated results, while each information systems specialist brought out his/her own specific “painful” moments in cooperation with clients. In addition, complexity, cost and risks inherent in software projects do indeed require certain role and responsibility on behalf of clients – while we believe that our study helps to identify the limits to this responsibility.</t>
    </r>
  </si>
  <si>
    <t>They have compiled a list of all concepts perceived by software development participants as useful knowledge for non-professional software development clients, grouped by categories: [Table 2]
By surveying members of development teams and generating common themes from their answers, 53 different constructs were defined in total. Table 1 lists 17 constructs which were present in at least three received answers, i.e., named by at least three participants as some of the most important concepts that a client without professional background in information technology is expected to be aware of.
For ease of comprehension, we decided to generalise these constructs by one more degree – and to distribute them into overall categories: methodology and project management, requirements and analysis, IS design and architecture, development technologies, stages/components of software development, general IT concepts. Figure 2 presents the distribution of these abstracted categories. All 53 related constructs divided into 6 general categories are listed in Table 2.</t>
  </si>
  <si>
    <r>
      <rPr>
        <sz val="10"/>
        <color theme="1"/>
        <rFont val="Calibri"/>
        <family val="2"/>
      </rPr>
      <t>Guidelines/Approach/</t>
    </r>
    <r>
      <rPr>
        <b/>
        <sz val="10"/>
        <color theme="1"/>
        <rFont val="Calibri"/>
        <family val="2"/>
      </rPr>
      <t>Methods</t>
    </r>
    <r>
      <rPr>
        <sz val="10"/>
        <color theme="1"/>
        <rFont val="Calibri"/>
        <family val="2"/>
      </rPr>
      <t xml:space="preserve">/Practices
</t>
    </r>
  </si>
  <si>
    <r>
      <rPr>
        <sz val="10"/>
        <color theme="1"/>
        <rFont val="Calibri"/>
        <family val="2"/>
      </rPr>
      <t xml:space="preserve">1 - This paper introduces the concepts of 'culture' and 'tribe' into the discussion of the relationship between business users and information systems developers.
Nanda (1991) defines a tribe as a 'culturally distinct population'; members of the tribe think of themselves as being part of the 'same people'. Members recognise a relationship with other members of the tribe based on ethnic origin, language or pattern of interaction (Pfeiffer, 1977). We suggest that the concept of a tribe can be aptly applied to a group of business users and systems developers. Table 1 applies tribal characteristics to organisational departments. 
Table 1 demonstrates that as tribes, users and systems developers have distinct cultures.
2 -  Identifies manifestations of culture which affect communication in information systems development [ Figure 1]. Each of the cultural communication barriers identified in figure 1 are discussed, starting with the most external barrier. (terminology, language, cognition, values)
</t>
    </r>
    <r>
      <rPr>
        <b/>
        <sz val="10"/>
        <color theme="1"/>
        <rFont val="Calibri"/>
        <family val="2"/>
      </rPr>
      <t xml:space="preserve">3 - Also provide following recommendations to improve communication in information systems development [Figure 2].
</t>
    </r>
    <r>
      <rPr>
        <sz val="10"/>
        <color theme="1"/>
        <rFont val="Calibri"/>
        <family val="2"/>
      </rPr>
      <t xml:space="preserve">
</t>
    </r>
    <r>
      <rPr>
        <b/>
        <sz val="10"/>
        <color theme="1"/>
        <rFont val="Calibri"/>
        <family val="2"/>
      </rPr>
      <t xml:space="preserve">- Explain Terminology: </t>
    </r>
    <r>
      <rPr>
        <sz val="10"/>
        <color theme="1"/>
        <rFont val="Calibri"/>
        <family val="2"/>
      </rPr>
      <t xml:space="preserve">All departments must recognise that the language they use may not be understood outside the confines of their specialist area. The manipulation of language to reinforce departmental barriers hinders effective communication. There is no standard for considering one group as inferior or superior to another (Hofstede, 1991). A business user who does not share the same specialism as a systems developer, is no less inferior to the developer, than the systems developer is to the business specialist for whom the system is being developed. Careful use of specialist terminology portrays greater professionalism than irresponsible administration of jargon.
- </t>
    </r>
    <r>
      <rPr>
        <b/>
        <sz val="10"/>
        <color theme="1"/>
        <rFont val="Calibri"/>
        <family val="2"/>
      </rPr>
      <t xml:space="preserve">Consider Use of Language: </t>
    </r>
    <r>
      <rPr>
        <sz val="10"/>
        <color theme="1"/>
        <rFont val="Calibri"/>
        <family val="2"/>
      </rPr>
      <t xml:space="preserve">The development of effective and efficient information systems requires the resolution of communication problems experienced between users and systems developers (Christensen, 1991). Language is the resource of communication but it is ambiguous; misunderstandingsoccur within, among and between groups (Valusek &amp; Fryback, 1985). As Shekelton (1991) suggested, both clients and systems developer need to be cautious and consider the use of language from a different perspective.
</t>
    </r>
    <r>
      <rPr>
        <b/>
        <sz val="10"/>
        <color theme="1"/>
        <rFont val="Calibri"/>
        <family val="2"/>
      </rPr>
      <t>- Appreciate Different Cognitive Views</t>
    </r>
    <r>
      <rPr>
        <sz val="10"/>
        <color theme="1"/>
        <rFont val="Calibri"/>
        <family val="2"/>
      </rPr>
      <t xml:space="preserve"> - In addition to possessing, universal characteristics and the characteristics of a particular group, a person also possesses idiosyncratic characteristics (Wallerstein, 1990). This combination of characteristics constructs a unique individual with a different, valid view of the world. It is therefore necessary to be aware that different frames of reference exist.
</t>
    </r>
    <r>
      <rPr>
        <b/>
        <sz val="10"/>
        <color theme="1"/>
        <rFont val="Calibri"/>
        <family val="2"/>
      </rPr>
      <t>- Respect Values:</t>
    </r>
    <r>
      <rPr>
        <sz val="10"/>
        <color theme="1"/>
        <rFont val="Calibri"/>
        <family val="2"/>
      </rPr>
      <t xml:space="preserve"> An individual is a member of many groups each of which has a different culture and within each group, the individual adopts particular roles. In the user-systems developer relationship, the individuals involved adopt specific roles which represent their values. An appreciation of the different roles in a relationship is necessary to improve communication and interaction.</t>
    </r>
  </si>
  <si>
    <r>
      <rPr>
        <sz val="10"/>
        <color theme="1"/>
        <rFont val="Calibri"/>
        <family val="2"/>
      </rPr>
      <t xml:space="preserve">There is no defined procedure to achieve this level of understanding, however, we suggest key elements to improve all communication include:
1. Recognise that the community entered will have different cultural values.
2. Appreciate that the community comprises of individuals not stereotypes.
3. Develop a conducive context within which to work effectively with a different community.
</t>
    </r>
    <r>
      <rPr>
        <b/>
        <sz val="10"/>
        <color theme="1"/>
        <rFont val="Calibri"/>
        <family val="2"/>
      </rPr>
      <t xml:space="preserve">Also provide following recommendations to improve communication in information systems development [Figure 2].
</t>
    </r>
    <r>
      <rPr>
        <sz val="10"/>
        <color theme="1"/>
        <rFont val="Calibri"/>
        <family val="2"/>
      </rPr>
      <t xml:space="preserve">
- Explain Terminology: All departments must recognise that the language they use may not be understood outside the confines of their specialist area. The manipulation of language to reinforce departmental barriers hinders effective communication. There is no standard for considering one group as inferior or superior to another (Hofstede, 1991). A business user who does not share the same specialism as a systems developer, is no less inferior to the developer, than the systems developer is to the business specialist for whom the system is being developed. Careful use of specialist terminology portrays greater professionalism than irresponsible administration of jargon.
- Consider Use of Language: The development of effective and efficient information systems requires the resolution of communication problems experienced between users and systems developers (Christensen, 1991). Language is the resource of communication but it is ambiguous; misunderstandingsoccur within, among and between groups (Valusek &amp; Fryback, 1985). As Shekelton (1991) suggested, both clients and systems developer need to be cautious and consider the use of language from a different perspective.
- Appreciate Different Cognitive Views - In addition to possessing, universal characteristics and the characteristics of a particular group, a person also possesses idiosyncratic characteristics (Wallerstein, 1990). This combination of characteristics constructs a unique individual with a different, valid view of the world. It is therefore necessary to be aware that different frames of reference exist.
- Respect Values: An individual is a member of many groups each of which has a different culture and within each group, the individual adopts particular roles. In the user-systems developer relationship, the individuals involved adopt specific roles which represent their values. An appreciation of the different roles in a relationship is necessary to improve communication and interaction.
</t>
    </r>
  </si>
  <si>
    <t xml:space="preserve">Guidelines/Approach/Methods/Practices
</t>
  </si>
  <si>
    <r>
      <rPr>
        <b/>
        <sz val="10"/>
        <color theme="1"/>
        <rFont val="Calibri"/>
        <family val="2"/>
      </rPr>
      <t>One of the most relevant is the software developers’ lack of understanding regarding usability. This problem is connected to the lack of empathy toward users' needs on the part of software developers. Empathy is strategic in order to handle this and other problems presented in both HCI and SE. This paper presents results from an empirical study in which we explored the effectiveness of some typical usability evaluation methods to improve of empathy towards users’ need</t>
    </r>
    <r>
      <rPr>
        <sz val="10"/>
        <color theme="1"/>
        <rFont val="Calibri"/>
        <family val="2"/>
      </rPr>
      <t>s. The results show that the classical, user-based thinking aloud protocol significantly increases empathy. The alternative remote synchronous method is also effective and is more efficient, considering its logistical and economic advantages. Both methods create a scenario in which users work in conditions that are more realistic and expose their implicit needs while being observed by developers. This interaction allows the contagion of users' emotions by software developers, which increases their empathy toward users' needs.
This paper provides an empirical exploration focused on the potential of usability evaluations to increase or improve empathy toward users’ need</t>
    </r>
    <r>
      <rPr>
        <b/>
        <sz val="10"/>
        <color theme="1"/>
        <rFont val="Calibri"/>
        <family val="2"/>
      </rPr>
      <t>s. The main contribution of this study is its empirical basis in a realistic software development context.</t>
    </r>
    <r>
      <rPr>
        <sz val="10"/>
        <color theme="1"/>
        <rFont val="Calibri"/>
        <family val="2"/>
      </rPr>
      <t xml:space="preserve">
The usability evaluation methods that included interaction with users had remarkable results in the generation of empathy towards users’ needs. Both methods used in our study (usability lab and remote synchronous testing) provided vivid interaction with users, a scenario that enabled the contagion of users’ emotions by software developers. Practical and logistical considerations make the remote synchronous testing method the best option to be considered in the software development process.</t>
    </r>
  </si>
  <si>
    <r>
      <rPr>
        <b/>
        <sz val="10"/>
        <color theme="1"/>
        <rFont val="Calibri"/>
        <family val="2"/>
      </rPr>
      <t>Gaps encountered: 
In the software intensive projects of the Turkish Defense Industry, five types of gaps existing in the literature were encountered throughout the study</t>
    </r>
    <r>
      <rPr>
        <sz val="10"/>
        <color theme="1"/>
        <rFont val="Calibri"/>
        <family val="2"/>
      </rPr>
      <t xml:space="preserve">. A gap about the communication between the users and the developers [3], a gap due to the different ownerships that the users and the developers feel over the operational needs and the technological infrastructure respectively [13], and a gap due to the unrealistic expectations for the developers’ capabilities [15] are supported both by the interviews and the survey administered. Gap due to the difference in working behaviours, values and characteristics [3] is supported by the interviews. At last but not least, a gap caused by the poor interaction between the users and the developers [3] is strongly supported by the survey.
</t>
    </r>
    <r>
      <rPr>
        <b/>
        <sz val="10"/>
        <color theme="1"/>
        <rFont val="Calibri"/>
        <family val="2"/>
      </rPr>
      <t>Socio-technical Factors:
A uni-directional lack of trust towards the developers among the users was encountered in the interviews with the developers. Establishing a common language between the users and the developers seems to be important to bridge the gap caused by the communication problems.</t>
    </r>
    <r>
      <rPr>
        <sz val="10"/>
        <color theme="1"/>
        <rFont val="Calibri"/>
        <family val="2"/>
      </rPr>
      <t xml:space="preserve">
According to the survey and the interviews, both sides are suffering from the lack of balance between the responsibility and the authority. On the developers side, responsibility generally gives them a feeling of usefulness which increases their performance and supports their positive attitudes towards the users. On the contrary, responsibility without authority affects the developers negatively and it is a common situation especially for the systems and the software engineers. On the users side, the lack of balance is not strong as on the developers side but there clearly exists according to the findings of the interviews with the users.
Strong and sometimes unrealistic expectations that the users have result in a stress and a feeling of dissatisfaction over the developers because they tend to challenge about the technology and the infrastructure over which they feel an ownership. Shah et al. proposed that the realistic expectations could occur if the developers and the users understand the other side’s culture, thought process and environment [3]. Frequent changes in personnel assignments of both sides reduce the quality of the mutual understandings. Changes in personnel sometimes can be made by both sides on purpose. Changing the faces resisting against the other side’s wishes can break down the determination of the other side.
Upper management on the developer side is often not aware of what kind of problems the developers suffer from or what the current situation is. They generally focus on the financial problems. The developers are seen as computers that can be run for 24 hours a day if needed. Interaction between upper management and the developers becomes poorer after contract awarding. The developers are obliged to solve their problems with the users by themselves because upper management does not want to be “bad guy” against the users.
Having a unique customer (the government agencies) increases the stress over the upper management of the developer companies. Managers tend to accept the users’ requests regardless of whether they are realistic and feasible for the sake of maintaining the good relations with the users. Otherwise, they have no way of making bussiness.
According to interviews, unreasonable deadlines and emergencies are not the exceptions but the conditions throughout the project life cycle. They increase the pressure and stress over the developers. 95% of the developers participated in the survey feel a time pressure in doing their jobs and meeting the deadlines.
</t>
    </r>
    <r>
      <rPr>
        <b/>
        <sz val="10"/>
        <color theme="1"/>
        <rFont val="Calibri"/>
        <family val="2"/>
      </rPr>
      <t xml:space="preserve">Solutions Proposed:
</t>
    </r>
    <r>
      <rPr>
        <sz val="10"/>
        <color theme="1"/>
        <rFont val="Calibri"/>
        <family val="2"/>
      </rPr>
      <t>• On the developer side, people having engineering background, having experience with the end-users, knowing their working environment very well, speaking their domain-specific languages should be hired instead of domain experts.
• On the user side, project officers should be selected from the end-users having a technical background.
• Prototyping should be a process scheduled in the project plans just like design, coding or testing.
• Contracts should not cover overdetailed specifications .
• On the developer side, responsibility and authority should be balanced by establishing distributed decision mechanisms eliminating top-down centralized control.</t>
    </r>
  </si>
  <si>
    <t>Guidelines/Approach/Methods/Practices</t>
  </si>
  <si>
    <t>Guidelines/Approach/Methods/ Practices</t>
  </si>
  <si>
    <t>Definitions of Outcome Categories</t>
  </si>
  <si>
    <t>A working tool/model/ prototype related to human aspects is developed as an outcome of the study or the study facilitates tool development or tool evaluation.</t>
  </si>
  <si>
    <t>A Theory/Theoretical Framework/Theoretical Model  related to human aspects is developed as an outcome of the study.</t>
  </si>
  <si>
    <t>A list of items which can be regarded as guidelines/Approaches/Methods has been suggested as an outcome of the study to improve SE outcomes by incorporating human aspects or to mitigate negative effect caused due to the lack of consideration of human aspects.</t>
  </si>
  <si>
    <t>Some empirical Insights/Indications/Evidence on Human Aspects in Developer-User Interactions have been presented as an outcome of the study.</t>
  </si>
  <si>
    <t xml:space="preserve">Categorisation of studies based on the outcome </t>
  </si>
  <si>
    <t>Outcome Category</t>
  </si>
  <si>
    <t>Model Name/Solution/Outcome</t>
  </si>
  <si>
    <t>Working Tool/ Model/ Prototype | Facilitating Tool Development</t>
  </si>
  <si>
    <t xml:space="preserve">A Descriptive Classification for End User-Relevant Decisions of Large-Scale IT Projects
</t>
  </si>
  <si>
    <t>This paper is a continuation of authors' work on enhancing user-developer communication and they argue that a user-relevant decision becomes a trigger point to start communication with users. They further argue that in large-scale IT projects, using traditional development methods, there is a need for enhanced user developer communication focusing on the translation process from user to system requirements. In previous works, they have developed a classification for trigger points (user-relevant decisions) based on the Task-Oriented Requirement Engineering (TORE) method.  
In this paper they present the validation of that classification and its extension with examples.
They are using a classification which they previously developed for trigger points based on the on decisions defined in Task-Oriented Requirement Engineering (TORE) method. They have argued that a user-relevant decision becomes a trigger point to start communication. Hence they have used the term trigger point for user-relevant decision within the paper.</t>
  </si>
  <si>
    <t>A questionnaire to measure user engagement success</t>
  </si>
  <si>
    <t>Infrastructure Probes (IP)</t>
  </si>
  <si>
    <t xml:space="preserve">Presented a new variation of cultural probes, called Infrastructure Probes (IP). IPs can be seen as an additional ethnographic method to get a deeper understanding of the user’s working context and thus help to improve the collaboration between users and developers regarding requirements elicitation. They consist of a screenshot tool, a digital camera, Post-it’s, forms, an IT diary and a writing pad, allowing end users to observe and document their use of the IT infrastructure in question with special emphasis on problematic situations. 
The original cultural probes package consists of postcards, maps, a camera, a photo album and a media diary, but also of collected material, like tickets and receipts. Our arrangement of the infrastructure probes targets the documentation of usages of IT infrastructures. The term ‘infrastructure’ does not only refer to the notion of infrastructure described in the introduction, the probe development is theoretically informed by research on E-Infrastructures as described in [12]: We aim at documenting ‘infrastructure breakdowns’ and ‘use innovations’.
</t>
  </si>
  <si>
    <t>Gap model</t>
  </si>
  <si>
    <t xml:space="preserve">Gap model was developed. They also have identified differences between It professional and users (table 4), Differences within the IT professionals group (table 5) and Differences within the User group (table 6).
The relationship between the characteristics of an individual and their interaction with information technology derived from literature from a range of areas including user acceptance, innovation diffusion, human factors and mental models provided a list of factors appropriate for the exploration of the differences between IT professionals and users. These initial factors were compared for an overlap of concepts and grouped according to similar principles into three primary groups: general, IT specific, and mental model factors. This grouping formed the basis of the Gap Model. </t>
  </si>
  <si>
    <t>A process model for Communication</t>
  </si>
  <si>
    <t>They have developed a process model that specifies four communication stages that are necessary for developers to understand users’ needs and to appropriately prioritize issues requiring resolution.
Stage 1: users become conscious of messages to transmit to developers
In Stage 1, we consider whether and how users become aware of certain information, which they may later communicate to developers
Stage 2: users transmit messages to developers
After users formulate their ideas, they may decide to transmit them to developers through one or more channels. Yet, for sales reps to transmit messages to developers, three conditions must be met. Sales reps must (1) be aware of some information to communicate; (2) be aware of an opportunity to communicate the information; and (3) actively choose to communicate the message through a communication channel. Whereas Stage 1 described how sales reps become aware of certain messages to transmit, or not, Stage 2 considers how users recognize opportunities to communicate information, and whether and how they decide to transmit this information (or decide not to transmit it).
Stage 3: developers receive and interpret message
Stage 3 considers how developers do or do not receive the various messages sent by devel- opers, including various filters that operate to distort or screen out particular messages. Although there are various types of cognitive filters, such as interpretative schemes, mental models, and differences in the use of language by different social groups, the primary filter we consider is where an intermediary is positioned between the message sender and receiver, who may distort or screen out messages. Although such intermediaries may add value by aggregating and prioritizing messages, or by clarifying ambiguous meanings, they can also distort communication, whether consciously or unwittingly.
Stage 4: developers set priorities and take action
In the model’s final stage, developers aggregate the information that they do receive and pri- oritize tasks to perform, according to priorities determined by the project manager, or by their own, implicit cognitive schemes for prioritizing them.</t>
  </si>
  <si>
    <t xml:space="preserve">A meeting format using the set of communication behaviors contained in the Precision Model </t>
  </si>
  <si>
    <t>The set of communication behaviors contained in the Precision Model was incorporated into a general format for running design team meetings and interviews. The general format is summarized in figure 2. 
In this guide, a meeting is divided into three stages: the pre-meeting, the set-up for the meeting, and running the meeting. The pre-meeting phase is the most critical. 
[More details: Above table]</t>
  </si>
  <si>
    <t>An integrated framework of communication</t>
  </si>
  <si>
    <t>Developed an integrated framework of communication:
The research framework is grounded in the assumption that communication is an ongoing , interactional event, which is constantly changing due to feedback, homeostasis and redundancy. The emphasis is on process, and the context in which specific relationships take place. The framework does not suggest that content will not in some way affect our ability to communicate effectively; it suggests that the desired outcomes should not be driven by content as much as by the process of human communication. Further, the goal of the framework is to offer insight into an individual's ability to successfully enter into an environment (any group of which he/she becomes a member) and interact successfully within that system (ensure stability by sharing the responsibility for outcomes) while obtaining mutual satisfaction or goals.
[More details: Above table]</t>
  </si>
  <si>
    <t>Evaluation of the UCD-LSI Method</t>
  </si>
  <si>
    <t xml:space="preserve">Evaluation of the UCD-LSI Method: utility and acceptance of a simulated application of the UDC-LSI method.
The general goal is to evaluate this instantiation of the UDC- LSI method in the unit of analysis (iPeople project) from the perspective of project participants. In particular, we wanted to understand the feasibility, effectiveness, efficiency, and acceptance of the instantiation of the UDC-LSI method.
RQ1/H1: We analyzed the feasibility within three dimensions: internal development process, for this system, with this customer. Altogether we consider H1 is confirmed.
RQ2/H2: For effectiveness, we mainly focus on system success aspects (i.e. user satisfaction, ease of use, system use, project’s time and budget, system quality, and data quality).  H2 is confirmed. This means the UDC-LSI method has a positive effect on system success.
RQ3/H3: Regarding efficiency, we asked the project participants for their opinion on the effort-benefit ratio of the four parts of the instantiation of the UDC-LSI method. Since the vast majority agrees that for all parts of the UDC-LSI method the benefits outbalance the effort, hypotheses H3 is confirmed.
RQ4/H4: Regarding acceptance, we build upon the Technology Acceptance Model (TAM) [5]. Therefore we checked for perceived ease of use, perceived usefulness, attitude towards using and the behavioral intention to use.  All project participants have a positive attitude towards usage (100%) Since the project participants agree to the perceived ease of use, have a positive attitude towards using and a behavioral intention to use, H4 is confirmed.
Overall, the results showed a clear positive assessment of utility (i.e. feasibility, effectiveness, and efficiency) and usability (i.e. acceptance by the future users) of the UDC-LSI method in the opinion of the project participants. The evaluation showed a clear positive assessment of utility (i.e. feasibility, effectiveness, and efficiency) and usability (i.e. acceptance) of the UDC-LSI method. The feasibility is considered higher for the documentation part than the communication part. This makes sense, since the documentation part can be done internally within the IT Company, whereas the communication part requires contact with the customer. </t>
  </si>
  <si>
    <t>Facilitating the development of CloudTeams platform</t>
  </si>
  <si>
    <t xml:space="preserve">This study is conducted to identify the correct requirements for the CloudTeams platform (At the moment, CloudTeams is in the phase of analyzing end users’ real needs through interviews and questionnaires and validating the CloudTeams concept.).
Development of CloudTeams platform -- Still haven't developed this and at the moment, CloudTeams is in the phase of analyzing end users’ real needs through interviews and questionnaires and validating the CloudTeams concept
The ambition of the EU-funded project CloudTeams is to build a collaborative and trusted software development framework that allows the direct interaction of developer teams with prospective users. Through the introduction of novel collaboration and engagement methodologies, CloudTeams facilitates development processes that deliver the final software-as-a-service offerings, which are tested, verified, and deployed.
CloudTeams will be developed within the next two years by a collaborative effort of the CloudTeams project consortium. CloudTeams aims for bringing together the software development community and the end users on a collaborative software development platform, by providing the environment where software teams will interact with prospective customers. On CloudTeams, developers will test their first developments and will collaboratively develop the business models where a software solution can make impact. Taking into consideration the need for fast prototyping, the multi-disciplinarity of a software team and the increasing use of cloud-based deployment environments, CloudTeams combines the necessary software tools and interfaces to speed up the development process itself.
CloudTeams will support both software teams and end users during the whole software development process. Figure 1 presents the CloudTeams solution that builds a win-win relationship for communities of users and software developer teams by integrating and leveraging on existing platforms, data, and solutions. </t>
  </si>
  <si>
    <t>RESPECT Framework
Framework for User-centred and Use-case Driven Requirements Engineering
XML-Based Tool for Identifying, Studying and Mediating Human-to-Human Communication</t>
  </si>
  <si>
    <t>Theory/ Theoretical Framework/ Theoretical Model</t>
  </si>
  <si>
    <t>Five data patterns related to delivery of quality requirements and how it affects project success</t>
  </si>
  <si>
    <t>Five hypotheses related to: 
User participation and perception gap, 
Requirements uncertainty and perception gap, 
Requirements uncertainty and user participation, 
Top management support, perception gap, and user participation</t>
  </si>
  <si>
    <t>Hypotheses were drawn based on the customer-driven courses</t>
  </si>
  <si>
    <t xml:space="preserve">Hypotheses:
H1: A customer-driven project course positively affects students technical, project management, and soft skills. (cf. Section V.A)
H2: Students become thoroughly interested in the startup formation and innovation perspective of the customer projects if educators introduce an Innovation Bootcamp or similar external activities at the beginning of the course. (cf. Section IV.B)
H3: An Innovation Bootcamp positively affects project kickstart, relevance, development process, end product quality, and student active participation in customer-driven project courses. (cf. Section V.C).
The intention behind this study was to corroborate the aforementioned hypotheses by conducting questionnaire surveys with other similar SE project-based courses and performing triangulation with artifact analysis of our present findings. Clear-cut answers are not offered in this study, and it may even raise more questions than it answers. That being said, it is still possible to form assumptions (hypotheses) worth investigating by the research community.
</t>
  </si>
  <si>
    <t xml:space="preserve">Hypotheses were drawn based on;
User ability and user commitment, 
Extrinsic motivation and user commitment, 
User commitment and IS–user collaboration, 
User commitment and project performance, 
User–IS team collaboration and project performance.
</t>
  </si>
  <si>
    <t>Developed and validated five hypotheses. 
H1. User ability is positively associated with user commitment to the IS project team.
H2. Extrinsic motivation is positively associated with user commitment to the IS development project.
H3. User commitment is positively associated with user–IS collaboration.
H4. User commitment to the IS development team is positively associated with project performance.
H5. User–IS collaboration is positively associated with project performance.
Since the centrality of this study is to investigate whether commitment plays an essential role in the system development processes leading to collaborative behaviors, an exploratory test is conducted to determine if user ability and extrinsic motivation have a significant link to user–IS collaboration in the presence of commitment. As shown in Table 3 and Fig. 2, though ability and extrinsic motivation are positively and strongly correlated with user–IS collaboration, the effects become trivial when commitment intervened as a mediator variable. This indicates that user commitment is a full mediator between its antecedents and user–IS collaboration.</t>
  </si>
  <si>
    <t>Hypotheses were drawn based on relation of project partnering, user–developer conflict, and lack of role clarity to the performance of software development projects</t>
  </si>
  <si>
    <t>Developed Hypotheses.
H1a. User–developer conflict is positively associated with performance estimation difficulty.
H1b. User–developer conflict is negatively associated with project performance.
H2a. Role ambiguity is positively associated with performance estimation difficulty.
H2b. Role ambiguity is negatively associated with project performance.
H3a. Partnering is negatively associated with user–developer conflict.
H3b. Partnering is negatively associated with role ambiguity.
H4a. Partnering is negatively associated with performance estimation difficulty.
H4b. Partnering is positively associated with project performance.
H5. Performance estimation difficulty is negatively associated with project performance.
Table 5 shows the results of the structural equation model. The t-statistics for all hypotheses exceeded significance at the .05 level indicating these relationships hold statistical significance, except H2b. The total variance explained of the project performance in the examined model was .41. Hypothesis H2b, the direct relation between lack of role clarity and project performance was not statistically supported.</t>
  </si>
  <si>
    <t xml:space="preserve">Hypotheses were drawn based on Pre-project partnering, Perception gap, Horizontal coordination, vertical coordination and project performance
</t>
  </si>
  <si>
    <t>Hypotheses:
H1a: Pre-project partnering has a positive impact on the extent of vertical coordination during the system development process.
H1b: Pre-project partnering has a positive impact on the extent of horizontal coordination during the system development process.
H1c: Pre-project partnering has a significant positive impact on closing the perception gap between IS users and IS developers.
H2a: Vertical coordination has a positive impact on project performance.
H2b: Horizontal coordination has a positive impact on project performance.
H3: Horizontal coordination has a positive impact on closing the perception gap between users and IS developers.
H4: The perception gap is negatively associated with project performance.</t>
  </si>
  <si>
    <t>Hypotheses were drawn based on Requirements Instability, stakeholder perception gap, Requirements diversity, residual performance risk and project management performance</t>
  </si>
  <si>
    <t>Hypotheses:
H1a: Requirements instability is positively associated with the stakeholder perception gap.
H1b: Requirements diversity is positively associated with the stakeholder perception gap.
H2a: Requirements instability is positively associated with residual performance risk.
H2b: Requirements diversity is positively associated with residual performance risk. [not supported ]
H3: The stakeholder perception gap is positively associated with residual performance risk.
H4: Residual performance risk is negatively associated with project management performance.</t>
  </si>
  <si>
    <t>Four Organisation patterns</t>
  </si>
  <si>
    <t xml:space="preserve">The principal pattern is Group Solve – a collaborative approach to working as one team. This pattern has a number of subordinate patterns such as Group own, Be visual, Force rank.
Group Solve can be used whenever there is urgency, empowered stakeholders, and a problem to be solved. A lasting relationship is forged between the customers and the developers. 
Group own: If a diverse group of people need to all play a role in the solution of an urgent problem in the short- and long-term then shift the ownership of the problem to the group. Solution - Actively listen to learn – do not assume to know the answers. Be open to change. Customers present to each other (with strong “behind-the-scenes” support) and feel empowered. Speak in the language of the customer
Be visual: If you need to communicate something that is not 100% known and understood then prefer visual over textual. 
Solution - Use visual artifacts as principal discussion and communication tools: context diagrams, process flows, paper or mocked up prototypes of system flows. Visualize back-end processes such as accounting, to engage stakeholders. Prefer stickies, whiteboards, and projectors over documents on a table. Complement visual artifacts with appropriate textual information (e.g., a system context diagram with a spreadsheet of each system’s details).
Force rank: If a group needs to prioritize in the face of real constraints then use an objective and interactive approach to reach the best solution. 
Solution - Carefully selected ranking criteria. Smoothed set of functionality, Strongly facilitated prioritization session, with key stakeholders driving the initial ratings
</t>
  </si>
  <si>
    <t>Six Organisational patterns</t>
  </si>
  <si>
    <t>We bring six newly discovered patterns that address these problems and improve the understanding between a customer and the development team during the software development process. We also bring some of the known organizational patterns that also mitigate these problems into relation to the newly discovered patterns.
six organizational patterns (highlighted in Figure 2) were discovered for improving the understanding between a customer and the development team.
1 - Customer Driven Design
There are various approaches for customer involvement that the development team can use. These approaches improve involvement and increase the understanding between a customer and the development team.
The customer should clearly identify the initial requirements and provide them to the development team. Customers may involve with the development team through various approaches. These approaches can be design for customer, design with customer, and design by customer in order to understand the customer what the developers need.
2 - Customer Involvement with Development Team
The customer department agreed to introduce experts to the development team for a software project in the development team environment. Both teams are committed to continuing to work together in a developing environment.
Engage expert customers in the development environment rather than the development team engaging the customer environment. The expert customers should work together with the development team to discover the system’s hidden needs until the software project has been developed successfully.
3 - Illustrate Business Process
The requirement has been gathered from the customer in text and scenarios. The development team and a customer need to design business workflow and streamline the administrative processes.
To understand the overall flow of requirements, both the customer and the development team need to visualize the organization’s entire administrative processes. They may use graphical notations supported by a tool for process simplification and visualization.
4 - Business Process Re-Engineering
Administrative processes are designed, and they are being followed. The administration is ready to re-engineer the administrative non-standard process to make it simple and easy.
The project manager and the customer should evaluate the overall administration processes. Identify the gaps in the processes, eliminate duplicate processes, link the related sub-processes, and then ask management to approve them.
5 - Satisfy Customer by Result
The development team has already started working with customers on product development. They need to establish a trusted environment with the customer.
The development team should design prototypes or key features of the software project and allow customers to provide early feedback. The designed features should be shared with the customers for engagement and satisfaction before the entire software project development begins.
6 - Build Master Trainers in the Development Environment
Customer needs assessment is performed by the development team, and the capacity-building plan is prepared based on this assessment. Both teams decided to train the nominated staff in the development environment.
Build the capacity customers introduced in the development environment during software project development. These customers should become master trainers to train the remaining employees in the organization.</t>
  </si>
  <si>
    <t>Guidelines/ Approach/ Methods/ Practices</t>
  </si>
  <si>
    <t>Ideas to Overcome Obstacles for the Implementation of UDC and Factors for Communication Gaps</t>
  </si>
  <si>
    <t>As results study has identified Existence of UDC in Large-Scale IT Projects (Table 3), Organizational Obstacles for UDC (Table 4), identified three factors for communication gaps and four consequences caused by communication gaps (Table 5), Ideas to Overcome Obstacles for the Implementation of UDC and Factors for Communication Gaps (Table 6). 
Table 6 presents the Ideas to Overcome Obstacles for the Implementation of UDC and Factors for Communication Gaps. 
In total, the experts suggested twelve different approaches to overcome factors for communication gaps or obstacles. We classified these approaches into three categories, user-centered approaches, developer-centered approaches, and organizational approaches. We mapped them in our analysis phase to the addressed factors for communication gaps and organizational obstacles wherever possible and identified similar approaches from the literature (Table 6). The user-centered approaches are ideas that include the involvement of the user. The second category clusters ideas that have to be realized by the developer. The third category of organizational approaches is for ideas that need to be considered in the setup of the project organization and management.
User-centered approaches: Presentation of (UI) prototypes or proof of concepts to users, House tours in different business units with running SW, Description of added value to users to  increase acceptance, Incentive system for the participation of business users, Involvement of users in the organization of rollout and change management
Developer-centered approaches: Developers must mediate between different user groups, End-to-end feature responsibility of developers, Developer writes informal description of how to implement requirements, Obligation to justify all technical decisions with functional need.
Organizational approaches: Usage of test data early in project, Agile methods e.g. frequent review meetings, Definition of usability guidelines to avoid detailed UI discussions.</t>
  </si>
  <si>
    <t>Approach for overcoming the user involvement obstacles</t>
  </si>
  <si>
    <t>This paper addresses one particular software development context: large product development organizations. It describes common obstacles that product developers face in obtaining knowledge about actual or potential users of their systems and applications. Many of these obstacles can be traced to organizational structures and development practices that arose prior to the widespread market for interactive systems. These observations apply to user involvement in human-computer interface development in general, but have particular relevance to CSCW and groupware development.
Overcoming the user involvement obstacles
Another promising source of new techniques is the experience derived from other development contexts, notably European projects based more on internal or in-house development. In part because some of the obstacles described in this paper are encountered in a muted form or not at all in such contexts, user involvement is more often achieved. Several of these projects and approaches are described in the Proceedings of CSCW’88; see also Bjerknes ef al. (1987). Of course, transferring what has been learned from internal development to product development is not always easy or even possible.
Computer Support For Cooperative Development
One CSCW topic receiving considerable attention is support for software development. It is impossible to say anything that has not been said before, but these analyses permit us to re-emphasize particular points. Rapid prototyping tools are of course critical; even better will be prototyping tools that are explicitly designed to facilitate cooperation among computer users and developers in design. (See the discussion in Gronbrek, 1991.) Just as code management systems have proven useful in multi-programmer environments, so single-user rapid-prototyping tools may benefit by adopting features designed to support the collaborative nature of most product development.
Improved capabilities for transferring multi-media documents will help. Video is likely to be useful in two ways-to enable developers to communicate more effectively across distances, and perhaps more importantly, to communicate aspects of users’ experiences and work environments to developers. It is difficult to overestimate the impact video can have in conveying the specific details as well as the general richness of work environments.
This need to bridge the information gap between development and use environ- ments is so great that the computer should come to play a direct role in making it happen, by communicating information about computer use directly to developers. Issues of privacy and confidentiality will have to be worked out carefully; in some environments it will not be possible. But the potential advantages are so great, for both computer developers and computer users, that efforts to find a mutually satisfactory arrangement will be amply rewarded.</t>
  </si>
  <si>
    <t>An approach to help overcome some of the mismatch or understanding gap between the customer and the developer</t>
  </si>
  <si>
    <t>This paper identifies and describes an approach to help overcome some of the mismatch or understanding gap between the customer and the developer. The approach is intended to be used at the early stages of requirement determination and introduces techniques from operational research into the process. In particular set theory and Venn diagrams are used as a way of graphically representing the relationships and gaps in understanding that may exist. The benefit obtained from the use of the technique is partly in the graphical representations themselves but mainly in the dialogue and negotiation that result from the construction of the diagrams.
The main feature of the technique proposed is the use of diagrams from set theory, but although the diagrams are important it is really the negotiation and dialogue that are key. [More details: Section 4]</t>
  </si>
  <si>
    <t xml:space="preserve">Guidelines for bridging cultural gap </t>
  </si>
  <si>
    <t>Enhancements to the traditional IT curriculum</t>
  </si>
  <si>
    <r>
      <rPr>
        <b/>
        <sz val="10"/>
        <color theme="1"/>
        <rFont val="Calibri"/>
        <family val="2"/>
      </rPr>
      <t>IT Major Curriculum:</t>
    </r>
    <r>
      <rPr>
        <sz val="10"/>
        <color theme="1"/>
        <rFont val="Calibri"/>
        <family val="2"/>
      </rPr>
      <t xml:space="preserve"> Happily, there are ways to improve the acculturation of our majors. First of all, students can be encouraged in class to become experts in certain areas and then have them work together on projects that require the expertise of all. In addition to reducing the perception that an IT professional has to know everything, it would also reinforce the need to share information and work collaboratively. This perspective goes beyond just suggesting that group projects are needed to force students to learn how to handle small group interaction. The emphasis here is on encouraging students to feel comfortable with their own limited knowledge, more willing to ask for help and to realize that working with others is critical for success. Because this training will avoid the 'I am more Knowledgeable than You' syndrome, the IT professional will be more willing to take the time to understand the user's situation (perspective gap, appreciation gap) and to listen when the user gives warning (foresight gap).
Management of information systems courses for IT majors could address the IT/User gap in another form: impression management. The topic would cover ways in which an IT department loses credibility (credibility gap), feels misunderstood (perspective gap) or becomes unrecognized (appreciation gap) for its activities. Techniques for monitoring and improving the IT department's relationship with the rest of the organization should be discussed here. To summarize, not only will all the changes suggested herein improve our majors chances of developing better systems (reduce the credibility gap), they will also make it more likely that the graduates will move up through increasingly responsible positions and be better able to handle cross-functional projects. There are, however, also things that can be done to reduce the IT/User gap from the business side.
The first is a </t>
    </r>
    <r>
      <rPr>
        <b/>
        <sz val="10"/>
        <color theme="1"/>
        <rFont val="Calibri"/>
        <family val="2"/>
      </rPr>
      <t>hybrid major</t>
    </r>
    <r>
      <rPr>
        <sz val="10"/>
        <color theme="1"/>
        <rFont val="Calibri"/>
        <family val="2"/>
      </rPr>
      <t xml:space="preserve"> that emphasises that the person would need both technical and inter-personal skills. There are ways to improve the acculturation of our majors. First of all, students can be encouraged in class to become experts in certain areas and then have them work together on projects that re- quire the expertise of all. In addition to reducing the perception that an IT professional has to know everything, it would also reinforce the need to share information and work collaboratively. This perspective goes beyond just suggesting that group projects are needed to force students to learn how to handle small group interaction. The emphasis here is on encouraging students to feel comfortable with their own limited knowledge, more willing to ask for help and to realize that working with others is critical for success. Because this training will avoid the 'I am more Knowledgeable than You' syndrome, the IT professional will be more willing to take the time to understand the user's situation (perspective gap, appreciation gap) and to listen when the user gives warning (foresight gap). Management of information systems courses for IT majors could address the IT/User gap in another form: impression management. The topic would cover ways in which an IT department loses credibility (credibility gap), feels misunderstood (perspective gap) or becomes unrecognized (appreciation gap) for its activities. Techniques for monitoring and improving the IT department's relationship with the rest of the organization should be discussed here.
The second is a </t>
    </r>
    <r>
      <rPr>
        <b/>
        <sz val="10"/>
        <color theme="1"/>
        <rFont val="Calibri"/>
        <family val="2"/>
      </rPr>
      <t>hybrid minor t</t>
    </r>
    <r>
      <rPr>
        <sz val="10"/>
        <color theme="1"/>
        <rFont val="Calibri"/>
        <family val="2"/>
      </rPr>
      <t>hat would allow non-IT business majors or even non-business majors to enhance their technical skills enough to be effective liaisons between their work group and the IT department. There are two ways to handle this in the curriculum. One way is to create an IT Liaison major. This major would be designed to give the students a full business core plus enough technical background to be able to talk to IT people. It would replace the heavy programming component with project, conflict and change management coursework. At the same time, students in the IT Liaison curriculum should be encouraged to minor in one of the business unit disciplines so as to highlight their hybrid emphasis.
A second or additional approach to creating hybrid personnel would be to create an End-User Support minor that could be taken by non-IT business majors who have an interest in working with IT while remaining in their own discipline. The minor would include technical training geared towards end-user development in generic packaged software (ex: Visual Basic, Microsoft Access), web development tools (ex: Dreamweaver) and business- oriented software (ex: Enterprise Resource Planning, Customer Relations Management Systems). Since hybrid minors are likely to be doing business analysis and reporting, give them coursework in database mining and online analytical processing. In their role as advisors to end-users they will need information resource management courses such as IT strategy or supply chain management.</t>
    </r>
  </si>
  <si>
    <t>Practices to enhance the effectiveness of the on-site customer</t>
  </si>
  <si>
    <t>Our final question for this research sought to uncover the practices the customers and developers were using to enhance the effectiveness of the on-site customer. Eight new practices emerged:
• Customer’s Apprentice: A programmer joins the customer team for a few iterations so that they can understand the complexity of the customer teams’ role as well as assisting to reduce the overload experienced by the customer.
• Programmer On-Site: The customer schedules site visits for the programmers so that they have the opportunity to understand more about the end-users.
• Programmer Holiday: The customer schedules a technically focused iteration so that the customer can step outside the iterations to reset the project direction.
• Roadshow: The customer demonstrates the software and planned stories to end-users and other stakeholders to obtain feedback on the direction of the software.
• Customer Pairing: Two customers collaborate to provide a single-voice to the programmers. The customers could be performing the same roles (e.g. two Diplomats) or different roles (e.g. a Negotiator and a UI Designer).
• Customer Boot Camp: A customer-focused training event for both customers and programmers. The training should cover the role of the customer as well as the techniques (e.g. story writing) and practices (e.g. Programmer On-site) with opportunities for the whole team to put what they have learnt into practice in a safe and fun environment (e.g. a simulation).
• Big Picture Up-Front: A relatively short period of design amongst the business stakeholders and the customer team to set the direction of the project and create an initial release plan. The most common technique used to develop the big picture were facilitated workshops involving the stakeholders, customer team and programmer representatives.
• Re-Calibration: The customer schedules regular sessions (every few iterations) with the end-users and stakeholders to adjust commitments and resources. The adjustments will be made to take into account what both customers and programmers learn during the iterations.</t>
  </si>
  <si>
    <t>List of concepts perceived as useful knowledge for non-professional software development clients 
[Can be cosidered as methods which can be used to improve knowledge of the non-technical clients in order to bridge the gap between non-technical clients and technical professionals]</t>
  </si>
  <si>
    <t xml:space="preserve">Recommendations to improve communication in information systems development </t>
  </si>
  <si>
    <t xml:space="preserve">Also provide following recommendations to improve communication in information systems development [Figure 2].
- Explain Terminology: All departments must recognise that the language they use may not be understood outside the confines of their specialist area. The manipulation of language to reinforce departmental barriers hinders effective communication. There is no standard for considering one group as inferior or superior to another (Hofstede, 1991). A business user who does not share the same specialism as a systems developer, is no less inferior to the developer, than the systems developer is to the business specialist for whom the system is being developed. Careful use of specialist terminology portrays greater professionalism than irresponsible administration of jargon.
- Consider Use of Language: The development of effective and efficient information systems requires the resolution of communication problems experienced between users and systems developers (Christensen, 1991). Language is the resource of communication but it is ambiguous; misunderstandingsoccur within, among and between groups (Valusek &amp; Fryback, 1985). As Shekelton (1991) suggested, both clients and systems developer need to be cautious and consider the use of language from a different perspective.
- Appreciate Different Cognitive Views - In addition to possessing, universal characteristics and the characteristics of a particular group, a person also possesses idiosyncratic characteristics (Wallerstein, 1990). This combination of characteristics constructs a unique individual with a different, valid view of the world. It is therefore necessary to be aware that different frames of reference exist.
- Respect Values: An individual is a member of many groups each of which has a different culture and within each group, the individual adopts particular roles. In the user-systems developer relationship, the individuals involved adopt specific roles which represent their values. An appreciation of the different roles in a relationship is necessary to improve communication and interaction.
</t>
  </si>
  <si>
    <t>Solutions to bridge the gaps between users and developers</t>
  </si>
  <si>
    <t>- Customer Knowledge: Provide knowledge to customer so that they can describe the problems better
- Customer Expression: Provide checklist guide to customer for requirements that input completely and understand by developer.
- Medium: Provide communication facilities to customer to allow customer to communicate for problem solving that occur during communication process such as lately and misunderstanding.
- Developer Knowledge: Provide facilities to developer for writing requirements specification document and checking written content.
- Developer Expression: Provide facilities to generate document that written by developer into specification document type that can be modify by developer</t>
  </si>
  <si>
    <t xml:space="preserve">Insights on Emotions, Politeness, Communication </t>
  </si>
  <si>
    <t>Findings 1. The number of comments posted by developers was lower than the number of comments posted by users, and developers were replied to their issues more than users. Politeness of developers’ comments was lower than users’ comments, while we observed higher politeness for comments received by developers. On the contrary, users had higher fan-out than developers and lower fan-in. Politeness of user’s comment was higher than developer’s comments, and lower politeness was observed for comments received by users.
Findings 2. OCDs are more active in posting issues and more polite when commenting issues. Issues were commented less politely and commits with poor levels of politeness were less likely to be merged into the main project.</t>
  </si>
  <si>
    <t>Insights on Employee_awareness, leadership_involvement, employee_involvement, Customer_involvement, Senior_managment_support, Staff_experience, Staff_learning, Staff_skills, Client_support, SPI_consultancy, Reward_schemes</t>
  </si>
  <si>
    <t xml:space="preserve">This study will help to support Malaysian SME software development companies with the body of knowledge to develop SPI strategies through focusing on frequently cited effective factors that have been identified from the empirical study.
RQ1: In order to answer our first research question, by using the above criteria, we have found that factors including employee awareness, leadership involvement, employee involvement, customer involvement, senior management support, staff experience, staff learning, staff skills, client support, consultancy, and reward schemes have a positive impact during implementation of the SPI effort on Malaysian SME software development companies. Thus, the Malaysian SMEs need to address these factors well to successfully implement the SPI efforts. 
RQ2: The data were analysed according to the opinions of various groups of practitioners and their experience to answer the second research question. From the results, we found that across the job positions of a group of practitioners (ie, developers, managers, and senior managers) there were 4 common effective factors: H2_leadership_involvement, H3_employee_involvement, H5_Senior_managment_support, and H6_Staff_experience. Also, the H7_Staff_learning and H8_Staff_skills factors were effective in the opinion of senior Manager experts.
RQ3: The responses were analysed based on the practitioners' experiences (ie, junior level, intermediate level, and senior level) to answer the third research question. However, we believe that understanding the similarities of the SPI activities across various practitioners from different levels of experience would assist Malaysian SME software development companies to develop SPI implementation strategies from a human perception. This is because that, when the respondents from different levels of experiences considered a factor as a “strongly agreed” value, it is likely to have a significant impact on the successful implementation of SPI strategies in Malaysian SME software development companies. </t>
  </si>
  <si>
    <t>Insights on Communication, Collaboration</t>
  </si>
  <si>
    <t>This study demonstrates that the integration of users’ representatives in the software lifecycle is a good point for the end users. But it remains insufficient to resolve the complex usability problems of the system. Such solutions require the integration of HF expertise. Moreover, such an involvement of HF experts may generate benefits in terms of reduction of (i) the number of iterative developments and (ii) the users’ training costs.
Users’ involvement and software team/users dialogue: As a conclusion, the company did not understand such conflicting requests and was less confident about the users’ demands: “Users don’t know what they want”. When they have a detailed display they want a more synthesized one and when they have a synthesized display they want a more detailed one. Among all the available information, the software team does not know what the relevant one is.
HF model interpretation of observations: This model allows to explain the apparent conflicting requests expressed by the users’ clubs. The physicians do not need either a global view or a synthesized one, they need both displays according to the step of the decision making process they are on. The activity analysis combined with the usability assessment allows an analysis of the real work situation and permits to give the company a coherent interpretation of the apparent conflicting requests. The system must be able to support each display, a global one and a detailed one with easy and rapid access between the two displays. The HF experts provided the company with a set of recommendations illustrated in schematic mock-up. 
What has the study added to the body of knowledge?
• There are a lot of studies stressing these aspects but there are fewstudies describing a case study. Our paper gives testimony of how the company involves the users in the software lifecycle and how the collaboration between HFE experts and the software team took place.</t>
  </si>
  <si>
    <t xml:space="preserve">Insights on Collaboration, organisational culture, trust, cohesion, personality, motivation, Communication </t>
  </si>
  <si>
    <t>The thematic analysis of the interview transcripts resulted in four descriptive themes. These themes, also presented in table IV together with their sub-themes, were labelled customer relations, communication, organisational change and one-dimensional solutions. They have identified improvement ideas with respect to these themes.
Customer relations: The participants stated that for the collaboration between the customer and the supplier to thrive, a better understanding is needed of the underlying psychological concepts that govern the relationship. Two participants said that the quality of the customer relationship in many ways is controlled by the organisational culture. A company with a cooperative culture where “knowledge is shared and cooperation is encouraged” (P9) will probably have a collaborative customer relationship. When asked, the participants identified concepts such as “trust” (P4) and “cohesion” (P5) to be important in the relation. Cohesion was of special interest since the employees from both parties involved in the relationship can be viewed as a group, and that these group members sometimes distance themselves from their colleagues.
Organisational change: The participants had few ideas regarding what knowledge is needed in order to better handle these issues. However, the general theory was that the issues cannot be managed by solely considering technical aspects. They require an interdisciplinary approach. 
One-dimensional solutions: The participants called for more holis- tic solutions where the individual, group and organisational aspects were all considered.
Communication: The managers and project managers stressed that they needed to adjust their communication to suit the recipient. They wanted to understand what factors to consider. For example, when communicating verbally, is the personality of the recipient an important factor, or are temporal factors such as stress or motivation more important to understand? Also, in order to make the requirement specification less equivocal, the participants suggested that it should be examined from a psychological perspective.</t>
  </si>
  <si>
    <t xml:space="preserve">Insights on Communication </t>
  </si>
  <si>
    <t>To date there has been little reported research on the level of involvement of technical communicators in writing online help and writing system and error messages and the research reported in this paper begins to fill that gap. Moist Australian technical communicators are involved in writing online help and many have some input into system and error message text.</t>
  </si>
  <si>
    <t xml:space="preserve">Insights on Motivation </t>
  </si>
  <si>
    <t>Customers' and Developers' motivating and demotivating factors [Table 1].
Customer-developer interactions connected with feelings of unequal control were most impactful on motivation, for all parties. For a developer, de-motivation stemmed primarily from her belief that she had caused her own over-commitment by failing to exhibit adequate control during customer interactions— specifically, that she had allowed the customer to expand scope, but she had not demanded a reciprocal increase in implementation timeline. A developer’s de-motivation also stemmed from disappointment in another developer who contributed to violating the spirit of XP by failing to exhibit the necessary control in his interactions with the customer—specifically, by allowing the customer to persuade him to privately implement extraneous scope. Finally, a developer’s demotivation stemmed from disappointment with the customer when he appeared to be manipulating the interactions in order to attain more control over development—specifically, when he introduced inflated scope as a negotiating tactic. Thus, a developer’s feelings of control could be undermined by the behavior of another developer, by the behavior of the customer, and most frustratingly, by the behavior of herself. For the customer, de-motivation stemmed from his lack of ability to exert more control within the interactions, in terms of scope, schedule, and design decisions. His efforts to increase his control contributed to the aforesaid disappointing behaviors. Customer-developer interactions connected with feelings of control also positively impacted motivation for developers. This occurred when the interactions afforded a developer increased control over her own work and workload, by reshaping story details and by estimating her own timelines.
Our study contributes to our understanding of the linkage between motivation and customer-developer interactions in three important ways. First, it provides results consistent with, and complementary to, previous work on motivation in an XP environment. Secondly, it adds to the set of data in this important, but relatively sparsely studied, area. Finally, it proposes a partial theoretical underpinning to aid in interpreting the results, which can be used by other researchers to explore these issues, and test their hypotheses, in other contexts.</t>
  </si>
  <si>
    <t xml:space="preserve">Insights on Collaboration </t>
  </si>
  <si>
    <t>The main contribution to prior theoretical understanding, as reviewed in section 1.3, is the finding that HITS developers strongly acknowledge the importance of user centered design and end user participation; the key issue is not any more to raise awareness in HITS provider companies. However, despite all the recommendations in the literature on human factors, agile methods, etc., it is still not clear how the good intentions should be implemented in the practice of HITS product development.</t>
  </si>
  <si>
    <t>Our research in four different case studies provides empirical evidence of the effects of customer communication. Despite the considerably wide array of existing communication methods, the customers chose email, and in one case also telephone, to manage both clear and ambiguous issues inside the development iterations. Our research indicates that when the reliance on leaner communication mediums increases, the software defect rates increase accordingly. These results suggest that the selection of communication methods to be used inside development iterations must be paid significant attention by agile organizations working with partially available customers. Even though it is not the focus of this paper, some suggestions for customer communication are also discussed based on the existing literature.</t>
  </si>
  <si>
    <t>First, our results show that most feedback is provided shortly after new releases, with the frequency decreasing quickly over time. This means that the feedback is related to new features and changes in the release. Analyzing the feedback over several releases would allow for an early detection of problematic releases or features. Second, an important finding is that the community typically agrees about the helpfulness of feedback, which allows for aggregating it. Third, we identified several correlations between the numerical ratings, helpfulness, and the textual feedback. We hypothesize that there would be more correlations if more metadata about users, versions, and usage data would have been available. Last, the result of our manual analysis is an annotated corpus of real data7, which can be used to train a classifier, e.g. to identify actionable data in newly submitted feedback [5].</t>
  </si>
  <si>
    <t>1. Our paper is the first work to demonstrate the dynamic nature of reviews. Much of prior work (including our own prior work) incorrectly assumes that reviews are static in nature and users never update their reviews. Our paper shows that this is an incorrect assumption – an assumption that impacts studies in this nascent research area. For example, prior work on studying user complaints in mobile app reviews is impacted, as the static view that such work currently has of reviews cannot reflect changing user complaints.
2. Furthermore, we are the first to demonstrate a peculiar use of the app-review platforms as a user support medium – we do acknowledge that not as many developers are using the review system in this way. Nevertheless, this is a use which further work needs to explore, especially given that the Apple App Store is expected to add support for responding to a posted review soon (Perez 2017). Given the nascent nature of app reviews, it might be worthwhile that such type of use is encouraged and better supported in next generation app-review platforms.
By encouraging such use, future mining studies of reviews will have access to a richer and more complete view of user concerns. Currently, in many instances developers encourage users to continue discussions via other mediums (e.g., email). Hence, the reviews do not provide an in-depth view of the user concerns (as previously thought – for instance, this observation impacts recent publications which mine reviews to gather requirements).
3. Furthermore, our work is the first work to deeply explore developer responses in a systematic manner. Our analysis is much deeper and uses considerably more data. The more in-depth analysis led us to reformulate some of our prior observations/ recommendations. For instance, in comparison to our prior work (McIlroy et al. 2015), we still see that responding to user reviews may increase the rating but we find that the chances of a user updating a review based on a developer response to be quite low (even though they are up to six times higher than without a response). A deeper investigation shows that all too often, the developer responses are rather simplistic and are just asking users to raise their ratings.
4. Finally, our classification of developer-responses highlights the value of providing canned or even automated responses in next generation app-review platforms. For instance, 45% of the developer-responses ask for more details. Furthermore, the ability to auto-construct FAQs based on the commonly repeated questions and answers in the user-developer dialogue is a valuable one for next generation app-review platforms.</t>
  </si>
  <si>
    <t xml:space="preserve">Insights on Interpersonal and intrapersonal challenges </t>
  </si>
  <si>
    <t>Summarising, these are our contributions and key findings:
1) A set of relevant human challenges in software engineering teams, as well as a refined set of challenges introducing two categories: challenges that arise between colleagues (interpersonal), and challenges that exist between an individual and their work only (in- trapersonal).
2) Insights into how different virtualization aspects of teams influence these challenges - a stronger degree of virtualization may lead to more frequent and critical challenges.
3) Evidence for a possible link between the degree of multi-nationality of a team and our set of challenges. The sweet spot seems to be between 2-5 nationalities.
4) Indicators that correlations between fine-grained human values as defined by Schwartz [13] and challenge occurrence and criticality in software development are weak.
5) A list of aggregated reported mitigation measures already in place in professional environments for each team challenge (see Appendix B).</t>
  </si>
  <si>
    <t>The results exposed in this research emphasize that the requirements elicitation is fundamental in a software project almost as important as the program itself. According to the answers got in the surveys carried out, the fundamental problem is in the communication, in the exchange of ideas, since there is a flaw that makes the project does not comply with the estimated time for its realization.
A fluent and reliable language must be used between the requirements’ elicitor and the person responsible for the project. This is very important, and the person in charge of the requirements would be able to contribute with ideas that have been successful in previous works. The knowledge and experience are an important point to consider in order to conceptualize in a more solid way the idea of the product.
With this work we have clear that there is a flaw in the process of requirements gathering which could derive in other more specific problems or of the same nature which can be studied from different points of view as it has been done in this research.</t>
  </si>
  <si>
    <t xml:space="preserve">Insights on Communication, Culture gap </t>
  </si>
  <si>
    <t>The results of the analysis of grouped according to the six elements as discussed in the previous section, and are summarized in table below (Table 1).
It can be seen from this table that on all six dimensions a continuum exists in which the large and small organization’s occupied somewhat opposing ends. Hierarchical versus flat management structures, formal versus informal routines and rituals etc. Communications strategies that take account of this variability need to be developed to reconcile these differences if in an effective working relationship is to be achieved.
The results of this analysis can be generalized to include organizational units within a larger organisation, such as the IT development group and their relationship with other business units.</t>
  </si>
  <si>
    <t xml:space="preserve">Insights on Empathy </t>
  </si>
  <si>
    <t>We found a clear enhancement in the understanding of usability after applying the corrective action; we detected a new student perspective when it came to their software and also about the relative importance that they gave to usability matters over other software technical aspects. This change in the students' perspective reflects an impact on what Sohaib &amp; Khan, as well as Lee, have identified as the aims and motivations of developers which are normally present in their mindset. A better understanding of usability should involve a higher level of empathy toward users; something which we explored by studying the patterns presented in the understanding.
Patterns presented in the understanding regarding usability before and after the corrective action draw a picture and thus make it possible to find a clear and generalized preference for those usability attributes fully connected with users’ needs, i.e. knowability, operability and subjective satisfaction.
More relevant for us was the confirmation that this empathy towards users was acquired in an unconscious process of contagion generated during the interaction with users; something which is consonant with EC theory.</t>
  </si>
  <si>
    <t xml:space="preserve">Insights on Communication, Collaboration </t>
  </si>
  <si>
    <t>The findings show what is actually required from the customer – especially when the sprint length is only one week and the development process is very time-intensive. Although a one week sprint cycle can lead to improved efficiency it required a full time worker from the customer side and it burdened also developers. Based on our observations, as the developer teams and customer were located in various places around Europe, smooth communication was a key for success. In all cases the asynchronous communication tools such Slack were highly praised, al- though also direct communications were used to handle more complex issues. According to our findings, these agile projects did not have significant issues caused by the online communication being the preferred way of communication. All of the cases had difficulties in fitting the agile project to the fixed budget, but with good collaboration, partnership and trust alleviated most of these problems.
The customer participation was observed to be associated with communication policies, the development framework of the projects and transparency aspects. These aspects were further defined by the applied tools, documents and the general project requirements, especially budgets and schedules, which affected the way the customer participated to the development work. There might be also further underlying aspects, but within our data and our observed projects, these were the the most meaningful influences which affected the roles and types of participation. In the following subsections (section 4), we discuss the different aspects separately, and define how they affect the customer participation and working roles.
It was found how in these three cases agile software development required resources from customer more than they anticipated and product owners were overwhelmed by the workload the project gave them. The one week sprint length in Cases A and B was considered exhausting; yet the vendor had experienced its power.
From the actual tasks testing was considered the most burden. There was much more to test than traditional waterfall acceptance testing.
Cloud environments as the backend for document sharing and collaborative editing was highly praised. As was also online communication tools that were used.
All the projects missed their budget or schedule is some way and it was noted how the customer had too little dedicated resources – i.e. manpower – that was a bottle neck in various occasions and also produced lack of necessary communications.</t>
  </si>
  <si>
    <t>This paper provides an empirical exploration focused on the potential of usability evaluations to increase or improve empathy toward users’ needs. The main contribution of this study is its empirical basis in a realistic software development context.
The usability evaluation methods that included interaction with users had remarkable results in the generation of empathy towards users’ needs. Both methods used in our study (usability lab and remote synchronous testing) provided vivid interaction with users, a scenario that enabled the contagion of users’ emotions by software developers. Practical and logistical considerations make the remote synchronous testing method the best option to be considered in the software development process.</t>
  </si>
  <si>
    <t>Insights on Communication via app reviews</t>
  </si>
  <si>
    <t>We found feedback loops present in 331 apps which represents 18.7% of the eligible applications in our corpus.
Among the feedback loops, Log-in Issues, Feature Requests, and Crashing information provided in app reviews were resolved by developers more often than general reports of bugs. When analyzing the categories of the feedback loops, we discovered developers of music and social networking apps responded to the most user feedback. Developers address the largest amount of feedback within 90 days of being reported.
Through analysis of user ratings, we found Crashes and Log-in Issues elicited developer response in lower star ratings while Feature Requests comprised most of the developer response in highly rated reviews. We analyzed sentiments and found the majority of the feedback addressed by developers is expressed using a neutral tone.</t>
  </si>
  <si>
    <t>Solutions presented to address the effect of human aspects in user-developer interactions</t>
  </si>
  <si>
    <t>Related Human Aspects</t>
  </si>
  <si>
    <t>Impact on Developer - User Interactions</t>
  </si>
  <si>
    <t>Working Tool/ Model/ Prototype | Facilitating Tool Development [11]</t>
  </si>
  <si>
    <t>Cognitive Style, Communication</t>
  </si>
  <si>
    <t xml:space="preserve">Developed a descriptive classification for end user relevant decisions of large-scale IT projects. This paper is a continuation of authors' work on enhancing user-developer communication. As user-relevant decisions become a trigger point to start communication with users, this descriptive classification will enhance user-developer communication. This classification can be used to improve user-developer communication in practice as well as in guiding future research in this area.
</t>
  </si>
  <si>
    <t>Motivation, Attitude, Competence, Communication, Culture, Interpersonal and Intrapersonal Challenges, Engagement</t>
  </si>
  <si>
    <t>A questionnaire instrument is developed to measure 12 independent factors and 2 dependent factors of user engagement success.  The independent factors are known as User-Developer Communication, Identifying Users for Engagement, User Ability in IT Projects, Type of Participation, Top Management Support, Organisational Culture, User Motivation, User Attitude toward System, User-Developer attitude, Conflict Resolution, Involvement Congruence, and Project Complexity. The dependent factors are User Participation and User Involvement. Can be used as a generic tool to measure mentioned factors in future research or practice.</t>
  </si>
  <si>
    <t xml:space="preserve">Presented a new variation of cultural probes, called Infrastructure Probes (IP). IPs can be seen as an additional ethnographic method to get a deeper understanding of the user’s working context thus help to improve the collaboration between users and developers regarding requirements elicitation. This method may serve as an effective tool for research community as well as for the practitioners. </t>
  </si>
  <si>
    <t>Interpersonal and Intrapersonal Challenges</t>
  </si>
  <si>
    <t xml:space="preserve">Presents a set of factors organised into a framework for examining the gap between IT professionals and users in order to identify where similarities and differences exist. This framework also seeks to explore the possible relationship between the gap and information technology acceptance and success.  This framework will be advantageous for both research community and practitioners in bridging user-developer gaps. </t>
  </si>
  <si>
    <t xml:space="preserve">Developed a process model that specifies four communication stages that are necessary for developers to understand users’ needs and to appropriately prioritize issues requiring resolution. This model can be adopted for effective user-developer communication in future research and practice.
</t>
  </si>
  <si>
    <t>A meeting format has been developed using the set of communication behaviors contained in the Precision Model. This can be incorporated into a general format for running team meetings and interviews. This model helped developers to better fill in information gaps in users’ specifications, generation of higher quality information during requirements definition process, made it easier for developers to build and maintain rapport with users. This can be used especially in practice as well as for future studies in academia to facilitate better user-developer communication.</t>
  </si>
  <si>
    <t xml:space="preserve">Developed an integrated framework of communication. This can be used in practice as well as in future studies to support effective communication between users and developers.
</t>
  </si>
  <si>
    <t xml:space="preserve">Study  evaluated the proposed UDC-LLSI method and showed the utility and acceptance of a simulated application of the UDC-LSI method. The evaluation confirmed a positive effect of the UDC-LSI method on system success (effectiveness), the feasibility and high acceptance of the method and a positive effort-benefit ratio (efficiency).This will be a good validation to software practitioners who is trying to adopt this method to improve communication and also to future research studies in this area. </t>
  </si>
  <si>
    <t xml:space="preserve">Communication, Collaboration </t>
  </si>
  <si>
    <t>This study facilitates the development of CloudTeams platform which is still under development. The purpose of this platform is to bridge the communication and collaboration gap between software developers and end users during the whole software development process in order to develop better accepted software. This can be used in practice as well as in future research to support effective collaboration and communication between users and developers.</t>
  </si>
  <si>
    <t>Developed a set of principles to improve and mediate software-to-usability communication involved identifying complementarities between the use-case requirements and RESPECT processes. Developed a Framework for User-centred and Use-case Driven Requirements Engineering for improving software-to-usability engineering communication. This framework clarifies how usability expert activities can be incorporated in the software development lifecycles. It also clarifies the relationships between activities done by software engineers and usability experts. Also developed an XML-Based Tool for Identifying, Studying and Mediating Human-to-Human Communication (called SUCRE Mediator) for studying and comparing processes, as well as for mediating the communication between usability and software engineers. The tool can be used by researchers and software process engineering groups (SPEG) that are generally responsible for defining, implementing and improving software development processes.</t>
  </si>
  <si>
    <t>Theory/ Theoretical Framework/ Theoretical Model [7]</t>
  </si>
  <si>
    <t>Emotions, Cognitive Style, Human Values, Knowledge/ Education, Communication</t>
  </si>
  <si>
    <t>Paper talks about human values (trustworthiness) contributing to successful communication between developers and users. Also this paper addresses some of the factors that contribute to the delivery of quality requirements and how it affects project success by presenting some data patterns. This theoretical model will be mainly useful for the research community.</t>
  </si>
  <si>
    <t>Authors have stated hypotheses to examine whether the user-developer perception gap has a direct negative influence on user participation and whether the perception gap weakens the positive impact of top management support or aggravates the negative impact of requirements uncertainty on user participation. This theoretical model will be mostly useful for the research community</t>
  </si>
  <si>
    <t>Authors have drawn hypotheses based on the Customer-driven courses in software engineering. In practice, the research findings together with these hypotheses can be used by the educators in establishing a close collaboration between students and customers. Also these can be used by research community for future studies.</t>
  </si>
  <si>
    <t>Motivation, Competence, Performance, Collaboration, Engagement</t>
  </si>
  <si>
    <t xml:space="preserve">This study has developed hypotheses to examine the impact of user commitment on system development processes and final project outcomes. These can be used by research community when designing future research. Also can be used by the practitioners to improve project outcomes.
</t>
  </si>
  <si>
    <t>Performance, Collaboration, Interpersonal and Intrapersonal Challenges</t>
  </si>
  <si>
    <t>Study presents hypotheses on how project partnering, user–developer conflict, and lack of role clarity relate to the performance of software development projects. These can be used in practice to improve software project outcomes as well as to guide future research in this field.</t>
  </si>
  <si>
    <t>Perception, Performance, Communication, Collaboration, Coordination</t>
  </si>
  <si>
    <t>Presents hypotheses based on the relationships among the management interventions of pre-project partnering, coordination structure, the perception gap, and IS development project performance to confirm the importance of communication practices. These hypotheses can be used in practice to improve software project outcomes as well as to guide future research in this field.</t>
  </si>
  <si>
    <t>Perception, Performance, Communication</t>
  </si>
  <si>
    <t>Presents hypotheses based on the user-developer perception gaps and requirement uncertainity on development projects. These hypotheses can be used in practice to improve software project outcomes by reducing the identified gaps, and also to guide future research in this field.</t>
  </si>
  <si>
    <t>Found four organisational patterns which complement agile methods by establishing a better baseline of requirements and a better customer-developer working relationship. It is shown that this relationship is strengthened throughout the project lifecycle by continually applying these patterns. In general, these patterns can be used to improve user-developer communication and interactions in practice as well as in guiding future research.</t>
  </si>
  <si>
    <t>Discovered six patterns that address these problems and improve the understanding between a customer and the development team during the software development process.  In general, these patterns can be used to improve communication and understanding between customers and development team.</t>
  </si>
  <si>
    <t>Guidelines/ Approach/ Methods/ Practices [9]</t>
  </si>
  <si>
    <t xml:space="preserve">Provides ideas to overcome obstacles when implementing UDC and outlines the factors which cause communication gaps. This can be used in practice as well as in future research to understand the causes of gaps and obstacles when implementing UDC.  </t>
  </si>
  <si>
    <t>Describes common obstacles that product developers face in obtaining knowledge about actual or potential users of their systems and applications in large product development organizations. Can be used in theory and practice to identify approaches for overcoming these user involvement issues.</t>
  </si>
  <si>
    <t>Cognitive Style, Knowledge/ Education, Culture</t>
  </si>
  <si>
    <t>This paper identifies and describes an approach to help overcome some of the mismatches or understanding gaps between the customers and the developers. Can be used in theory and practice to identify approaches for overcoming these gaps.</t>
  </si>
  <si>
    <t>This paper provides guidelines for bridging cultural gap between users and developers. Can be used in theory and practice to identify ways to overcome the cultural gaps.</t>
  </si>
  <si>
    <t xml:space="preserve">Perception, Emotions, Cognitive Style, Communication, Collaboration, Culture, Interpersonal and Intrapersonal Challenges </t>
  </si>
  <si>
    <t>This paper proposed some enhancements to the traditional IT curriculum to bridge IT-user gap. These enhancements can be used in theory and practice to identify ways to overcome these gaps.</t>
  </si>
  <si>
    <t xml:space="preserve">This study uncovers the practices customers and developers use to enhance the effectiveness of the on-site customer. These practices can be used in theory and practice to increase the effectiveness of the on-site customer. </t>
  </si>
  <si>
    <t>This study provides a list of concepts perceived as useful for non-technical clients. In practice, these can be considered as methods which can be used to improve knowledge of the non-technical clients in order to bridge the gap between non-technical clients and technical professionals. In theory, this can be used to make informed decisions and also open doors for many future studies.</t>
  </si>
  <si>
    <t>This paper provides recommendations to improve communication in information systems development by conducting  a cultural analysis of the communication barriers between the information systems and business functions. These recommendations can be used in practice to improve software project outcomes as well as to guide future research in this field.</t>
  </si>
  <si>
    <t>This paper presents socio-technical factors which cause a multi-dimensional gap between users and developers in software intensive projects of Turkish Defense Industry  and methods for removing these factors to bridge the gaps between users and developers. These methods can be used in practice to improve software project outcomes by improving collaboration and  also in guiding future research in this field.</t>
  </si>
  <si>
    <t>Developed and Intervention for Managing the Challenges. The intervention steps include: Provide knowledge to customer so that they can describe the problems better, Provide checklist guide to customer for requirements that input completely and understand by developer, Provide communication facilities to customer to allow customer to communicate for problem solving that occur during communication process such as lately and misunderstanding, Provide facilities to developer for writing requirements specification document and checking written content and Provide facilities to generate document that written by developer into specification document type that can be modify by developer.
The  knowledge in the intervention steps can  be used by the customer to express their  requirements. Hence it can reduce from  getting incorrect input such as the  ambiguous information and frequently  changed requirements and scopes. Intervention steps also provide the  communication facilities for the  customer to discuss any information regarding the requirements. These  intervention steps will be used in the process model to develop system in assisting communication between customer and developer during  requirements elicitation. We also believe that it is not easy to achieve effective communication, but this intervention  steps can be used to assist in managing communication challenges. Furthermore, complete and adequately management of the communication challenges can  successfully create good requirement.</t>
  </si>
  <si>
    <t>Empirical Insights/Indications/Evidence on Human Aspects in Developer-User Interactions [16]</t>
  </si>
  <si>
    <t>Emotions, Human Values, Communication</t>
  </si>
  <si>
    <t xml:space="preserve">This study contributes to the current body of knowledge by raising the understanding of how different roles in software development express emotions and politeness. The results showed that the users and developers (one-commit and multi-commit developers) play different roles in a project, communicate differently with different emotions and level of politeness. These insights can be used in leading future research as well as these can be used to increase awareness of the practitioners which may help to improve the user-developer relationship. 
</t>
  </si>
  <si>
    <t>Users and developers communicate differently as well as multi-commit developers and one-commit developers do. One-commit developers are more active and more polite in posting comments. Multi-commit developers are less active in posting comments, and while commenting, they are less polite than when commented.</t>
  </si>
  <si>
    <t>Cognitive Style, Knowledge/ Education, Skills/Skill Level, Engagement</t>
  </si>
  <si>
    <t xml:space="preserve">This study identifies the effective human factors for successfully implementing Software Process Improvement (SPI) strategies in the context of Malaysian SME software development companies. These can be utilised in practice to support Malaysian SME software development companies with the body of knowledge to develop SPI strategies and also in paving the way for future research.
</t>
  </si>
  <si>
    <t xml:space="preserve">This study demonstrates that the integration of users’ representatives in the software lifecycle is a good point for the end users but it remains insufficient to resolve the complex usability problems of the system. Such solutions require the integration of HF expertise and this may generate benefits in terms of reduction of the number of iterative developments and the users’ training costs. These indications will be useful for software practitioners to overcome usability concerns as well as to the research community involved in this area of research.  </t>
  </si>
  <si>
    <t>How collaboration and communication helped to resolve the limits of direct users involvement and usual problems pertaining to users’ needs description and understanding. This study demonstrates that the integration of users’ representatives in the software lifecycle is a good point for the end users. But it remains insufficient to resolve the complex usability problems of the system. Such solutions require the integration of HF expertise. Moreover, such an involvement of HF experts may generate benefits in terms of reduction of (i) the number of iterative developments and (ii) the users’ training costs.</t>
  </si>
  <si>
    <t>Motivation, Personality, Human Values, Communication, Collaboration,  Culture</t>
  </si>
  <si>
    <t xml:space="preserve">This study outlines how concepts in psychology, sociology and anthropology, e.g. people’s behaviour, thoughts and emotions affect software development. With respect to this they have identified four major challenging areas such as customer relations, organisational change, one-dimensional solutions and communication. These indications will be useful for software practitioners  as well as to the research community involved in this area of research.  </t>
  </si>
  <si>
    <t>This paper outlines how the involvement of technical communicators in writing online help and writing system and error messages improved customer statisfaction. Research demonstrates that the technical communicator’s work adds value to the development process through an improved information product in these areas. These insights can be used to guide future research in this area as well as in practice.</t>
  </si>
  <si>
    <t>To date there has been little reported research on the level of involvement of technical communicators in writing online help and writing system and error messages and the research reported in this paper begins to fill that gap. Most Australian technical communicators are involved in writing online help and many have some input into system and error message text.
Further the research demonstrate that in these areas the technical communicator’s work does add value to the development process through an improved information product. Users are more satisfied with the quality of both online help and system and error messages when a technical communicator is involved. Importantly developers recognise and appreciate the contribution of technical communicators in both areas. For developers or those managing system development projects the message is clear, involve technical clommunicatorsmore in these areas and an improvement in the level of user satisfaction will result.</t>
  </si>
  <si>
    <t>Outlines Customers' and Developers' motivating and demotivating factors. These insights can be used in practice to improve software development outcomes by addressing the demotivating factors. Also these factors can be used to lead future research in this area.</t>
  </si>
  <si>
    <t xml:space="preserve">Paper discusses the opinions of users and developers regarding end user participation in developments. Paper reports that both users and developers are willing to collaborate. These insights may serve as useful indicators for the research community and also to the software practitioners.  </t>
  </si>
  <si>
    <t>All the subgroups of developers were strongly of the opinion that they themselves are interested in end users’ feedback, and take their opinions and experiences into account. They have a positive view of the current state of user participation in health IT systems development. Neither physicians nor developers have very specific ideas about how to improve the collaboration between developers and end users. Both physicians and developers seem to be “willing but not able” to collaborate with each other.</t>
  </si>
  <si>
    <t>The paper suggests that the selection of communication methods to be used inside development iterations must be paid significant attention by agile organizations working with partially available customers. This paper has empirically shown that the defect rates increase due to the use of less informative communication channels in the development time. These findings can be used to direct future research in this area as well as in practice to improve user-developer communication.</t>
  </si>
  <si>
    <t>The paper suggests that the selection of communication methods to be used inside development iterations must be paid significant attention by agile organizations working with partially available customers. 
This paper has empirically shown that the defect rates increase due to the use of less informative communication channels in the development time. However, due to the agile principle of short iterations, this is less risky than in traditional software development where the length of an iteration may last for quite long periods. Our empirical data, however, demonstrates that there is room for improvement even in short cyclical agile development by making good use of rich communication mechanisms as we propose in this paper.</t>
  </si>
  <si>
    <t xml:space="preserve">Discusses user-developer communication via app reviews by investigating feedback content, and analyzed its impact on the user community. Paper reports that app reviews can help developers to understand user needs. These insights can be used by practitioners to improve software engineering outcomes by identifying the user needs  and also these findings pave the way for research community to conduct more studies in this area. </t>
  </si>
  <si>
    <t>Discusses user-developer communication via app reviews by investigating feedback content, and analyzed its impact on the user community. Most of the feedback is provided shortly after new releases, with a quickly decreasing frequency over time. Reviews typically contain multiple topics, such as user experience, bug reports, and feature requests. The quality and constructiveness vary widely, from helpful advices and innovative ideas to insulting offenses.</t>
  </si>
  <si>
    <t>This paper investigates user-developer dialogue via app reviews and shows that the users and developers use this dialogue as a user support mechanism. Study shows that when the rating is changed after a developer response, it is increased in most cases. Hence, app owners should focus more on responding to reviews, especially given that in many cases reported issues can be resolved without having to deploy an app update.  These indications can be useful for the software practitioners in improving the quality of their products and can help future research as well.</t>
  </si>
  <si>
    <t>Investigates user-developer dialogue via app reviews. Study shows that when the rating is changed after a developer response, it is increased in most cases. Hence, app owners should focus more on responding to reviews, especially given that in many cases reported issues can be resolved without having to deploy an app update. Users and developers use the user-developer dialogue as a user support mechanism. However, in most cases, the dialogue is short.</t>
  </si>
  <si>
    <t xml:space="preserve">Presents a set of relevant human challenges in software engineering teams, as well as a refined set of challenges introducing two categories: challenges that arise between colleagues (interpersonal), and challenges that exist between an individual and their work only (intrapersonal). Provides insights into how different virtualization aspects of teams influence these challenges and presents a currently used list of reported mitigation measures in professional environments for each team challenge. These insights can be used in leading future research as well as these can be used to increase awareness of the practitioners which may help to improve the user-developer relationship. 
</t>
  </si>
  <si>
    <t>Presents a set of relevant human challenges in software engineering teams, as well as a refined set of challenges introducing two categories: challenges that arise between colleagues (interpersonal), and challenges that exist between an individual and their work only (in- trapersonal). Provides insights into how different virtualization aspects of teams influence these challenges - a stronger degree of virtualization may lead to more frequent and critical challenges. Presents evidence for a possible link between the degree of multi-nationality of a team and our set of challenges. The sweet spot seems to be between 2-5 nationalities. Indicates that correlations between fine-grained human values as defined by Schwartz [13] and challenge occurrence and criticality in software development are weak. Presents a list of aggregated reported mitigation measures already in place in professional environments for each team challenge.</t>
  </si>
  <si>
    <t>Paper proposes outsourcing as an improvement to the communication between client and developer. Paper reports that outsourcing can be a viable solution to correct the miscommunication between client and developer. These insights can be used both in practice and by research community.</t>
  </si>
  <si>
    <t>Proposes outsourcing as an improvement to the communication between client and developer. This solution is generic and although it is not ideal for all cases, it can be applied to greatly reduce the existing problem, because hiring a staff outside the company and being totally impartial to the requirements engineer and the client can give an opinion that is causing the problem and its respective solution, although this will generate more costs to the company, can be a viable solution to correct the miscommunication between client - developer.</t>
  </si>
  <si>
    <t xml:space="preserve">This paper explores the nature of the gap that leads to poor communication between IS developers and system users. This study reports that the cultural differences can be a cause of this communication gap. These indications can be used both in practice to reduce these gaps and by research community to conduct more future research in this area to figure out solutions. </t>
  </si>
  <si>
    <t>Concludes that it is beneficial to have an existing member of the software development team act as a facilitator of communication between developers and users. These benefits include deriving a clearer and more comprehensive understanding of the user requirements that can then form the basis of the developed system. This avoids the problem of discovering shortcomings in functionality after the system has been implemented, and is therefore to relate to remedy.
Where available, business analysts traditionally perform this role. In the absence of a business analyst a technical writer might effectively be substituted in the role. The technical writer's ability to understand both technical and non-technical perspectives makes them well-qualified for this task. The technical writer also poses little threat to the organisational culture of the software development team, and is therefore more likely to be accepted, even welcomed as someone willing to take on the task of developing the requirements specification document.</t>
  </si>
  <si>
    <t xml:space="preserve">This paper studies the origin of novice software developers' empathy toward users and its relation to the improvement process in understanding usability. The study attempts to fill the gap in the literature by explaining the origin of novice software developers’ empathy toward users. In the study they explored in detail the improvement in understanding usability, in order to identify clues to trace the origin of the empathy toward users, produced as a result of this improvement process. These insights can be used in practice as well as in academia.
</t>
  </si>
  <si>
    <t>We found a clear enhancement in the understanding of usability after applying the corrective action; we detected a new student perspective when it came to their software and also about the relative importance that they gave to usability matters over other software technical aspects. This change in the students' perspective reflects an impact on the aims and motivations of developers which are normally present in their mindset. A better understanding of usability should involve a higher level of empathy toward users; something which we explored by studying the patterns presented in the understanding.
Patterns presented in the understanding regarding usability before and after the corrective action draw a picture and thus make it possible to find a clear and generalized preference for those usability attributes fully connected with users’ needs, i.e. knowability, operability and subjective satisfaction.
More relevant for us was the confirmation that this empathy towards users was acquired in an unconscious process of contagion generated during the interaction with users; something which is consonant with EC theory.</t>
  </si>
  <si>
    <t>This research presents a study on the customer expectations and the roles in different types of agile processes. Paper reports that the customer participation has a significant impact on the quality assurance activities and to the overall success of the agile project. These insights can be used in practice to increase project success and also in academia to lead more research in this field.</t>
  </si>
  <si>
    <t>Agile sprints require a lot from the customer; customer has to provide infor- mation on a short notice and live with the schedules and workloads even if they are incompatible with their own organization. 
Communication through modern asynchronous online tools works as well as face to face; direct communications between the client and developer are not considered overtly intrusive.
Close collaboration and trust between the partner organizations can alleviate most of the problems; most of the issues are based on the lack or limited amount of communications between the client and customer organizations.
Agile project with fixed budget is still a tricky concept; the amount of re- visions and redesigns are difficult to estimate beforehand especially with a new client.</t>
  </si>
  <si>
    <t>This paper provides an empirical exploration focused on the potential of usability evaluations to increase empathy toward users’ needs. Study reports that the usability evaluation methods that included interaction with users had remarkable results in the generation of empathy towards users’ needs. These insights can be used by both practitioners and research community to improve software engineering outcomes.</t>
  </si>
  <si>
    <t>This paper analysed the app store reviews td to determine if developers were responding to feedback submitted by users in app reviews. Study analysed the characteristics of these feedback loops and studied what users can do to encourage developers to respond to their feedback. This study of developer response to user feedback provides information to facilitate the growth of developer-user interaction in App stores.</t>
  </si>
  <si>
    <t xml:space="preserve">Evaluation Methods used in Studies - Stage I </t>
  </si>
  <si>
    <t>They have evaluated the developed system (Bridget) by providing prototypes to the users.In particular, developers had users perform their actual tasks using the newest prototype. The developers observed and asked for explanations of unexpected behavior after the task was completed. The users also used Bridget unsupervised and compiled a list of suggestions for changes.</t>
  </si>
  <si>
    <t>Evaluation details are not provided</t>
  </si>
  <si>
    <t>By using an agile-based workshop approach to apply the identified patterns</t>
  </si>
  <si>
    <r>
      <rPr>
        <sz val="10"/>
        <color theme="1"/>
        <rFont val="Calibri"/>
        <family val="2"/>
      </rPr>
      <t xml:space="preserve">Our study was neither designed to be generalizable nor representative for all app stores. However, we think that the results have a high degree of generalizability, in particular for Google Play and Windows Phone Store. Although the entire population is publicly unknown, we think that our results are representative for user feedback in the AppStore. First, our dataset includes all user feedback from the 1,100 most downloaded applications. </t>
    </r>
    <r>
      <rPr>
        <b/>
        <sz val="10"/>
        <color theme="1"/>
        <rFont val="Calibri"/>
        <family val="2"/>
      </rPr>
      <t xml:space="preserve">Second, we conducted statistical tests, checking the results’ significance and excluding hazard factors. Third, the results of descriptive statistics and content analysis are similar. </t>
    </r>
  </si>
  <si>
    <t>For the evaluation part we conducted nine fully structured interviews with project participants (1 project sponsor, 1 IT PM, 1 designer, 3 front end developers, 3 back end developers). The interviews were done in person. Eight interviews were done in German, one in English. We presented the process with the instantiated method and the example for each phase (design and implementation), and then asked for the project participants’ opinion. W e used closed questionnaires with Likert scale to ensure objectivity and comparability of the results. To ensure the right interpretation, we also included questions for rationales and open questions. For data analysis we recorded all interviews and transcribed the open questions. The answers of the open questions are translated into English and are summarized by counting similar answers. In total we recorded 737 min of interview time.</t>
  </si>
  <si>
    <t xml:space="preserve">Evaluation Methods used in Studies - Stage II </t>
  </si>
  <si>
    <r>
      <rPr>
        <sz val="10"/>
        <color theme="1"/>
        <rFont val="Calibri"/>
        <family val="2"/>
      </rPr>
      <t>They have evaluated their previously implemented framework using the</t>
    </r>
    <r>
      <rPr>
        <b/>
        <sz val="10"/>
        <color theme="1"/>
        <rFont val="Calibri"/>
        <family val="2"/>
      </rPr>
      <t xml:space="preserve"> expert interviews </t>
    </r>
    <r>
      <rPr>
        <sz val="10"/>
        <color theme="1"/>
        <rFont val="Calibri"/>
        <family val="2"/>
      </rPr>
      <t>and they have used the examples provided by the experts during the interviews to find out what decisions in large-scale IT projects are user-relevant and to extend the previously developed classification to a descriptive classification. The expert interviews has helped to collect 81 examples of trigger points.</t>
    </r>
  </si>
  <si>
    <t>Expert Feedback</t>
  </si>
  <si>
    <r>
      <rPr>
        <b/>
        <sz val="10"/>
        <color theme="1"/>
        <rFont val="Calibri"/>
        <family val="2"/>
      </rPr>
      <t xml:space="preserve">- Expert feedback: </t>
    </r>
    <r>
      <rPr>
        <sz val="10"/>
        <color theme="1"/>
        <rFont val="Calibri"/>
        <family val="2"/>
      </rPr>
      <t>A pretest was conducted with three experts who have experienced in conducting researches in this domain to identify problems with the design of the questionnaire or face validity. The pretest was conducted to demonstrate the experts’ reactions toward the questions form, wording, and order. The items in the questionnaire were modified based on their comments. Two new items were added, and 15 items were deleted. (Firstly, the developed instrument is refined based on the pretest conducted with three experts that focused on some aspects such as wording difficulties and limitations with leading questions).
- CVR was conducted to refine the developed instrument to make an assurance that the items measure the content area which is predicted to measure.  Content validity was performed on the instrument based on the judgment of 24 of experts. The content validity ratio (CVR) of the instrument is 0.417. They have retained or eliminated items based on the critical value of content validity ratio that is provided by Ayre and Scally. Based on CVR judgment, three items out of 70 were eliminated.
- Finally, a reliability test was conducted to explain to which a variable or set of variables is consistent with what it aims to measure. The reliability coefficient identifies the consistency of the entire scale using Cronbach’s alpha. The generally accepted for Cronbach’s alpha is 0.70 [53-55]. Reliability can be estimated using internal reliability (Cronbach's alpha &gt;= 0.70), and construct reliability (CR &gt;=0.70).  The result indicated that all items in the questionnaires are reliable</t>
    </r>
  </si>
  <si>
    <r>
      <rPr>
        <strike/>
        <sz val="10"/>
        <color theme="1"/>
        <rFont val="Calibri"/>
        <family val="2"/>
      </rPr>
      <t xml:space="preserve">They have evaluated the developed system (Bridget) </t>
    </r>
    <r>
      <rPr>
        <b/>
        <strike/>
        <sz val="10"/>
        <color theme="1"/>
        <rFont val="Calibri"/>
        <family val="2"/>
      </rPr>
      <t>by providing prototypes to the users.</t>
    </r>
    <r>
      <rPr>
        <strike/>
        <sz val="10"/>
        <color theme="1"/>
        <rFont val="Calibri"/>
        <family val="2"/>
      </rPr>
      <t>In particular, developers had users perform their actual tasks using the newest prototype. The developers observed and asked for explanations of unexpected behavior after the task was completed. The users also used Bridget unsupervised and compiled a list of suggestions for changes.</t>
    </r>
  </si>
  <si>
    <t>Using a prototype</t>
  </si>
  <si>
    <r>
      <rPr>
        <sz val="10"/>
        <color theme="1"/>
        <rFont val="Calibri"/>
        <family val="2"/>
      </rPr>
      <t>Via an Expert analysis: A research model was developed and</t>
    </r>
    <r>
      <rPr>
        <b/>
        <sz val="10"/>
        <color theme="1"/>
        <rFont val="Calibri"/>
        <family val="2"/>
      </rPr>
      <t xml:space="preserve"> validated with 6 SPI experts </t>
    </r>
    <r>
      <rPr>
        <sz val="10"/>
        <color theme="1"/>
        <rFont val="Calibri"/>
        <family val="2"/>
      </rPr>
      <t>to assess the external validity of the model. Subsequently, the questionnaire‐based survey was designed based on the literature study and comments given by experts. The questions were closed‐ended and measured the perceived effective human factors by using a 5‐point Likert-type scale (strongly agree, agree, not sure, disagree, and strongly disagree).</t>
    </r>
  </si>
  <si>
    <r>
      <rPr>
        <b/>
        <sz val="10"/>
        <color theme="1"/>
        <rFont val="Calibri"/>
        <family val="2"/>
      </rPr>
      <t xml:space="preserve">Via SEM: To empirically test the hypotheses we used structural equation modeling (SEM) </t>
    </r>
    <r>
      <rPr>
        <sz val="10"/>
        <color theme="1"/>
        <rFont val="Calibri"/>
        <family val="2"/>
      </rPr>
      <t>and Amos 17.0, which is a good SEM software. SEM is a confirmatory method as it is intended to validate that the hypothetical relations among the latent (unobservable) variables and relationships between the latent and manifest (observed) variables are in accordance with obtained empirical data</t>
    </r>
  </si>
  <si>
    <t>Via emperical testing methods</t>
  </si>
  <si>
    <r>
      <rPr>
        <sz val="10"/>
        <color theme="1"/>
        <rFont val="Calibri"/>
        <family val="2"/>
      </rPr>
      <t xml:space="preserve">We evaluated the IPs in an eight-week field trial to find out if they are suitable for our research interest. </t>
    </r>
    <r>
      <rPr>
        <b/>
        <sz val="10"/>
        <color theme="1"/>
        <rFont val="Calibri"/>
        <family val="2"/>
      </rPr>
      <t>The probes packages were given to twelve participants</t>
    </r>
    <r>
      <rPr>
        <sz val="10"/>
        <color theme="1"/>
        <rFont val="Calibri"/>
        <family val="2"/>
      </rPr>
      <t xml:space="preserve"> from five different companies. The packages were distributed to the users who had already been interviewed by us during the interview study. Before they started to use the packages we gave them an introduction to the aim of IPs as well as a short explanation of each probe.</t>
    </r>
  </si>
  <si>
    <r>
      <rPr>
        <sz val="10"/>
        <color theme="1"/>
        <rFont val="Calibri"/>
        <family val="2"/>
      </rPr>
      <t xml:space="preserve">By </t>
    </r>
    <r>
      <rPr>
        <b/>
        <sz val="10"/>
        <color theme="1"/>
        <rFont val="Calibri"/>
        <family val="2"/>
      </rPr>
      <t>interpreting results within the framework of a broader social-psychological theory</t>
    </r>
    <r>
      <rPr>
        <sz val="10"/>
        <color theme="1"/>
        <rFont val="Calibri"/>
        <family val="2"/>
      </rPr>
      <t>: we provided insights into the findings by evaluating them according to an established social-psychological theory.
When results of the study are analyzed in the context of RTR, a richer understanding of the relationship between customer- developer interactions and motivation emerges.</t>
    </r>
  </si>
  <si>
    <t>Applying an existing model/ theory/ framework</t>
  </si>
  <si>
    <r>
      <rPr>
        <b/>
        <sz val="10"/>
        <color theme="1"/>
        <rFont val="Calibri"/>
        <family val="2"/>
      </rPr>
      <t xml:space="preserve">In this study, PLS Graph 3.0 was used to verify the measurement model and test hypotheses. </t>
    </r>
    <r>
      <rPr>
        <sz val="10"/>
        <color theme="1"/>
        <rFont val="Calibri"/>
        <family val="2"/>
      </rPr>
      <t>Using ordinary least squares as its estimation technique, PLS performs an iterative set of factor analyses and applies a bootstrap approach to estimate the significance (tvalues) of the paths. A two-step approach includes measurement validation followed by the path analysis of hypotheses. Item reliability, convergent validity, and discriminant validity serve to examine the quality of the measurement model in PLS. Individual item reliability can be examined by observing the factor loading of each item. A high loading implies that the shared variance between constructs and its measurement is higher than the error variance [22]. Factor loadings higher than 0.7 can be viewed as having a high reliability and factor loadings less than 0.5 should be dropped.
Convergent validity should be assured when multiple indicators are used to measure one construct. Construct validity can be examined by item-total correlation (ITC), composite reliability, and the variance extracted by constructs (AVE) [7,15,22]. To have required convergent validity, the ITC should not fall below 0.3 and composite reliability should be higher than 0.7. Moreover, if the square root of the AVE is less than 0.707, it means that the variance captured by the construct is less than the measurement error and the validity is questionable [15]. Discriminant validity focuses on testing whether the measures of constructs are different from each other [38]. To have required validity, the correlation between pairs of constructs should be lower than 0.80 and the square root of AVE should be higher than the inter-construct correlation coefficients [4,7,15].
As shown in Table 2, all indicators in this study have loadings higher than 0.7, the lowest composite reliability is 0.83, and the item-total correlations are all higher than 0.3. The square root of the AVE shown in the diagonal of the correlation matrix in Table 3 ranges from 0.90 to 0.94, exceeding the threshold of 0.707. Also, the AVEs are greater than the inter-construct correlations. The results exhibit strong construct reliability and validity.</t>
    </r>
  </si>
  <si>
    <t>Using statistical analysis (Descriptive statistics)</t>
  </si>
  <si>
    <t>Using statistical analysis</t>
  </si>
  <si>
    <r>
      <rPr>
        <sz val="10"/>
        <color theme="1"/>
        <rFont val="Calibri"/>
        <family val="2"/>
      </rPr>
      <t xml:space="preserve">The use of the </t>
    </r>
    <r>
      <rPr>
        <b/>
        <sz val="10"/>
        <color theme="1"/>
        <rFont val="Calibri"/>
        <family val="2"/>
      </rPr>
      <t>set diagram technique described in this paper is part of a wider approach currently under development, which we refer to as the Knowledge Requirements System (KRS) approach</t>
    </r>
    <r>
      <rPr>
        <sz val="10"/>
        <color theme="1"/>
        <rFont val="Calibri"/>
        <family val="2"/>
      </rPr>
      <t xml:space="preserve">. The approach will not be described in detail, but essentially it is aimed at generating the knowledge and understanding needed in both the customer and the developers to enable the development of a sound, agreed, and fully effective project requirements definition.
KRS is a socio-technical approach dealing mainly with social (human) interactions between customers and developers. After all, the process of customer requirements elicitation involves human-human communications with the aim of achieving a better understanding within organisations and helping elaborate requirements that lead to better systems that better meet the requirements and expectations of the stakeholders.
</t>
    </r>
    <r>
      <rPr>
        <b/>
        <sz val="10"/>
        <color theme="1"/>
        <rFont val="Calibri"/>
        <family val="2"/>
      </rPr>
      <t>The technique can be complemented by other techniques,</t>
    </r>
    <r>
      <rPr>
        <sz val="10"/>
        <color theme="1"/>
        <rFont val="Calibri"/>
        <family val="2"/>
      </rPr>
      <t xml:space="preserve"> and SSM and Rich Pictures have proved useful.</t>
    </r>
    <r>
      <rPr>
        <b/>
        <sz val="10"/>
        <color theme="1"/>
        <rFont val="Calibri"/>
        <family val="2"/>
      </rPr>
      <t xml:space="preserve"> The technique is also part of a wider approach that is being developed by the authors.</t>
    </r>
  </si>
  <si>
    <t xml:space="preserve">Complements an existing model/ theory/ framework </t>
  </si>
  <si>
    <r>
      <rPr>
        <b/>
        <sz val="10"/>
        <color theme="1"/>
        <rFont val="Calibri"/>
        <family val="2"/>
      </rPr>
      <t xml:space="preserve">Descriptive statistics: </t>
    </r>
    <r>
      <rPr>
        <sz val="10"/>
        <color theme="1"/>
        <rFont val="Calibri"/>
        <family val="2"/>
      </rPr>
      <t>We used partial least squares (PLS) analysis to test item reliability, convergent validity, and discriminant validity for all scales.</t>
    </r>
  </si>
  <si>
    <r>
      <rPr>
        <sz val="10"/>
        <color theme="1"/>
        <rFont val="Calibri"/>
        <family val="2"/>
      </rPr>
      <t xml:space="preserve">PLS is also employed to test the structural model. Results from PLS include an estimate of the path coefficients – which indicate the strengths of the relationships between the dependent and independent variables, and the R2 values – which indicate the amount of variance explained by the independent variables. R2 represents the predictive power of the model and interprets the same as in a multiple regression. PLS employs a bootstrap resampling procedure to generate t-statistics and standard errors (Chin, 1998). Fig. 3 shows the coefficients of the path analysis. Based on the results, H1a, H1b, H2a, H3, and H4 are supported. H2b, however, is not.
</t>
    </r>
    <r>
      <rPr>
        <b/>
        <sz val="10"/>
        <color theme="1"/>
        <rFont val="Calibri"/>
        <family val="2"/>
      </rPr>
      <t>Descriptive statistics</t>
    </r>
  </si>
  <si>
    <r>
      <rPr>
        <sz val="10"/>
        <color theme="1"/>
        <rFont val="Calibri"/>
        <family val="2"/>
      </rPr>
      <t>By using an</t>
    </r>
    <r>
      <rPr>
        <b/>
        <sz val="10"/>
        <color theme="1"/>
        <rFont val="Calibri"/>
        <family val="2"/>
      </rPr>
      <t xml:space="preserve"> agile-based workshop approach</t>
    </r>
    <r>
      <rPr>
        <sz val="10"/>
        <color theme="1"/>
        <rFont val="Calibri"/>
        <family val="2"/>
      </rPr>
      <t xml:space="preserve"> to apply the identified patterns</t>
    </r>
  </si>
  <si>
    <t>Applying in practice (In Real software development environment)</t>
  </si>
  <si>
    <r>
      <rPr>
        <sz val="10"/>
        <color theme="1"/>
        <rFont val="Calibri"/>
        <family val="2"/>
      </rPr>
      <t xml:space="preserve">For the evaluation part we </t>
    </r>
    <r>
      <rPr>
        <b/>
        <sz val="10"/>
        <color theme="1"/>
        <rFont val="Calibri"/>
        <family val="2"/>
      </rPr>
      <t xml:space="preserve">conducted nine fully structured interviews with project participants </t>
    </r>
    <r>
      <rPr>
        <sz val="10"/>
        <color theme="1"/>
        <rFont val="Calibri"/>
        <family val="2"/>
      </rPr>
      <t xml:space="preserve">(1 project sponsor, 1 IT PM, 1 designer, 3 front end developers, 3 back end developers). The interviews were done in person. Eight interviews were done in German, one in English. We presented the process with the instantiated method and the example for each phase (design and implementation), and then asked for the project participants’ opinion. We used closed </t>
    </r>
    <r>
      <rPr>
        <b/>
        <sz val="10"/>
        <color theme="1"/>
        <rFont val="Calibri"/>
        <family val="2"/>
      </rPr>
      <t>questionnaires</t>
    </r>
    <r>
      <rPr>
        <sz val="10"/>
        <color theme="1"/>
        <rFont val="Calibri"/>
        <family val="2"/>
      </rPr>
      <t xml:space="preserve"> with Likert scale to ensure objectivity and comparability of the results. To ensure the right interpretation, we also included questions for rationales and open questions. For data analysis we recorded all interviews and transcribed the open questions. The answers of the open questions are translated into English and are summarized by counting similar answers. In total we recorded 737 min of interview time.
As it is difficult to find a company willing to apply an untested method, as a first step to full evaluation we present in this work a </t>
    </r>
    <r>
      <rPr>
        <b/>
        <sz val="10"/>
        <color theme="1"/>
        <rFont val="Calibri"/>
        <family val="2"/>
      </rPr>
      <t xml:space="preserve">case study </t>
    </r>
    <r>
      <rPr>
        <sz val="10"/>
        <color theme="1"/>
        <rFont val="Calibri"/>
        <family val="2"/>
      </rPr>
      <t>where we study the utility and acceptance of a simulated application of the UDC-LSI method.</t>
    </r>
  </si>
  <si>
    <t>Using a case study</t>
  </si>
  <si>
    <r>
      <rPr>
        <b/>
        <sz val="10"/>
        <color theme="1"/>
        <rFont val="Calibri"/>
        <family val="2"/>
      </rPr>
      <t xml:space="preserve">Evaluation is done by adopting the proposed meeting format for the series of meetings.
</t>
    </r>
    <r>
      <rPr>
        <sz val="10"/>
        <color theme="1"/>
        <rFont val="Calibri"/>
        <family val="2"/>
      </rPr>
      <t xml:space="preserve">
The meeting format described above was used in all interviewing and meeting sessions that took place after the implementation of Phase I. Systems developers involved in the project were trained to use the new meeting for- mat. Users were taught how to use the meeting format during actual design team meetings.</t>
    </r>
  </si>
  <si>
    <r>
      <rPr>
        <b/>
        <sz val="10"/>
        <color theme="1"/>
        <rFont val="Calibri"/>
        <family val="2"/>
      </rPr>
      <t>They have tried to align their results with the taxonomy of usability proposed in</t>
    </r>
    <r>
      <rPr>
        <sz val="10"/>
        <color theme="1"/>
        <rFont val="Calibri"/>
        <family val="2"/>
      </rPr>
      <t xml:space="preserve"> [1]:
The approach of taxonomy of usability proposed in [1], provided us with the framework for the classification. This taxonomy defined six attributes presented in the concept of usability: Knowability (K), Operability (O), Efficiency (E), Robustness (R), Safety (S) and Subjective satisfaction (SS).</t>
    </r>
  </si>
  <si>
    <r>
      <rPr>
        <sz val="10"/>
        <color theme="1"/>
        <rFont val="Calibri"/>
        <family val="2"/>
      </rPr>
      <t xml:space="preserve">Our study was neither designed to be generalizable nor representative for all app stores. However, we think that the results have a high degree of generalizability, in particular for Google Play and Windows Phone Store. Although the entire population is publicly unknown, we think that our results are representative for user feedback in the AppStore. First, our dataset includes all user feedback from the 1,100 most downloaded applications. </t>
    </r>
    <r>
      <rPr>
        <b/>
        <sz val="10"/>
        <color theme="1"/>
        <rFont val="Calibri"/>
        <family val="2"/>
      </rPr>
      <t xml:space="preserve">Second, we conducted statistical tests, checking the results’ significance and excluding hazard factors. Third, the results of descriptive statistics and content analysis are similar. </t>
    </r>
  </si>
  <si>
    <r>
      <rPr>
        <sz val="10"/>
        <color theme="1"/>
        <rFont val="Calibri"/>
        <family val="2"/>
      </rPr>
      <t xml:space="preserve">Using statistical analysis 
</t>
    </r>
    <r>
      <rPr>
        <strike/>
        <sz val="10"/>
        <color theme="1"/>
        <rFont val="Calibri"/>
        <family val="2"/>
      </rPr>
      <t>Comparison with other results</t>
    </r>
  </si>
  <si>
    <t>Evaluation Methods used in Studies - Final</t>
  </si>
  <si>
    <t>Evaluation Method</t>
  </si>
  <si>
    <t>Study Count</t>
  </si>
  <si>
    <t>IEEE_01, IEEE_02, WILEY_01</t>
  </si>
  <si>
    <t>SBB_01, SBB_05, SBB_06, SBB_02, SBB_15</t>
  </si>
  <si>
    <t>Via a case study</t>
  </si>
  <si>
    <t xml:space="preserve">Applying an existing model/ theory/ framework 
OR
Complements an existing model/ theory/ framework </t>
  </si>
  <si>
    <t>SPR_03, CHASE_02, SBB_04, SBB_09, SBF_08</t>
  </si>
  <si>
    <t>Via empirical testing methods</t>
  </si>
  <si>
    <t>SBB_10, SBB_13, SPR_04</t>
  </si>
  <si>
    <t>Comparison with other results</t>
  </si>
  <si>
    <t>Limitations of the studies - Stage I</t>
  </si>
  <si>
    <t>SLR Paper IDs</t>
  </si>
  <si>
    <r>
      <rPr>
        <sz val="10"/>
        <color theme="1"/>
        <rFont val="Calibri"/>
        <family val="2"/>
      </rPr>
      <t xml:space="preserve">Not stated. 
It is not mentioned in the study, that they have considered the application domain of the experts when choosing them. 
Application domain (such as Tele-Communication (Telco) Software, Financial Software, Inventory Management) may have an impact on the communication setups within the IT projects and it may influence the way user-developer communication is happened. </t>
    </r>
    <r>
      <rPr>
        <b/>
        <sz val="10"/>
        <color theme="1"/>
        <rFont val="Calibri"/>
        <family val="2"/>
      </rPr>
      <t xml:space="preserve">Hence expert’s experience of communication setups in large-scale IT projects may vary based on the application domain and also there may be several other factors (such as nature of the project) as such.  Due to that, the answers provided by the experts might change. This might have an impact on the generalisation of the classification. </t>
    </r>
    <r>
      <rPr>
        <sz val="10"/>
        <color theme="1"/>
        <rFont val="Calibri"/>
        <family val="2"/>
      </rPr>
      <t xml:space="preserve">
</t>
    </r>
    <r>
      <rPr>
        <b/>
        <sz val="10"/>
        <color theme="1"/>
        <rFont val="Calibri"/>
        <family val="2"/>
      </rPr>
      <t>Also the limited sample size is a limitation.</t>
    </r>
  </si>
  <si>
    <t>Limitations related to the methodology/ research design
Limitations in the evaluation 
Limitations in the results/outcomes
Limitations related to the study participants
Limitations related to the tools used
Limitations related to the research focus</t>
  </si>
  <si>
    <r>
      <rPr>
        <b/>
        <sz val="10"/>
        <color theme="1"/>
        <rFont val="Calibri"/>
        <family val="2"/>
      </rPr>
      <t>Conducted a pretest of the developed instrument is with only 3 experts who have experienced in conducting researches in the same domain</t>
    </r>
    <r>
      <rPr>
        <sz val="10"/>
        <color theme="1"/>
        <rFont val="Calibri"/>
        <family val="2"/>
      </rPr>
      <t xml:space="preserve">. 
</t>
    </r>
    <r>
      <rPr>
        <b/>
        <sz val="10"/>
        <color theme="1"/>
        <rFont val="Calibri"/>
        <family val="2"/>
      </rPr>
      <t>No proper evaluation is conducted.</t>
    </r>
  </si>
  <si>
    <r>
      <rPr>
        <strike/>
        <sz val="10"/>
        <color theme="1"/>
        <rFont val="Calibri"/>
        <family val="2"/>
      </rPr>
      <t xml:space="preserve">Unspecified
</t>
    </r>
    <r>
      <rPr>
        <b/>
        <strike/>
        <sz val="10"/>
        <color theme="1"/>
        <rFont val="Calibri"/>
        <family val="2"/>
      </rPr>
      <t>No eavluation has been conducted</t>
    </r>
  </si>
  <si>
    <r>
      <rPr>
        <sz val="10"/>
        <color theme="1"/>
        <rFont val="Calibri"/>
        <family val="2"/>
      </rPr>
      <t xml:space="preserve">unspecified in the paper
</t>
    </r>
    <r>
      <rPr>
        <b/>
        <sz val="10"/>
        <color theme="1"/>
        <rFont val="Calibri"/>
        <family val="2"/>
      </rPr>
      <t>Results are not evaluated.</t>
    </r>
  </si>
  <si>
    <r>
      <rPr>
        <sz val="10"/>
        <color theme="1"/>
        <rFont val="Calibri"/>
        <family val="2"/>
      </rPr>
      <t>Another threat is related to the</t>
    </r>
    <r>
      <rPr>
        <b/>
        <sz val="10"/>
        <color theme="1"/>
        <rFont val="Calibri"/>
        <family val="2"/>
      </rPr>
      <t xml:space="preserve"> reliability of emotions and politeness tools applied in the software engineering domain. </t>
    </r>
    <r>
      <rPr>
        <sz val="10"/>
        <color theme="1"/>
        <rFont val="Calibri"/>
        <family val="2"/>
      </rPr>
      <t xml:space="preserve">For the emotion detection we used a tool specifically trained using Jira comments [25] while for detecting politeness we used the tool developed by Danescu et al. [7] which was trained using StackOverflow questions and answers following the same approach of Celefato et al. [4] for sentiment detection in software engineering. </t>
    </r>
  </si>
  <si>
    <r>
      <rPr>
        <b/>
        <sz val="10"/>
        <color theme="1"/>
        <rFont val="Calibri"/>
        <family val="2"/>
      </rPr>
      <t xml:space="preserve">more research effort is needed to validate whether the results are generalisable to other companies.
</t>
    </r>
    <r>
      <rPr>
        <sz val="10"/>
        <color theme="1"/>
        <rFont val="Calibri"/>
        <family val="2"/>
      </rPr>
      <t xml:space="preserve">
Apart from generalisation threat, challenges such as power of differences, margin of errors, and confidence level Apart from generalisation threat.
Furthermore, the questionnaire‐based survey method has been used in this research as the method for collecting the empirical data from the respondents.</t>
    </r>
    <r>
      <rPr>
        <b/>
        <sz val="10"/>
        <color theme="1"/>
        <rFont val="Calibri"/>
        <family val="2"/>
      </rPr>
      <t xml:space="preserve"> However, this method has a major disadvantage, the respondents were provided with a list of factors in advance based on what had been found in previous studies (as listed in Table 1), and this may have led them to focus only on these factors without considering any other factors that may have a positive impact on implementing a successful SPI strategy.</t>
    </r>
  </si>
  <si>
    <r>
      <rPr>
        <b/>
        <sz val="10"/>
        <color theme="1"/>
        <rFont val="Calibri"/>
        <family val="2"/>
      </rPr>
      <t>The first is related to the sample frame, which is based on part-time students. Because there is no evidence that the sample frame is a typical representation, the sample data may affect the validity of the results.</t>
    </r>
    <r>
      <rPr>
        <sz val="10"/>
        <color theme="1"/>
        <rFont val="Calibri"/>
        <family val="2"/>
      </rPr>
      <t xml:space="preserve"> </t>
    </r>
    <r>
      <rPr>
        <b/>
        <sz val="10"/>
        <color theme="1"/>
        <rFont val="Calibri"/>
        <family val="2"/>
      </rPr>
      <t xml:space="preserve">The number of top managers is relatively low, which poses a threat to the validity of results related to top management. </t>
    </r>
    <r>
      <rPr>
        <sz val="10"/>
        <color theme="1"/>
        <rFont val="Calibri"/>
        <family val="2"/>
      </rPr>
      <t xml:space="preserve">In addition, we focused on examining perception gaps in requirements understanding. Although we know that most subjects whose roles are tester, developer, or others in the survey, they have done or are doing activities related to RE, </t>
    </r>
    <r>
      <rPr>
        <b/>
        <sz val="10"/>
        <color theme="1"/>
        <rFont val="Calibri"/>
        <family val="2"/>
      </rPr>
      <t xml:space="preserve">we must acknowledge that there may be some subjects who know little about RE. Thus, the results limitations should be taken with this consideration in mind. </t>
    </r>
    <r>
      <rPr>
        <sz val="10"/>
        <color theme="1"/>
        <rFont val="Calibri"/>
        <family val="2"/>
      </rPr>
      <t xml:space="preserve">
</t>
    </r>
    <r>
      <rPr>
        <b/>
        <sz val="10"/>
        <color theme="1"/>
        <rFont val="Calibri"/>
        <family val="2"/>
      </rPr>
      <t xml:space="preserve">Second, the responses to questions in the survey are all subjective, which leads to the subjectivity of the results.
</t>
    </r>
    <r>
      <rPr>
        <sz val="10"/>
        <color theme="1"/>
        <rFont val="Calibri"/>
        <family val="2"/>
      </rPr>
      <t xml:space="preserve">
</t>
    </r>
    <r>
      <rPr>
        <b/>
        <sz val="10"/>
        <color theme="1"/>
        <rFont val="Calibri"/>
        <family val="2"/>
      </rPr>
      <t xml:space="preserve">The third limitation is related to the research focus: only the user-developer perception gap is considered in this paper.
</t>
    </r>
    <r>
      <rPr>
        <sz val="10"/>
        <color theme="1"/>
        <rFont val="Calibri"/>
        <family val="2"/>
      </rPr>
      <t xml:space="preserve">
</t>
    </r>
    <r>
      <rPr>
        <b/>
        <sz val="10"/>
        <color theme="1"/>
        <rFont val="Calibri"/>
        <family val="2"/>
      </rPr>
      <t xml:space="preserve">Fourth, the final goal of a project is its success. Since user participation is also expected to increase project success, project performance could be related to a perception gap in the future.
</t>
    </r>
    <r>
      <rPr>
        <sz val="10"/>
        <color theme="1"/>
        <rFont val="Calibri"/>
        <family val="2"/>
      </rPr>
      <t xml:space="preserve">
</t>
    </r>
    <r>
      <rPr>
        <b/>
        <sz val="10"/>
        <color theme="1"/>
        <rFont val="Calibri"/>
        <family val="2"/>
      </rPr>
      <t>Finally the insignificant direct effect of top management support on user participation found in this work is rather surprising. Due to the mediating role of the perception gap, the finding is different from previous studies.</t>
    </r>
  </si>
  <si>
    <r>
      <rPr>
        <b/>
        <sz val="10"/>
        <color theme="1"/>
        <rFont val="Calibri"/>
        <family val="2"/>
      </rPr>
      <t xml:space="preserve">The interviews were semi-structured thus interviewees and interviewer could influence the direction of the discussion, which sometimes led to the fact that we did not pose all questions of our interview guideline explicitly.
</t>
    </r>
    <r>
      <rPr>
        <sz val="10"/>
        <color theme="1"/>
        <rFont val="Calibri"/>
        <family val="2"/>
      </rPr>
      <t xml:space="preserve">
</t>
    </r>
    <r>
      <rPr>
        <b/>
        <sz val="10"/>
        <color theme="1"/>
        <rFont val="Calibri"/>
        <family val="2"/>
      </rPr>
      <t>Furthermore, eight interviews were conducted via telephone, which prevents visual cues and sometimes limited the understanding.
We relied on our personal relationships for the identification of experts, this can be a threat to internal validity, as three of the experts knew the interviewer before the interviews and therefore they might be biased.
Possible threat to external validity is that we only interviewed twelve experts.
The interviews as well as the coding of the interviews were conducted by one person. It can be a threat to the reliability, as another researcher could interpret the results in another direction.</t>
    </r>
  </si>
  <si>
    <r>
      <rPr>
        <b/>
        <sz val="10"/>
        <color theme="1"/>
        <rFont val="Calibri"/>
        <family val="2"/>
      </rPr>
      <t>Our study has several limitations. Only a relatively small sample of practitioners were interviewed, although the data collected was both rich and detailed. The small sample particularly affects the validity of the quantitative data results. 
Furthermore, the qualitative research method makes the generalisation of our results problematic. 
Another limitation is that the participants were all working in Sweden, although more than half of them had previously worked in other countries and cultures.
 Finally, in interviews it is difficult to avoid or control the observer bias. However, we tried to minimise this risk by recording the interviews, transcribing the data and by using a structured data analysis method</t>
    </r>
    <r>
      <rPr>
        <sz val="10"/>
        <color theme="1"/>
        <rFont val="Calibri"/>
        <family val="2"/>
      </rPr>
      <t>.</t>
    </r>
  </si>
  <si>
    <r>
      <rPr>
        <sz val="10"/>
        <color theme="1"/>
        <rFont val="Calibri"/>
        <family val="2"/>
      </rPr>
      <t xml:space="preserve">Not given in the paper.
</t>
    </r>
    <r>
      <rPr>
        <b/>
        <sz val="10"/>
        <color theme="1"/>
        <rFont val="Calibri"/>
        <family val="2"/>
      </rPr>
      <t>Study only talks about using technical communicators for writing online help and error messages. This can be extended to study about other documented forms of communication between developer and users. 
No evaluation.</t>
    </r>
  </si>
  <si>
    <r>
      <rPr>
        <sz val="10"/>
        <color theme="1"/>
        <rFont val="Calibri"/>
        <family val="2"/>
      </rPr>
      <t>1.Content validity – analysis was done on dimensions (soft, technical, and project-management skills) that are widely accepted by the research community in SE literature. Studies overlapping with SE practices were also considered, and these studies rely on a project based learning approach. Relying on focus group interviews further assisted in obtaining and providing a deeper understanding of the phenomenon under investigation.
2. Criterion validity – several previous studies (cf. Section II) have achieved results such as the ones mentioned in this study, but they relied on different methods, such as a survey (pre- and post-test) with a Likert scale. These previous studies, however, did not perform focus group interviews to gather qualitative data for the purposes that this study utilized them for. Through these focus group interviews, it was possible to better understand established dimensions, as well as explore new ones like startup formation and the introduction of Innovation Bootcamp.
3. Descriptive validity – although attempts have been made to gather as much information as possible, there are admittedly some aspects that may not have been adequately covered. To mitigate this threat to validity, audio records were used to verify the descriptive data back in time, and the rest of the data was stored electronically. Transcription results were also confirmed with the interviewed samples to ensure that their statements had been correctly interpreted.
4. External validity –</t>
    </r>
    <r>
      <rPr>
        <b/>
        <sz val="10"/>
        <color theme="1"/>
        <rFont val="Calibri"/>
        <family val="2"/>
      </rPr>
      <t xml:space="preserve"> this is related to the sample size and limited context under consideration. Validity was upheld by choosing a sample of SE students. Admittedly, this research is but a pilot study based on one course. A large sample size is required to generalize the results. </t>
    </r>
    <r>
      <rPr>
        <sz val="10"/>
        <color theme="1"/>
        <rFont val="Calibri"/>
        <family val="2"/>
      </rPr>
      <t>To mitigate this threat to validity, the intended plan is to recruit more samples from other similar courses via follow-up interviews and questionnaires.
5. Internal validity – internal threats to validity in qualitative studies were related to data extraction and analysis. An attempt to mitigate this was done by carefully coding and categorizing the transcriptions, as well as gradually whittling down to the most significant data.
6. Interpretation validity – written perspectives of the individuals being researched were carefully kept track of to ensure that their unique perspective was considered instead of imposing meaning from interpretational perspective.
7. Researcher bias – it was crucial that gender, culture, or academic bias did not affect the study. The only possible bias was the interviewing of SE students, however this did not undermine the study, as SE was the primary focus of the study.
8. Construct validity –</t>
    </r>
    <r>
      <rPr>
        <b/>
        <sz val="10"/>
        <color theme="1"/>
        <rFont val="Calibri"/>
        <family val="2"/>
      </rPr>
      <t xml:space="preserve"> the sample used in the study is admittedly quite small, and for this reason, further experimentation must be done to fully assess the construct validity of our quantitative data</t>
    </r>
    <r>
      <rPr>
        <sz val="10"/>
        <color theme="1"/>
        <rFont val="Calibri"/>
        <family val="2"/>
      </rPr>
      <t>. For now, however, the results fairly consistent with the qualitative data.</t>
    </r>
  </si>
  <si>
    <r>
      <rPr>
        <sz val="10"/>
        <color theme="1"/>
        <rFont val="Calibri"/>
        <family val="2"/>
      </rPr>
      <t xml:space="preserve">unspecified
</t>
    </r>
    <r>
      <rPr>
        <strike/>
        <sz val="10"/>
        <color theme="1"/>
        <rFont val="Calibri"/>
        <family val="2"/>
      </rPr>
      <t xml:space="preserve">No evaluation is conducted.
</t>
    </r>
    <r>
      <rPr>
        <b/>
        <sz val="10"/>
        <color theme="1"/>
        <rFont val="Calibri"/>
        <family val="2"/>
      </rPr>
      <t>The amount of data we gathered was rather small.</t>
    </r>
  </si>
  <si>
    <r>
      <rPr>
        <b/>
        <sz val="10"/>
        <color theme="1"/>
        <rFont val="Calibri"/>
        <family val="2"/>
      </rPr>
      <t>The possibility exists that some developers were not as willing to describe motivational challenges as were others, nor as willing to disclose problems relating to the customer, who is a primary stakeholder in the organization. In addition, there is the possibility of data collector bias (unconscious distortion of collected data).</t>
    </r>
    <r>
      <rPr>
        <sz val="10"/>
        <color theme="1"/>
        <rFont val="Calibri"/>
        <family val="2"/>
      </rPr>
      <t xml:space="preserve"> These threats are common to empirical studies based on qualitative data. We endeavor to address these by the generally accepted methods of (1) following an aide memoire (2) using unstructured interviews to put participants at ease, (3) assuring participants of anonymity, (4) including an organizationally  -external researcher, and (5) triangulation [24]. Both data- and investigator-triangulation are supported, through our inclusion of a cross-case analysis, and a second researcher, respectively. Finally, it is important to note that our work is not quantitative. Our study was chosen to be qualitative and phenomenological in order to best uncover the individuals’ own contextualized perceptions.
Merriam [18] suggests that qualitative case studies should be evaluated in terms of their “transferability” rather than their external validity. </t>
    </r>
    <r>
      <rPr>
        <b/>
        <sz val="10"/>
        <color theme="1"/>
        <rFont val="Calibri"/>
        <family val="2"/>
      </rPr>
      <t>However, transferability was not the objective of our study, since it was undertaken to provide context-specific results. Its transferability is, in fact, significantly limited by our unique context</t>
    </r>
    <r>
      <rPr>
        <sz val="10"/>
        <color theme="1"/>
        <rFont val="Calibri"/>
        <family val="2"/>
      </rPr>
      <t xml:space="preserve">. We do, nonetheless, endeavor to enhance transferability by providing, in Section 3.1, specific details related to the study participants and context. 
</t>
    </r>
    <r>
      <rPr>
        <b/>
        <sz val="10"/>
        <color theme="1"/>
        <rFont val="Calibri"/>
        <family val="2"/>
      </rPr>
      <t xml:space="preserve">
Our results are context-specific, and must not be directly generalized</t>
    </r>
    <r>
      <rPr>
        <sz val="10"/>
        <color theme="1"/>
        <rFont val="Calibri"/>
        <family val="2"/>
      </rPr>
      <t xml:space="preserve">, </t>
    </r>
    <r>
      <rPr>
        <b/>
        <sz val="10"/>
        <color theme="1"/>
        <rFont val="Calibri"/>
        <family val="2"/>
      </rPr>
      <t>nor considered universally valid</t>
    </r>
    <r>
      <rPr>
        <sz val="10"/>
        <color theme="1"/>
        <rFont val="Calibri"/>
        <family val="2"/>
      </rPr>
      <t>. However, the study does contribute to the body of evidence for XP motivation, and is the only work, to the best of our knowledge, that specifically explores the linkages between motivation and customer-developer interactions. Furthermore, our social- psychological inferences may assist others in interpreting their own results, in their own contextual investigations.</t>
    </r>
  </si>
  <si>
    <r>
      <rPr>
        <sz val="10"/>
        <color theme="1"/>
        <rFont val="Calibri"/>
        <family val="2"/>
      </rPr>
      <t>This study has a number of limitations. F</t>
    </r>
    <r>
      <rPr>
        <b/>
        <sz val="10"/>
        <color theme="1"/>
        <rFont val="Calibri"/>
        <family val="2"/>
      </rPr>
      <t xml:space="preserve">irst, the project outcomes measured in this study focused on project performance as perceived by IS users and developers. Respondents answering subjective measures of performance are potentially biased toward inflating their responses. Objective measures of project performance can be used to reduce the bias and prop up the results of the study. </t>
    </r>
    <r>
      <rPr>
        <sz val="10"/>
        <color theme="1"/>
        <rFont val="Calibri"/>
        <family val="2"/>
      </rPr>
      <t xml:space="preserve">
Second,</t>
    </r>
    <r>
      <rPr>
        <b/>
        <sz val="10"/>
        <color theme="1"/>
        <rFont val="Calibri"/>
        <family val="2"/>
      </rPr>
      <t xml:space="preserve"> cross-sectional surveys used in this study have limitations in attributing and substantiating affirmative causality. The timing of the instrument is for recently completed projects which may not allow for adequate reflection and evaluation, possibly skewing the results.</t>
    </r>
    <r>
      <rPr>
        <sz val="10"/>
        <color theme="1"/>
        <rFont val="Calibri"/>
        <family val="2"/>
      </rPr>
      <t xml:space="preserve"> Future studies should collect longitudinal data to assess causal relationships and fully considered evaluations.
Third,</t>
    </r>
    <r>
      <rPr>
        <b/>
        <sz val="10"/>
        <color theme="1"/>
        <rFont val="Calibri"/>
        <family val="2"/>
      </rPr>
      <t xml:space="preserve"> due to limited resources, there is only one pair of respondents per project.</t>
    </r>
    <r>
      <rPr>
        <sz val="10"/>
        <color theme="1"/>
        <rFont val="Calibri"/>
        <family val="2"/>
      </rPr>
      <t xml:space="preserve"> Future study can involve multiple paired respondents from both user and IS sides to accurately capture the collective properties of the team on the variables included in the study. 
</t>
    </r>
    <r>
      <rPr>
        <b/>
        <sz val="10"/>
        <color theme="1"/>
        <rFont val="Calibri"/>
        <family val="2"/>
      </rPr>
      <t>Fourth, though the distributions of the responses follow requirements for analysis, they tended toward projects perceived to have been more successful. The results may not adequately reflect the perceptions of those who participated in failed projects.
Lastly, since the data is collected from information system development project teams in Taiwan, this indicates limitations to the generalizability of the findings due to cultural influences and localized business practices.</t>
    </r>
  </si>
  <si>
    <r>
      <rPr>
        <sz val="10"/>
        <color theme="1"/>
        <rFont val="Calibri"/>
        <family val="2"/>
      </rPr>
      <t>Although the results of this study are insightful, certain limitations exist.</t>
    </r>
    <r>
      <rPr>
        <b/>
        <sz val="10"/>
        <color theme="1"/>
        <rFont val="Calibri"/>
        <family val="2"/>
      </rPr>
      <t xml:space="preserve"> First, a single IT manager was the only source of responses the survey instrument for each project considered which might result in single respondent bias</t>
    </r>
    <r>
      <rPr>
        <sz val="10"/>
        <color theme="1"/>
        <rFont val="Calibri"/>
        <family val="2"/>
      </rPr>
      <t xml:space="preserve">. </t>
    </r>
    <r>
      <rPr>
        <b/>
        <sz val="10"/>
        <color theme="1"/>
        <rFont val="Calibri"/>
        <family val="2"/>
      </rPr>
      <t>Additionally, this resulted in a measure of user role clarity and user–developer conflict based on the IT managers’ perspective rather than on the user’s self-perception, resulting in an indirect measure and potentially biasing the results.</t>
    </r>
    <r>
      <rPr>
        <sz val="10"/>
        <color theme="1"/>
        <rFont val="Calibri"/>
        <family val="2"/>
      </rPr>
      <t xml:space="preserve"> However, such indirect measures have been widely adopted in empirical studies, i.e., [22] and [33].</t>
    </r>
    <r>
      <rPr>
        <b/>
        <sz val="10"/>
        <color theme="1"/>
        <rFont val="Calibri"/>
        <family val="2"/>
      </rPr>
      <t xml:space="preserve"> Secondly, IT managers responded to the questionnaire by recalling their recent experiences, which raises the possibility of bias in remembering critical parts of the project accurately. However, recall is the only viable way to collect survey data from a wide sample.</t>
    </r>
    <r>
      <rPr>
        <sz val="10"/>
        <color theme="1"/>
        <rFont val="Calibri"/>
        <family val="2"/>
      </rPr>
      <t xml:space="preserve"> </t>
    </r>
    <r>
      <rPr>
        <b/>
        <sz val="10"/>
        <color theme="1"/>
        <rFont val="Calibri"/>
        <family val="2"/>
      </rPr>
      <t xml:space="preserve">Third, the measure of project performance is limited to a set of dimensions targeted to the process of project management. Other dimensions of success are not considered, such as system usage, user satisfaction, impact to individuals, and value to the organization. The fourth potential limitation is that self-perception of project performance may hold bias because they reflect on the performance of the respondent. </t>
    </r>
    <r>
      <rPr>
        <sz val="10"/>
        <color theme="1"/>
        <rFont val="Calibri"/>
        <family val="2"/>
      </rPr>
      <t>However, self-appraisal is usually considered a valid predictor of performance [10].</t>
    </r>
  </si>
  <si>
    <r>
      <rPr>
        <sz val="10"/>
        <color theme="1"/>
        <rFont val="Calibri"/>
        <family val="2"/>
      </rPr>
      <t>The use of diagrams from set theory as a technique, although very useful and can help stimulate understanding and reveal areas of disagreement and mismatch,</t>
    </r>
    <r>
      <rPr>
        <b/>
        <sz val="10"/>
        <color theme="1"/>
        <rFont val="Calibri"/>
        <family val="2"/>
      </rPr>
      <t xml:space="preserve"> have limitations where the level of misunderstanding is deep, or where there are serious conflict of goals, values, perceptions and expectations. The diagrams simply help illustrate that the degree of the match or mismatch is severe.
In such situations further techniques may have to be used to help address such deep problems of understanding.</t>
    </r>
    <r>
      <rPr>
        <sz val="10"/>
        <color theme="1"/>
        <rFont val="Calibri"/>
        <family val="2"/>
      </rPr>
      <t xml:space="preserve">
</t>
    </r>
    <r>
      <rPr>
        <strike/>
        <sz val="10"/>
        <color theme="1"/>
        <rFont val="Calibri"/>
        <family val="2"/>
      </rPr>
      <t>No evaluation is done.</t>
    </r>
  </si>
  <si>
    <r>
      <rPr>
        <sz val="10"/>
        <color theme="1"/>
        <rFont val="Calibri"/>
        <family val="2"/>
      </rPr>
      <t xml:space="preserve">Limitations are not specified in the paper. 
</t>
    </r>
    <r>
      <rPr>
        <b/>
        <sz val="10"/>
        <color theme="1"/>
        <rFont val="Calibri"/>
        <family val="2"/>
      </rPr>
      <t>The responses are obtained only from the IS project managers in the US and the demographics confirm that only 2 IS users are included in this sample. Also it is not clear how many software developers are included in the sample. So the responses might not represent the voice of the software developers and users.</t>
    </r>
  </si>
  <si>
    <r>
      <rPr>
        <sz val="10"/>
        <color theme="1"/>
        <rFont val="Calibri"/>
        <family val="2"/>
      </rPr>
      <t>Like any research, our study has certain limitations.</t>
    </r>
    <r>
      <rPr>
        <b/>
        <sz val="10"/>
        <color theme="1"/>
        <rFont val="Calibri"/>
        <family val="2"/>
      </rPr>
      <t xml:space="preserve"> First, the study focused only on requirements diversity, requirements instability, and the stakeholder perception gap. Consequently, how other types of uncertainty (skill lacks, project complexity) interact with the stakeholder perception gap to influence project management performance was not explored</t>
    </r>
    <r>
      <rPr>
        <sz val="10"/>
        <color theme="1"/>
        <rFont val="Calibri"/>
        <family val="2"/>
      </rPr>
      <t>. Second</t>
    </r>
    <r>
      <rPr>
        <b/>
        <sz val="10"/>
        <color theme="1"/>
        <rFont val="Calibri"/>
        <family val="2"/>
      </rPr>
      <t>, the project outcomes measured in this study mainly focus on project management performance as perceived by the subjects. Other dimensions of success such as impact to the organization, impact on individuals, user satisfaction, and system usage are not considered.</t>
    </r>
    <r>
      <rPr>
        <sz val="10"/>
        <color theme="1"/>
        <rFont val="Calibri"/>
        <family val="2"/>
      </rPr>
      <t xml:space="preserve"> Likewise, </t>
    </r>
    <r>
      <rPr>
        <b/>
        <sz val="10"/>
        <color theme="1"/>
        <rFont val="Calibri"/>
        <family val="2"/>
      </rPr>
      <t>objective measures of budget and schedule might reveal different relationships. Lastly, the subjects are all from the United States and the results may not generalize to regions that differ in software development maturity or culture.</t>
    </r>
  </si>
  <si>
    <r>
      <rPr>
        <b/>
        <sz val="10"/>
        <color theme="1"/>
        <rFont val="Calibri"/>
        <family val="2"/>
      </rPr>
      <t xml:space="preserve">The information gathered is limited by the self-reported nature of interview process. The opportunity to observe an individual directly interacting both with technology and with representatives of either the IT professional or user groups would assist in overcoming this limitation.
</t>
    </r>
    <r>
      <rPr>
        <sz val="10"/>
        <color theme="1"/>
        <rFont val="Calibri"/>
        <family val="2"/>
      </rPr>
      <t xml:space="preserve">
</t>
    </r>
    <r>
      <rPr>
        <b/>
        <sz val="10"/>
        <color theme="1"/>
        <rFont val="Calibri"/>
        <family val="2"/>
      </rPr>
      <t>No evaluation is done</t>
    </r>
  </si>
  <si>
    <r>
      <rPr>
        <strike/>
        <sz val="10"/>
        <color theme="1"/>
        <rFont val="Calibri"/>
        <family val="2"/>
      </rPr>
      <t>No evaluation is done</t>
    </r>
    <r>
      <rPr>
        <sz val="10"/>
        <color theme="1"/>
        <rFont val="Calibri"/>
        <family val="2"/>
      </rPr>
      <t xml:space="preserve">.
</t>
    </r>
    <r>
      <rPr>
        <b/>
        <sz val="10"/>
        <color theme="1"/>
        <rFont val="Calibri"/>
        <family val="2"/>
      </rPr>
      <t xml:space="preserve">
The findings are more applicable to traditional software development as the length of an iteration is quite long: However, due to the agile principle of short iterations, this is less risky than in traditional software development where the length of an iteration may last for quite long periods. Our empirical data, however, demonstrates that there is room for improvement even in short cyclical agile development by making good use of rich communication mechanisms as we propose in this paper.</t>
    </r>
  </si>
  <si>
    <r>
      <rPr>
        <b/>
        <sz val="10"/>
        <color theme="1"/>
        <rFont val="Calibri"/>
        <family val="2"/>
      </rPr>
      <t>Cannot use Group solve and Force rank patterns when Group is not empowered to make decisions.
Cannot use Group own pattern when Some cultures find it difficult to take ownership for a solution.
Cannot use Be visual pattern when there is a lot of low-level detail to communicate since too much visual information can become distracting. Have to use this approach with caution when working with dispersed teams since using visual patterns can be difficult when everyone is not sitting in one location participating at the same time.</t>
    </r>
    <r>
      <rPr>
        <sz val="10"/>
        <color theme="1"/>
        <rFont val="Calibri"/>
        <family val="2"/>
      </rPr>
      <t xml:space="preserve">
</t>
    </r>
    <r>
      <rPr>
        <strike/>
        <sz val="10"/>
        <color theme="1"/>
        <rFont val="Calibri"/>
        <family val="2"/>
      </rPr>
      <t>No evaluation has been done.</t>
    </r>
  </si>
  <si>
    <r>
      <rPr>
        <sz val="10"/>
        <color theme="1"/>
        <rFont val="Calibri"/>
        <family val="2"/>
      </rPr>
      <t xml:space="preserve">This study is based on a single case of a failed software project in which it appears that users led developers astray by directing them to focus on the wrong set of issues. To the best of our knowledge, this is the first such case study in the IS literature to explicitly draw attention to this problem. </t>
    </r>
    <r>
      <rPr>
        <b/>
        <sz val="10"/>
        <color theme="1"/>
        <rFont val="Calibri"/>
        <family val="2"/>
      </rPr>
      <t xml:space="preserve">Although we are unaware of the extent to which these events may be generalized to other firms, we believe that our communication process model </t>
    </r>
    <r>
      <rPr>
        <sz val="10"/>
        <color theme="1"/>
        <rFont val="Calibri"/>
        <family val="2"/>
      </rPr>
      <t>(Figure 3) has value for researchers and practitioners in other firms.</t>
    </r>
  </si>
  <si>
    <r>
      <rPr>
        <b/>
        <sz val="10"/>
        <color theme="1"/>
        <rFont val="Calibri"/>
        <family val="2"/>
      </rPr>
      <t xml:space="preserve">The research presented in this paper was of an exploratory nature. As a result no conclusive statements about causal relationships can be made.
</t>
    </r>
    <r>
      <rPr>
        <sz val="10"/>
        <color theme="1"/>
        <rFont val="Calibri"/>
        <family val="2"/>
      </rPr>
      <t xml:space="preserve">
</t>
    </r>
    <r>
      <rPr>
        <strike/>
        <sz val="10"/>
        <color theme="1"/>
        <rFont val="Calibri"/>
        <family val="2"/>
      </rPr>
      <t>No evaulation is done.</t>
    </r>
  </si>
  <si>
    <r>
      <rPr>
        <sz val="10"/>
        <color theme="1"/>
        <rFont val="Calibri"/>
        <family val="2"/>
      </rPr>
      <t xml:space="preserve">Our study was </t>
    </r>
    <r>
      <rPr>
        <b/>
        <sz val="10"/>
        <color theme="1"/>
        <rFont val="Calibri"/>
        <family val="2"/>
      </rPr>
      <t>neither designed to be generalizable nor representative for all app stores.</t>
    </r>
    <r>
      <rPr>
        <sz val="10"/>
        <color theme="1"/>
        <rFont val="Calibri"/>
        <family val="2"/>
      </rPr>
      <t xml:space="preserve"> However, we think that the results have a high degree of generalizability, in particular for Google Play and Windows Phone Store. Although the entire population is publicly unknown, we think that our results are representative for user feedback in the AppStore. First, our dataset includes all user feedback from the 1,100 most downloaded applications. Second, we conducted statistical tests, checking the results’ significance and excluding hazard factors. Third, the results of descriptive statistics and content analysis are similar. Nevertheless, there are three limitations, which should be considered when interpreting the results.
First, </t>
    </r>
    <r>
      <rPr>
        <b/>
        <sz val="10"/>
        <color theme="1"/>
        <rFont val="Calibri"/>
        <family val="2"/>
      </rPr>
      <t>we obtained our data by scraping feedback from the AppStore based on a list of most downloaded applications. This might have resulted in a relationship between download numbers and other variables, such as the ratings. B</t>
    </r>
    <r>
      <rPr>
        <sz val="10"/>
        <color theme="1"/>
        <rFont val="Calibri"/>
        <family val="2"/>
      </rPr>
      <t xml:space="preserve">ut since our data sample still contains a large number of low ratings (177,887 or 15.79% reviews with less than 3 stars), we feel confident with the results. Specifically, we were interested in how ratings relate to other variables like content and helpfulness, rather than finding absolute numbers within the population such as the overall average rating of feedback.
</t>
    </r>
    <r>
      <rPr>
        <b/>
        <sz val="10"/>
        <color theme="1"/>
        <rFont val="Calibri"/>
        <family val="2"/>
      </rPr>
      <t>Second, in order to explore topics in user feedback, we sampled 1,100 reviews from our data set, as a manual analysis of the complete data set is unfeasible. The statistical evidence is less strong than for the complete data set. We tried to mitigate this threat by choosing a sample size, which allows to make a generalization to our data set at the 95% confidence level, accepting an error margin of 3%. Moreover, we selected a stratified random sample, which guarantees that the resulting sample equally considers different categories in the data set.</t>
    </r>
    <r>
      <rPr>
        <sz val="10"/>
        <color theme="1"/>
        <rFont val="Calibri"/>
        <family val="2"/>
      </rPr>
      <t xml:space="preserve">
Third,</t>
    </r>
    <r>
      <rPr>
        <b/>
        <sz val="10"/>
        <color theme="1"/>
        <rFont val="Calibri"/>
        <family val="2"/>
      </rPr>
      <t xml:space="preserve"> we studied relations between feedback helpfulness and content based on a small number of reviews. However, other analyses, e.g. of relations between ratings and helpfulness indirectly confirm our findings. Nevertheless, we encourage other researchers to replicate our content analysis study, purposefully selecting feedback based on its helpfulness.</t>
    </r>
    <r>
      <rPr>
        <sz val="10"/>
        <color theme="1"/>
        <rFont val="Calibri"/>
        <family val="2"/>
      </rPr>
      <t xml:space="preserve">
Finally, </t>
    </r>
    <r>
      <rPr>
        <b/>
        <sz val="10"/>
        <color theme="1"/>
        <rFont val="Calibri"/>
        <family val="2"/>
      </rPr>
      <t>we made two simplifying assumptions during our analysis, which might partly limit the construct and internal validity of the results. A number of reviews did not explicitly specify the publishing date, so that we needed to interpolate these values. Since we obtained the feedback in the order it had appeared online, we could compensate for the missing values by investigating the date of the reviews that were published directly before and after. We are confident that this does not influence the resulting data, since feedback date does only include the day and the data gap was never larger than 1 day. In particular, this algorithm never changes the order of feedback.</t>
    </r>
    <r>
      <rPr>
        <sz val="10"/>
        <color theme="1"/>
        <rFont val="Calibri"/>
        <family val="2"/>
      </rPr>
      <t xml:space="preserve">
</t>
    </r>
    <r>
      <rPr>
        <b/>
        <sz val="10"/>
        <color theme="1"/>
        <rFont val="Calibri"/>
        <family val="2"/>
      </rPr>
      <t>To analyze feedback content, we relied on manual analysis. The results are subject to experimenter bias.</t>
    </r>
    <r>
      <rPr>
        <sz val="10"/>
        <color theme="1"/>
        <rFont val="Calibri"/>
        <family val="2"/>
      </rPr>
      <t xml:space="preserve"> To reduce this risk, two researchers conducted pair analysis independently from each other. We iterated this activity by refining the rating criteria to improve the inter-raters agreement. We only reported on results where the agreements were over 90%.</t>
    </r>
  </si>
  <si>
    <r>
      <rPr>
        <sz val="10"/>
        <color theme="1"/>
        <rFont val="Calibri"/>
        <family val="2"/>
      </rPr>
      <t xml:space="preserve">Nevertheless, a mining approach has its limitation as well. </t>
    </r>
    <r>
      <rPr>
        <b/>
        <sz val="10"/>
        <color theme="1"/>
        <rFont val="Calibri"/>
        <family val="2"/>
      </rPr>
      <t xml:space="preserve">For example, the collected data cannot represent all reasons for responding to user reviews. Thus, we suggest that future studies are needed to triangulate our observations through developer surveys.
We assume throughout this paper that the posted responses are written by app developers. We were unable to find information about the team size and structure of the teams that built the top 25 apps with the highest percentage of developer responses. Hence, while we do not have strong evidence that responses were written by actual software developers, we do have evidence that most mobile app development firms are small. Therefore, due to the small team size, it is likely that responses to reviews are posted either by app developers themselves or by other team members who are in close contact with the app developers. </t>
    </r>
    <r>
      <rPr>
        <sz val="10"/>
        <color theme="1"/>
        <rFont val="Calibri"/>
        <family val="2"/>
      </rPr>
      <t xml:space="preserve">Future studies should investigate further the team size and structure of mobile app development teams.
</t>
    </r>
    <r>
      <rPr>
        <b/>
        <sz val="10"/>
        <color theme="1"/>
        <rFont val="Calibri"/>
        <family val="2"/>
      </rPr>
      <t>The results for our manual studies are impacted by the experience of the coders and the amount of the collected data.</t>
    </r>
    <r>
      <rPr>
        <sz val="10"/>
        <color theme="1"/>
        <rFont val="Calibri"/>
        <family val="2"/>
      </rPr>
      <t xml:space="preserve">
</t>
    </r>
    <r>
      <rPr>
        <b/>
        <sz val="10"/>
        <color theme="1"/>
        <rFont val="Calibri"/>
        <family val="2"/>
      </rPr>
      <t xml:space="preserve">We studied developer responses for reviews of free apps only. One of the main reasons for removing non-free apps is that the pricing of an app is very likely to act as a major confounding factor. Developers and users of paid apps may have different expectations and attitudes than developers and users of free apps. Hence, our findings are valid for free apps only. </t>
    </r>
    <r>
      <rPr>
        <sz val="10"/>
        <color theme="1"/>
        <rFont val="Calibri"/>
        <family val="2"/>
      </rPr>
      <t xml:space="preserve">
</t>
    </r>
    <r>
      <rPr>
        <b/>
        <sz val="10"/>
        <color theme="1"/>
        <rFont val="Calibri"/>
        <family val="2"/>
      </rPr>
      <t>In this paper, we classify developer response patterns based on general characteristics (e.g., review rating). The characteristics of developer responses may vary based on other factors such as the company size, team structure and cultural differences. Further studies are needed to investigate the nature of user-developer dialogues based on different factors (e.g., the cultural differences).</t>
    </r>
  </si>
  <si>
    <r>
      <rPr>
        <sz val="10"/>
        <color theme="1"/>
        <rFont val="Calibri"/>
        <family val="2"/>
      </rPr>
      <t xml:space="preserve">not given
</t>
    </r>
    <r>
      <rPr>
        <b/>
        <sz val="10"/>
        <color theme="1"/>
        <rFont val="Calibri"/>
        <family val="2"/>
      </rPr>
      <t>No evaluation is done</t>
    </r>
  </si>
  <si>
    <r>
      <rPr>
        <b/>
        <sz val="10"/>
        <color theme="1"/>
        <rFont val="Calibri"/>
        <family val="2"/>
      </rPr>
      <t xml:space="preserve">Most of the response sets came from LinkedIn users. As the LinkedIn search prioritizes local people, many of the respondents (75.5%) were working in Germany. As Europe’s workforce differs greatly regarding engagement, happiness and productivity (with Germany having only few highly engaged workers) [52], it can be assumed that the frequency and criticality of challenges could change if the focus would lie on a different country. The nationalities were predominantly European (69.8%), some from Asia (21.4%), but only few from America, Africa and other regions. Older software engineers that are less likely to use social media may be underrepresented. 24 of the responses were from members of the QualityMinds company network, which might have introduced a bias regarding the industry context, as the company at the time of the survey primarily operated in the financial sector.
</t>
    </r>
    <r>
      <rPr>
        <sz val="10"/>
        <color theme="1"/>
        <rFont val="Calibri"/>
        <family val="2"/>
      </rPr>
      <t>The initial challenge set came largely from the NaPiRE dataset [10], which had requirement engineers as a target group</t>
    </r>
    <r>
      <rPr>
        <b/>
        <sz val="10"/>
        <color theme="1"/>
        <rFont val="Calibri"/>
        <family val="2"/>
      </rPr>
      <t xml:space="preserve">. Also, some respondents reported the challenges to be ambiguous or unclear. </t>
    </r>
    <r>
      <rPr>
        <sz val="10"/>
        <color theme="1"/>
        <rFont val="Calibri"/>
        <family val="2"/>
      </rPr>
      <t xml:space="preserve">This became more obvious in the analysis of the data and the feedback: The initial catalogue contained problems that are not strictly enough a human challenge, such as ”Missing documentation of the project”. </t>
    </r>
    <r>
      <rPr>
        <b/>
        <sz val="10"/>
        <color theme="1"/>
        <rFont val="Calibri"/>
        <family val="2"/>
      </rPr>
      <t xml:space="preserve">Some challenges were too open to interpretation or too similar - a small explanation for each challenge with examples of how it may manifest can help with getting the scope of the challenge across. The refinement of the challenge catalogue is prone to subjectivity of the two coders and represents our point of view on the matter. </t>
    </r>
    <r>
      <rPr>
        <sz val="10"/>
        <color theme="1"/>
        <rFont val="Calibri"/>
        <family val="2"/>
      </rPr>
      <t xml:space="preserve">However, the data set is disclosed - other researchers are invited to review it. </t>
    </r>
    <r>
      <rPr>
        <b/>
        <sz val="10"/>
        <color theme="1"/>
        <rFont val="Calibri"/>
        <family val="2"/>
      </rPr>
      <t>Some of the challenges have a U-shaped relationship, i.e. depending on the subjective thresholds of the observer, reducing the symptoms of a challenge could create another challenge</t>
    </r>
    <r>
      <rPr>
        <sz val="10"/>
        <color theme="1"/>
        <rFont val="Calibri"/>
        <family val="2"/>
      </rPr>
      <t xml:space="preserve">: A worker who wants to make an effort to reduce their perceived demotivation could end up being perceived as over-confident or indulging in gold plating. Colleagues that want to get everyone on board and establish an atmosphere of collaboration could be regarded as not working in a solution-oriented way. Special care has to be taken when scores for these problems are aggregated, as effects may cancel themselves out and appear unproblematic even though the individual challenge scores would be high.
The questions regarding the degree of virtualization only allowed for binary Yes/No answers. Different degrees and nuances of virtualization aspects could not be expressed, e.g. the degrees of an offshore relation can be investigated using more fine-grained dimensions as described in the taxonomy for GSE by Sˇmite et al [53].
</t>
    </r>
    <r>
      <rPr>
        <b/>
        <sz val="10"/>
        <color theme="1"/>
        <rFont val="Calibri"/>
        <family val="2"/>
      </rPr>
      <t xml:space="preserve">The survey did not ask for religion, organizational culture, processes used in the company and so on. These aspects that play a large role in the context of a work situation may influence challenges strongly and contribute to a lack of identified links i.e. for the human values. </t>
    </r>
    <r>
      <rPr>
        <sz val="10"/>
        <color theme="1"/>
        <rFont val="Calibri"/>
        <family val="2"/>
      </rPr>
      <t xml:space="preserve">In future research, we plan to incorporate agile vs plan-driven processes and identify whether and how they contribute to challenge occurrences.
</t>
    </r>
    <r>
      <rPr>
        <b/>
        <sz val="10"/>
        <color theme="1"/>
        <rFont val="Calibri"/>
        <family val="2"/>
      </rPr>
      <t>We did run a pilot survey to reduce the risk of the questions being ambiguous, however, the anonymous nature of the survey prevented us from reaching out to participants to validate the answers.</t>
    </r>
    <r>
      <rPr>
        <sz val="10"/>
        <color theme="1"/>
        <rFont val="Calibri"/>
        <family val="2"/>
      </rPr>
      <t xml:space="preserve">
</t>
    </r>
    <r>
      <rPr>
        <b/>
        <sz val="10"/>
        <color theme="1"/>
        <rFont val="Calibri"/>
        <family val="2"/>
      </rPr>
      <t>Finally, we realised the notion of Criticality was not explained sufficiently well, and not separated clearly enough from Frequency.</t>
    </r>
    <r>
      <rPr>
        <sz val="10"/>
        <color theme="1"/>
        <rFont val="Calibri"/>
        <family val="2"/>
      </rPr>
      <t xml:space="preserve"> Both scores were correlated with a correlation of 0.48 for the team challenges. Respondents were unsure whether they should report on Criticality as it happened in their circumstances, or judge ”how critical it was if it happened frequently”. For future research, we will focus solely on Frequency plus the concrete implications of a challenge that is not overcome, and abandon the concept of a ”general badness”.
</t>
    </r>
  </si>
  <si>
    <r>
      <rPr>
        <sz val="10"/>
        <color theme="1"/>
        <rFont val="Calibri"/>
        <family val="2"/>
      </rPr>
      <t xml:space="preserve">In a certain way, </t>
    </r>
    <r>
      <rPr>
        <b/>
        <sz val="10"/>
        <color theme="1"/>
        <rFont val="Calibri"/>
        <family val="2"/>
      </rPr>
      <t xml:space="preserve">the results got may have a certain bias because when the research was started; the results obtained were considered as possible. </t>
    </r>
    <r>
      <rPr>
        <sz val="10"/>
        <color theme="1"/>
        <rFont val="Calibri"/>
        <family val="2"/>
      </rPr>
      <t xml:space="preserve">In addition, the following two threats should be considered:
</t>
    </r>
    <r>
      <rPr>
        <b/>
        <sz val="10"/>
        <color theme="1"/>
        <rFont val="Calibri"/>
        <family val="2"/>
      </rPr>
      <t xml:space="preserve">The lack of experience of the adjunct researchers: the present research is affected by the lack of experience of the adjunct researchers since this is the first time they are conducting a complete research.
The small number of professionals surveyed- performing research in times of pandemic makes it difficult to have professionals available for research, so the results of our research result from the analysis of a small study population.
</t>
    </r>
    <r>
      <rPr>
        <sz val="10"/>
        <color theme="1"/>
        <rFont val="Calibri"/>
        <family val="2"/>
      </rPr>
      <t xml:space="preserve">
</t>
    </r>
    <r>
      <rPr>
        <b/>
        <sz val="10"/>
        <color theme="1"/>
        <rFont val="Calibri"/>
        <family val="2"/>
      </rPr>
      <t>No evaulation is done</t>
    </r>
  </si>
  <si>
    <r>
      <rPr>
        <b/>
        <sz val="10"/>
        <color theme="1"/>
        <rFont val="Calibri"/>
        <family val="2"/>
      </rPr>
      <t xml:space="preserve">The study focused on an independent contracting organisation performing development services within the larger organisation. To some extent this has polarized the results in the way seen in table 1 above. 
</t>
    </r>
    <r>
      <rPr>
        <sz val="10"/>
        <color theme="1"/>
        <rFont val="Calibri"/>
        <family val="2"/>
      </rPr>
      <t xml:space="preserve">
</t>
    </r>
    <r>
      <rPr>
        <b/>
        <sz val="10"/>
        <color theme="1"/>
        <rFont val="Calibri"/>
        <family val="2"/>
      </rPr>
      <t xml:space="preserve">Not provided much details about the experiment/case study. Only provided a very few findings regarding the 12-month action research project in which the organisational culture of a small software developer was compared with that of a large corporate organisation.
Other than that the paper reports information only using the existing literature and no evaluation is done.
</t>
    </r>
  </si>
  <si>
    <r>
      <rPr>
        <b/>
        <sz val="10"/>
        <color theme="1"/>
        <rFont val="Calibri"/>
        <family val="2"/>
      </rPr>
      <t xml:space="preserve">As always, the qualitative studies aim at providing insight into the phenomenon, and cannot be considered as an ultimate, absolute constant but more of points of interest for similar scenarios.
</t>
    </r>
    <r>
      <rPr>
        <sz val="10"/>
        <color theme="1"/>
        <rFont val="Calibri"/>
        <family val="2"/>
      </rPr>
      <t xml:space="preserve">
On qualitative studies,</t>
    </r>
    <r>
      <rPr>
        <b/>
        <sz val="10"/>
        <color theme="1"/>
        <rFont val="Calibri"/>
        <family val="2"/>
      </rPr>
      <t xml:space="preserve"> the validity issues concentrate on the generalizability and bias aspects of the researchers reflecting their own expectations on the data</t>
    </r>
    <r>
      <rPr>
        <sz val="10"/>
        <color theme="1"/>
        <rFont val="Calibri"/>
        <family val="2"/>
      </rPr>
      <t xml:space="preserve"> [25]. </t>
    </r>
    <r>
      <rPr>
        <b/>
        <sz val="10"/>
        <color theme="1"/>
        <rFont val="Calibri"/>
        <family val="2"/>
      </rPr>
      <t>In this work, the research data was analyzed and documented by a team of researchers, and the qualitative data was collected from a group of experts representing different viewpoints in the software development project. As for generalizability, the qualitative studies in general cannot be generalized into all- encompassing theories such as in mathematics or physics</t>
    </r>
    <r>
      <rPr>
        <sz val="10"/>
        <color theme="1"/>
        <rFont val="Calibri"/>
        <family val="2"/>
      </rPr>
      <t xml:space="preserve"> but in transferability [19], with the study results being treated as areas of interest, or enhancement proposals, when transferred outside the original study ecosystem.</t>
    </r>
  </si>
  <si>
    <r>
      <rPr>
        <sz val="10"/>
        <color theme="1"/>
        <rFont val="Calibri"/>
        <family val="2"/>
      </rPr>
      <t>There are several limitations to this study design. First of all,</t>
    </r>
    <r>
      <rPr>
        <b/>
        <sz val="10"/>
        <color theme="1"/>
        <rFont val="Calibri"/>
        <family val="2"/>
      </rPr>
      <t xml:space="preserve"> it is important to stress that it deals with perceptions of software participants. Subjects of study may say what they feel they are expected to say [22]. Their retrospective perception at the moment of answering the questionnaire might also be different from the actual situation when working on a software project with clients. On the other hand, study of perceptions is an appropriate method for an exploratory study.</t>
    </r>
    <r>
      <rPr>
        <sz val="10"/>
        <color theme="1"/>
        <rFont val="Calibri"/>
        <family val="2"/>
      </rPr>
      <t xml:space="preserve">
</t>
    </r>
    <r>
      <rPr>
        <b/>
        <sz val="10"/>
        <color theme="1"/>
        <rFont val="Calibri"/>
        <family val="2"/>
      </rPr>
      <t>Second, the sample’s size (45 respondents) and variety (only IT practitioners from Estonia) sets limits to generalisation of this study. Although statistically valid, this study would benefit from backing up by another ones in the future, with greater and more diverse sample.
Third, generating constructs and dividing them into general categories inherently implies some arbitrary decisions: different participants used different words to describe similar concepts (e.g. “system-to-system integration” versus “integration to an existing system”). This arbitrariness was attempted to be set off by a simple principle used throughout the coding: whenever unsure where a named concept belongs, a separate construct was created to reflect it.</t>
    </r>
  </si>
  <si>
    <t>Haven't provided proper details about the evaluation of framework/tool</t>
  </si>
  <si>
    <r>
      <rPr>
        <sz val="10"/>
        <color theme="1"/>
        <rFont val="Calibri"/>
        <family val="2"/>
      </rPr>
      <t xml:space="preserve">not given
</t>
    </r>
    <r>
      <rPr>
        <b/>
        <sz val="10"/>
        <color theme="1"/>
        <rFont val="Calibri"/>
        <family val="2"/>
      </rPr>
      <t>Haven't provided proper details about the evaluation of framework/tool</t>
    </r>
  </si>
  <si>
    <r>
      <rPr>
        <sz val="10"/>
        <color theme="1"/>
        <rFont val="Calibri"/>
        <family val="2"/>
      </rPr>
      <t xml:space="preserve">not given
</t>
    </r>
    <r>
      <rPr>
        <b/>
        <sz val="10"/>
        <color theme="1"/>
        <rFont val="Calibri"/>
        <family val="2"/>
      </rPr>
      <t>Intervention is not evaluated</t>
    </r>
  </si>
  <si>
    <r>
      <rPr>
        <sz val="10"/>
        <color theme="1"/>
        <rFont val="Calibri"/>
        <family val="2"/>
      </rPr>
      <t xml:space="preserve">We conducted our research on a sample of iOS mobile apps and the iTunes App Store. We </t>
    </r>
    <r>
      <rPr>
        <b/>
        <sz val="10"/>
        <color theme="1"/>
        <rFont val="Calibri"/>
        <family val="2"/>
      </rPr>
      <t>cannot guarantee that the results will generalize</t>
    </r>
    <r>
      <rPr>
        <sz val="10"/>
        <color theme="1"/>
        <rFont val="Calibri"/>
        <family val="2"/>
      </rPr>
      <t xml:space="preserve"> </t>
    </r>
    <r>
      <rPr>
        <b/>
        <sz val="10"/>
        <color theme="1"/>
        <rFont val="Calibri"/>
        <family val="2"/>
      </rPr>
      <t>to Android apps and the Google Play Store</t>
    </r>
    <r>
      <rPr>
        <sz val="10"/>
        <color theme="1"/>
        <rFont val="Calibri"/>
        <family val="2"/>
      </rPr>
      <t xml:space="preserve"> because it adds a dimension to the developer-user interaction by allowing developers to directly respond to user reviews. The ability to respond to app reviews could allow developers to extract extra information from users to better address their needs. Hence, by limiting our study to just iOS apps, we are able to study feedback loops between reviews and descriptions. 
We also </t>
    </r>
    <r>
      <rPr>
        <b/>
        <sz val="10"/>
        <color theme="1"/>
        <rFont val="Calibri"/>
        <family val="2"/>
      </rPr>
      <t xml:space="preserve">do not know if our results will generalize to other iOS apps developed by other developers. </t>
    </r>
    <r>
      <rPr>
        <sz val="10"/>
        <color theme="1"/>
        <rFont val="Calibri"/>
        <family val="2"/>
      </rPr>
      <t>However, we took a broad sample of apps and the iTunes App Store is one of the largest App Stores on the market so the results could be generalizable for a large portion of mobile apps.</t>
    </r>
  </si>
  <si>
    <t>Limitations of the studies - Stage II</t>
  </si>
  <si>
    <r>
      <rPr>
        <sz val="10"/>
        <color theme="1"/>
        <rFont val="Calibri"/>
        <family val="2"/>
      </rPr>
      <t xml:space="preserve">Not stated. 
It is not mentioned in the study, that they have considered the application domain of the experts when choosing them. 
Application domain (such as Tele-Communication (Telco) Software, Financial Software, Inventory Management) may have an impact on the communication setups within the IT projects and it may influence the way user-developer communication is happened. </t>
    </r>
    <r>
      <rPr>
        <b/>
        <sz val="10"/>
        <color theme="1"/>
        <rFont val="Calibri"/>
        <family val="2"/>
      </rPr>
      <t xml:space="preserve">Hence expert’s experience of communication setups in large-scale IT projects may vary based on the application domain and also there may be several other factors (such as nature of the project) as such.  Due to that, the answers provided by the experts might change. This might have an impact on the generalisation of the classification. </t>
    </r>
    <r>
      <rPr>
        <sz val="10"/>
        <color theme="1"/>
        <rFont val="Calibri"/>
        <family val="2"/>
      </rPr>
      <t xml:space="preserve">
</t>
    </r>
    <r>
      <rPr>
        <b/>
        <sz val="10"/>
        <color theme="1"/>
        <rFont val="Calibri"/>
        <family val="2"/>
      </rPr>
      <t>Also the limited sample size is a limitation.</t>
    </r>
  </si>
  <si>
    <t xml:space="preserve">
Limitations in the evaluation  (generalisation)
Limitations related to the study participants</t>
  </si>
  <si>
    <r>
      <rPr>
        <b/>
        <sz val="10"/>
        <color theme="1"/>
        <rFont val="Calibri"/>
        <family val="2"/>
      </rPr>
      <t>Conducted a pretest of the developed instrument is with only 3 experts who have experienced in conducting researches in the same domain</t>
    </r>
    <r>
      <rPr>
        <sz val="10"/>
        <color theme="1"/>
        <rFont val="Calibri"/>
        <family val="2"/>
      </rPr>
      <t xml:space="preserve">. 
</t>
    </r>
    <r>
      <rPr>
        <b/>
        <sz val="10"/>
        <color theme="1"/>
        <rFont val="Calibri"/>
        <family val="2"/>
      </rPr>
      <t>No proper evaluation is conducted.</t>
    </r>
  </si>
  <si>
    <t xml:space="preserve">Limitations related to the study participants
Limitations in the evaluation 
</t>
  </si>
  <si>
    <r>
      <rPr>
        <strike/>
        <sz val="10"/>
        <color theme="1"/>
        <rFont val="Calibri"/>
        <family val="2"/>
      </rPr>
      <t xml:space="preserve">Unspecified
</t>
    </r>
    <r>
      <rPr>
        <b/>
        <strike/>
        <sz val="10"/>
        <color theme="1"/>
        <rFont val="Calibri"/>
        <family val="2"/>
      </rPr>
      <t>No evaluation has been conducted</t>
    </r>
  </si>
  <si>
    <t xml:space="preserve">Limitations in the evaluation </t>
  </si>
  <si>
    <r>
      <rPr>
        <sz val="10"/>
        <color theme="1"/>
        <rFont val="Calibri"/>
        <family val="2"/>
      </rPr>
      <t xml:space="preserve">unspecified in the paper
</t>
    </r>
    <r>
      <rPr>
        <b/>
        <sz val="10"/>
        <color theme="1"/>
        <rFont val="Calibri"/>
        <family val="2"/>
      </rPr>
      <t>Results are not evaluated.</t>
    </r>
  </si>
  <si>
    <r>
      <rPr>
        <sz val="10"/>
        <color theme="1"/>
        <rFont val="Calibri"/>
        <family val="2"/>
      </rPr>
      <t>Another threat is related to the</t>
    </r>
    <r>
      <rPr>
        <b/>
        <sz val="10"/>
        <color theme="1"/>
        <rFont val="Calibri"/>
        <family val="2"/>
      </rPr>
      <t xml:space="preserve"> reliability of emotions and politeness tools applied in the software engineering domain. </t>
    </r>
    <r>
      <rPr>
        <sz val="10"/>
        <color theme="1"/>
        <rFont val="Calibri"/>
        <family val="2"/>
      </rPr>
      <t xml:space="preserve">For the emotion detection we used a tool specifically trained using Jira comments [25] while for detecting politeness we used the tool developed by Danescu et al. [7] which was trained using StackOverflow questions and answers following the same approach of Celefato et al. [4] for sentiment detection in software engineering. </t>
    </r>
  </si>
  <si>
    <t>Limitations related to the tools used</t>
  </si>
  <si>
    <r>
      <rPr>
        <b/>
        <sz val="10"/>
        <color theme="1"/>
        <rFont val="Calibri"/>
        <family val="2"/>
      </rPr>
      <t xml:space="preserve">more research effort is needed to validate whether the results are generalisable to other companies.
</t>
    </r>
    <r>
      <rPr>
        <sz val="10"/>
        <color theme="1"/>
        <rFont val="Calibri"/>
        <family val="2"/>
      </rPr>
      <t xml:space="preserve">
Apart from generalisation threat, challenges such as power of differences, margin of errors, and confidence level Apart from generalisation threat.
Furthermore, the questionnaire‐based survey method has been used in this research as the method for collecting the empirical data from the respondents.</t>
    </r>
    <r>
      <rPr>
        <b/>
        <sz val="10"/>
        <color theme="1"/>
        <rFont val="Calibri"/>
        <family val="2"/>
      </rPr>
      <t xml:space="preserve"> However, this method has a major disadvantage, the respondents were provided with a list of factors in advance based on what had been found in previous studies (as listed in Table 1), and this may have led them to focus only on these factors without considering any other factors that may have a positive impact on implementing a successful SPI strategy.</t>
    </r>
  </si>
  <si>
    <t xml:space="preserve">Limitations in the evaluation 
Limitations related to the tools/techniques/instruments used
</t>
  </si>
  <si>
    <r>
      <rPr>
        <b/>
        <sz val="10"/>
        <color theme="1"/>
        <rFont val="Calibri"/>
        <family val="2"/>
      </rPr>
      <t>The first is related to the sample frame, which is based on part-time students. Because there is no evidence that the sample frame is a typical representation, the sample data may affect the validity of the results.</t>
    </r>
    <r>
      <rPr>
        <sz val="10"/>
        <color theme="1"/>
        <rFont val="Calibri"/>
        <family val="2"/>
      </rPr>
      <t xml:space="preserve"> </t>
    </r>
    <r>
      <rPr>
        <b/>
        <sz val="10"/>
        <color theme="1"/>
        <rFont val="Calibri"/>
        <family val="2"/>
      </rPr>
      <t xml:space="preserve">The number of top managers is relatively low, which poses a threat to the validity of results related to top management. </t>
    </r>
    <r>
      <rPr>
        <sz val="10"/>
        <color theme="1"/>
        <rFont val="Calibri"/>
        <family val="2"/>
      </rPr>
      <t xml:space="preserve">In addition, we focused on examining perception gaps in requirements understanding. Although we know that most subjects whose roles are tester, developer, or others in the survey, they have done or are doing activities related to RE, </t>
    </r>
    <r>
      <rPr>
        <b/>
        <sz val="10"/>
        <color theme="1"/>
        <rFont val="Calibri"/>
        <family val="2"/>
      </rPr>
      <t xml:space="preserve">we must acknowledge that there may be some subjects who know little about RE. Thus, the results limitations should be taken with this consideration in mind. </t>
    </r>
    <r>
      <rPr>
        <sz val="10"/>
        <color theme="1"/>
        <rFont val="Calibri"/>
        <family val="2"/>
      </rPr>
      <t xml:space="preserve">
</t>
    </r>
    <r>
      <rPr>
        <b/>
        <sz val="10"/>
        <color theme="1"/>
        <rFont val="Calibri"/>
        <family val="2"/>
      </rPr>
      <t xml:space="preserve">Second, the responses to questions in the survey are all subjective, which leads to the subjectivity of the results.
</t>
    </r>
    <r>
      <rPr>
        <sz val="10"/>
        <color theme="1"/>
        <rFont val="Calibri"/>
        <family val="2"/>
      </rPr>
      <t xml:space="preserve">
</t>
    </r>
    <r>
      <rPr>
        <b/>
        <sz val="10"/>
        <color theme="1"/>
        <rFont val="Calibri"/>
        <family val="2"/>
      </rPr>
      <t xml:space="preserve">The third limitation is related to the research focus: only the user-developer perception gap is considered in this paper.
</t>
    </r>
    <r>
      <rPr>
        <sz val="10"/>
        <color theme="1"/>
        <rFont val="Calibri"/>
        <family val="2"/>
      </rPr>
      <t xml:space="preserve">
</t>
    </r>
    <r>
      <rPr>
        <b/>
        <sz val="10"/>
        <color theme="1"/>
        <rFont val="Calibri"/>
        <family val="2"/>
      </rPr>
      <t xml:space="preserve">Fourth, the final goal of a project is its success. Since user participation is also expected to increase project success, project performance could be related to a perception gap in the future.
</t>
    </r>
    <r>
      <rPr>
        <sz val="10"/>
        <color theme="1"/>
        <rFont val="Calibri"/>
        <family val="2"/>
      </rPr>
      <t xml:space="preserve">
</t>
    </r>
    <r>
      <rPr>
        <b/>
        <sz val="10"/>
        <color theme="1"/>
        <rFont val="Calibri"/>
        <family val="2"/>
      </rPr>
      <t>Finally the insignificant direct effect of top management support on user participation found in this work is rather surprising. Due to the mediating role of the perception gap, the finding is different from previous studies.</t>
    </r>
  </si>
  <si>
    <t xml:space="preserve">Limitations related to the study participants
Limitations in the results/outcomes (subjectivity of the results)
Limitations related to the research focus
Limitations related to the research focus
Limitations related to the research focus
</t>
  </si>
  <si>
    <r>
      <rPr>
        <b/>
        <sz val="10"/>
        <color theme="1"/>
        <rFont val="Calibri"/>
        <family val="2"/>
      </rPr>
      <t xml:space="preserve">The interviews were semi-structured thus interviewees and interviewer could influence the direction of the discussion, which sometimes led to the fact that we did not pose all questions of our interview guideline explicitly.
</t>
    </r>
    <r>
      <rPr>
        <sz val="10"/>
        <color theme="1"/>
        <rFont val="Calibri"/>
        <family val="2"/>
      </rPr>
      <t xml:space="preserve">
</t>
    </r>
    <r>
      <rPr>
        <b/>
        <sz val="10"/>
        <color theme="1"/>
        <rFont val="Calibri"/>
        <family val="2"/>
      </rPr>
      <t>Furthermore, eight interviews were conducted via telephone, which prevents visual cues and sometimes limited the understanding.
We relied on our personal relationships for the identification of experts, this can be a threat to internal validity, as three of the experts knew the interviewer before the interviews and therefore they might be biased.
Possible threat to external validity is that we only interviewed twelve experts.
The interviews as well as the coding of the interviews were conducted by one person. It can be a threat to the reliability, as another researcher could interpret the results in another direction.</t>
    </r>
  </si>
  <si>
    <t>Limitations related to the tools/techniques/ instruments used
Limitations related to the tools/techniques/ instruments used
Limitations related to the study participants
Limitations related to the study participants
Limitations in the results/outcomes</t>
  </si>
  <si>
    <r>
      <rPr>
        <b/>
        <sz val="10"/>
        <color theme="1"/>
        <rFont val="Calibri"/>
        <family val="2"/>
      </rPr>
      <t>Our study has several limitations. Only a relatively small sample of practitioners were interviewed, although the data collected was both rich and detailed. The small sample particularly affects the validity of the quantitative data results. 
Furthermore, the qualitative research method makes the generalisation of our results problematic. 
Another limitation is that the participants were all working in Sweden, although more than half of them had previously worked in other countries and cultures.
Finally, in interviews it is difficult to avoid or control the observer bias. However, we tried to minimise this risk by recording the interviews, transcribing the data and by using a structured data analysis method</t>
    </r>
    <r>
      <rPr>
        <sz val="10"/>
        <color theme="1"/>
        <rFont val="Calibri"/>
        <family val="2"/>
      </rPr>
      <t>.</t>
    </r>
  </si>
  <si>
    <t>Limitations related to the study participants
Limitations in the evaluation 
Limitations related to the study participants
Limitations related to the tools/techniques/ instruments used</t>
  </si>
  <si>
    <r>
      <rPr>
        <sz val="10"/>
        <color theme="1"/>
        <rFont val="Calibri"/>
        <family val="2"/>
      </rPr>
      <t xml:space="preserve">Not given in the paper.
</t>
    </r>
    <r>
      <rPr>
        <b/>
        <sz val="10"/>
        <color theme="1"/>
        <rFont val="Calibri"/>
        <family val="2"/>
      </rPr>
      <t>Study only talks about using technical communicators for writing online help and error messages. This can be extended to study about other documented forms of communication between developer and users. 
No evaluation.</t>
    </r>
  </si>
  <si>
    <t xml:space="preserve"> 
Limitations related to the research focus
Limitations in the evaluation</t>
  </si>
  <si>
    <r>
      <rPr>
        <sz val="10"/>
        <color theme="1"/>
        <rFont val="Calibri"/>
        <family val="2"/>
      </rPr>
      <t>1.Content validity – analysis was done on dimensions (soft, technical, and project-management skills) that are widely accepted by the research community in SE literature. Studies overlapping with SE practices were also considered, and these studies rely on a project based learning approach. Relying on focus group interviews further assisted in obtaining and providing a deeper understanding of the phenomenon under investigation.
2. Criterion validity – several previous studies (cf. Section II) have achieved results such as the ones mentioned in this study, but they relied on different methods, such as a survey (pre- and post-test) with a Likert scale. These previous studies, however, did not perform focus group interviews to gather qualitative data for the purposes that this study utilized them for. Through these focus group interviews, it was possible to better understand established dimensions, as well as explore new ones like startup formation and the introduction of Innovation Bootcamp.
3. Descriptive validity – although attempts have been made to gather as much information as possible, there are admittedly some aspects that may not have been adequately covered. To mitigate this threat to validity, audio records were used to verify the descriptive data back in time, and the rest of the data was stored electronically. Transcription results were also confirmed with the interviewed samples to ensure that their statements had been correctly interpreted.
4. External validity –</t>
    </r>
    <r>
      <rPr>
        <b/>
        <sz val="10"/>
        <color theme="1"/>
        <rFont val="Calibri"/>
        <family val="2"/>
      </rPr>
      <t xml:space="preserve"> this is related to the sample size and limited context under consideration. Validity was upheld by choosing a sample of SE students. Admittedly, this research is but a pilot study based on one course. A large sample size is required to generalize the results. </t>
    </r>
    <r>
      <rPr>
        <sz val="10"/>
        <color theme="1"/>
        <rFont val="Calibri"/>
        <family val="2"/>
      </rPr>
      <t>To mitigate this threat to validity, the intended plan is to recruit more samples from other similar courses via follow-up interviews and questionnaires.
5. Internal validity – internal threats to validity in qualitative studies were related to data extraction and analysis. An attempt to mitigate this was done by carefully coding and categorizing the transcriptions, as well as gradually whittling down to the most significant data.
6. Interpretation validity – written perspectives of the individuals being researched were carefully kept track of to ensure that their unique perspective was considered instead of imposing meaning from interpretational perspective.
7. Researcher bias – it was crucial that gender, culture, or academic bias did not affect the study. The only possible bias was the interviewing of SE students, however this did not undermine the study, as SE was the primary focus of the study.
8. Construct validity –</t>
    </r>
    <r>
      <rPr>
        <b/>
        <sz val="10"/>
        <color theme="1"/>
        <rFont val="Calibri"/>
        <family val="2"/>
      </rPr>
      <t xml:space="preserve"> the sample used in the study is admittedly quite small, and for this reason, further experimentation must be done to fully assess the construct validity of our quantitative data</t>
    </r>
    <r>
      <rPr>
        <sz val="10"/>
        <color theme="1"/>
        <rFont val="Calibri"/>
        <family val="2"/>
      </rPr>
      <t>. For now, however, the results fairly consistent with the qualitative data.</t>
    </r>
  </si>
  <si>
    <t xml:space="preserve">
Limitations related to the study participants AND Limitations in the evaluation 
Limitations related to the study participants</t>
  </si>
  <si>
    <r>
      <rPr>
        <sz val="10"/>
        <color theme="1"/>
        <rFont val="Calibri"/>
        <family val="2"/>
      </rPr>
      <t xml:space="preserve">unspecified
</t>
    </r>
    <r>
      <rPr>
        <strike/>
        <sz val="10"/>
        <color theme="1"/>
        <rFont val="Calibri"/>
        <family val="2"/>
      </rPr>
      <t xml:space="preserve">No evaluation is conducted.
</t>
    </r>
    <r>
      <rPr>
        <b/>
        <sz val="10"/>
        <color theme="1"/>
        <rFont val="Calibri"/>
        <family val="2"/>
      </rPr>
      <t xml:space="preserve">The amount of data we gathered was rather small. 
</t>
    </r>
    <r>
      <rPr>
        <sz val="10"/>
        <color theme="1"/>
        <rFont val="Calibri"/>
        <family val="2"/>
      </rPr>
      <t>Although the amount of data we gathered was rather small the general idea was appreciated by users and the results indicated that a different quality of empirical material can be gathered this way. The correct interpretation of the results strongly require personal information (position of the participant in the enterprise, experience in using a computer, etc.) gathered with other ethnographic methods, which makes the use of IPs as a stand-alone empirical method problematic.</t>
    </r>
  </si>
  <si>
    <t xml:space="preserve">Limitations related to the methodology/ research design
</t>
  </si>
  <si>
    <r>
      <rPr>
        <b/>
        <sz val="10"/>
        <color theme="1"/>
        <rFont val="Calibri"/>
        <family val="2"/>
      </rPr>
      <t>The possibility exists that some developers were not as willing to describe motivational challenges as were others, nor as willing to disclose problems relating to the customer, who is a primary stakeholder in the organization. In addition, there is the possibility of data collector bias (unconscious distortion of collected data).</t>
    </r>
    <r>
      <rPr>
        <sz val="10"/>
        <color theme="1"/>
        <rFont val="Calibri"/>
        <family val="2"/>
      </rPr>
      <t xml:space="preserve"> These threats are common to empirical studies based on qualitative data. We endeavor to address these by the generally accepted methods of (1) following an aide memoire (2) using unstructured interviews to put participants at ease, (3) assuring participants of anonymity, (4) including an organizationally  -external researcher, and (5) triangulation [24]. Both data- and investigator-triangulation are supported, through our inclusion of a cross-case analysis, and a second researcher, respectively. Finally, it is important to note that our work is not quantitative. Our study was chosen to be qualitative and phenomenological in order to best uncover the individuals’ own contextualized perceptions.
Merriam [18] suggests that qualitative case studies should be evaluated in terms of their “transferability” rather than their external validity. </t>
    </r>
    <r>
      <rPr>
        <b/>
        <sz val="10"/>
        <color theme="1"/>
        <rFont val="Calibri"/>
        <family val="2"/>
      </rPr>
      <t>However, transferability was not the objective of our study, since it was undertaken to provide context-specific results. Its transferability is, in fact, significantly limited by our unique context</t>
    </r>
    <r>
      <rPr>
        <sz val="10"/>
        <color theme="1"/>
        <rFont val="Calibri"/>
        <family val="2"/>
      </rPr>
      <t xml:space="preserve">. We do, nonetheless, endeavor to enhance transferability by providing, in Section 3.1, specific details related to the study participants and context. 
</t>
    </r>
    <r>
      <rPr>
        <b/>
        <sz val="10"/>
        <color theme="1"/>
        <rFont val="Calibri"/>
        <family val="2"/>
      </rPr>
      <t xml:space="preserve">
Our results are context-specific, and must not be directly generalized</t>
    </r>
    <r>
      <rPr>
        <sz val="10"/>
        <color theme="1"/>
        <rFont val="Calibri"/>
        <family val="2"/>
      </rPr>
      <t xml:space="preserve">, </t>
    </r>
    <r>
      <rPr>
        <b/>
        <sz val="10"/>
        <color theme="1"/>
        <rFont val="Calibri"/>
        <family val="2"/>
      </rPr>
      <t>nor considered universally valid</t>
    </r>
    <r>
      <rPr>
        <sz val="10"/>
        <color theme="1"/>
        <rFont val="Calibri"/>
        <family val="2"/>
      </rPr>
      <t>. However, the study does contribute to the body of evidence for XP motivation, and is the only work, to the best of our knowledge, that specifically explores the linkages between motivation and customer-developer interactions. Furthermore, our social- psychological inferences may assist others in interpreting their own results, in their own contextual investigations.</t>
    </r>
  </si>
  <si>
    <t xml:space="preserve">Limitations related to the study participants
Limitations in the evaluation 
Limitations in the evaluation 
</t>
  </si>
  <si>
    <r>
      <rPr>
        <sz val="10"/>
        <color theme="1"/>
        <rFont val="Calibri"/>
        <family val="2"/>
      </rPr>
      <t>This study has a number of limitations. F</t>
    </r>
    <r>
      <rPr>
        <b/>
        <sz val="10"/>
        <color theme="1"/>
        <rFont val="Calibri"/>
        <family val="2"/>
      </rPr>
      <t xml:space="preserve">irst, the project outcomes measured in this study focused on project performance as perceived by IS users and developers. Respondents answering subjective measures of performance are potentially biased toward inflating their responses. Objective measures of project performance can be used to reduce the bias and prop up the results of the study. </t>
    </r>
    <r>
      <rPr>
        <sz val="8"/>
        <color rgb="FFFF0000"/>
        <rFont val="Calibri"/>
        <family val="2"/>
      </rPr>
      <t>Limitations related to the study participants</t>
    </r>
    <r>
      <rPr>
        <b/>
        <sz val="10"/>
        <color theme="1"/>
        <rFont val="Calibri"/>
        <family val="2"/>
      </rPr>
      <t xml:space="preserve">
</t>
    </r>
    <r>
      <rPr>
        <sz val="10"/>
        <color theme="1"/>
        <rFont val="Calibri"/>
        <family val="2"/>
      </rPr>
      <t xml:space="preserve">
Second,</t>
    </r>
    <r>
      <rPr>
        <b/>
        <sz val="10"/>
        <color theme="1"/>
        <rFont val="Calibri"/>
        <family val="2"/>
      </rPr>
      <t xml:space="preserve"> cross-sectional surveys used in this study have limitations in attributing and substantiating affirmative causality. The timing of the instrument is for recently completed projects which may not allow for adequate reflection and evaluation, possibly skewing the results.</t>
    </r>
    <r>
      <rPr>
        <sz val="10"/>
        <color theme="1"/>
        <rFont val="Calibri"/>
        <family val="2"/>
      </rPr>
      <t xml:space="preserve"> Future studies should collect longitudinal data to assess causal relationships and fully considered evaluations. </t>
    </r>
    <r>
      <rPr>
        <sz val="8"/>
        <color rgb="FFFF0000"/>
        <rFont val="Calibri"/>
        <family val="2"/>
      </rPr>
      <t xml:space="preserve">Limitations related to the tools/techniques/instruments used </t>
    </r>
    <r>
      <rPr>
        <sz val="10"/>
        <color theme="1"/>
        <rFont val="Calibri"/>
        <family val="2"/>
      </rPr>
      <t xml:space="preserve">
Third,</t>
    </r>
    <r>
      <rPr>
        <b/>
        <sz val="10"/>
        <color theme="1"/>
        <rFont val="Calibri"/>
        <family val="2"/>
      </rPr>
      <t xml:space="preserve"> due to limited resources, there is only one pair of respondents per project.</t>
    </r>
    <r>
      <rPr>
        <sz val="10"/>
        <color theme="1"/>
        <rFont val="Calibri"/>
        <family val="2"/>
      </rPr>
      <t xml:space="preserve"> Future study can involve multiple paired respondents from both user and IS sides to accurately capture the collective properties of the team on the variables included in the study. </t>
    </r>
    <r>
      <rPr>
        <sz val="8"/>
        <color rgb="FFFF0000"/>
        <rFont val="Calibri"/>
        <family val="2"/>
      </rPr>
      <t>Limitations related to the study participants</t>
    </r>
    <r>
      <rPr>
        <sz val="10"/>
        <color theme="1"/>
        <rFont val="Calibri"/>
        <family val="2"/>
      </rPr>
      <t xml:space="preserve">
</t>
    </r>
    <r>
      <rPr>
        <b/>
        <sz val="10"/>
        <color theme="1"/>
        <rFont val="Calibri"/>
        <family val="2"/>
      </rPr>
      <t>Fourth, though the distributions of the responses follow requirements for analysis, they tended toward projects perceived to have been more successful. The results may not adequately reflect the perceptions of those who participated in failed projects.</t>
    </r>
    <r>
      <rPr>
        <sz val="8"/>
        <color theme="1"/>
        <rFont val="Calibri"/>
        <family val="2"/>
      </rPr>
      <t xml:space="preserve"> </t>
    </r>
    <r>
      <rPr>
        <sz val="8"/>
        <color rgb="FFFF0000"/>
        <rFont val="Calibri"/>
        <family val="2"/>
      </rPr>
      <t>Limitations in the results/outcomes</t>
    </r>
    <r>
      <rPr>
        <b/>
        <sz val="10"/>
        <color theme="1"/>
        <rFont val="Calibri"/>
        <family val="2"/>
      </rPr>
      <t xml:space="preserve">
Lastly, since the data is collected from information system development project teams in Taiwan, this indicates limitations to the generalizability of the findings due to cultural influences and localized business practices. </t>
    </r>
    <r>
      <rPr>
        <sz val="8"/>
        <color rgb="FFFF0000"/>
        <rFont val="Calibri"/>
        <family val="2"/>
      </rPr>
      <t>Limitations in the evaluation</t>
    </r>
  </si>
  <si>
    <t>Limitations related to the tools/techniques/instruments used
Limitations related to the study participants
Limitations in the results/outcomes
Limitations in the evaluation</t>
  </si>
  <si>
    <r>
      <rPr>
        <sz val="10"/>
        <color theme="1"/>
        <rFont val="Calibri"/>
        <family val="2"/>
      </rPr>
      <t>Although the results of this study are insightful, certain limitations exist.</t>
    </r>
    <r>
      <rPr>
        <b/>
        <sz val="10"/>
        <color theme="1"/>
        <rFont val="Calibri"/>
        <family val="2"/>
      </rPr>
      <t xml:space="preserve"> First, a single IT manager was the only source of responses the survey instrument for each project considered which might result in single respondent bias</t>
    </r>
    <r>
      <rPr>
        <sz val="10"/>
        <color theme="1"/>
        <rFont val="Calibri"/>
        <family val="2"/>
      </rPr>
      <t xml:space="preserve">. </t>
    </r>
    <r>
      <rPr>
        <b/>
        <sz val="10"/>
        <color theme="1"/>
        <rFont val="Calibri"/>
        <family val="2"/>
      </rPr>
      <t>Additionally, this resulted in a measure of user role clarity and user–developer conflict based on the IT managers’ perspective rather than on the user’s self-perception, resulting in an indirect measure and potentially biasing the results.</t>
    </r>
    <r>
      <rPr>
        <sz val="10"/>
        <color theme="1"/>
        <rFont val="Calibri"/>
        <family val="2"/>
      </rPr>
      <t xml:space="preserve"> However, such indirect measures have been widely adopted in empirical studies, i.e., [22] and [33].</t>
    </r>
    <r>
      <rPr>
        <b/>
        <sz val="10"/>
        <color theme="1"/>
        <rFont val="Calibri"/>
        <family val="2"/>
      </rPr>
      <t xml:space="preserve"> 
Secondly, IT managers responded to the questionnaire by recalling their recent experiences, which raises the possibility of bias in remembering critical parts of the project accurately. However, recall is the only viable way to collect survey data from a wide sample.</t>
    </r>
    <r>
      <rPr>
        <sz val="10"/>
        <color theme="1"/>
        <rFont val="Calibri"/>
        <family val="2"/>
      </rPr>
      <t xml:space="preserve"> 
</t>
    </r>
    <r>
      <rPr>
        <b/>
        <sz val="10"/>
        <color theme="1"/>
        <rFont val="Calibri"/>
        <family val="2"/>
      </rPr>
      <t xml:space="preserve">Third, the measure of project performance is limited to a set of dimensions targeted to the process of project management. Other dimensions of success are not considered, such as system usage, user satisfaction, impact to individuals, and value to the organization. 
The fourth potential limitation is that self-perception of project performance may hold bias because they reflect on the performance of the respondent. </t>
    </r>
    <r>
      <rPr>
        <sz val="10"/>
        <color theme="1"/>
        <rFont val="Calibri"/>
        <family val="2"/>
      </rPr>
      <t>However, self-appraisal is usually considered a valid predictor of performance [10].</t>
    </r>
  </si>
  <si>
    <t>Limitations related to the study participants
Limitations related to the methodology/ research design
Limitations related to the research focus
Limitations in the results/outcomes</t>
  </si>
  <si>
    <t xml:space="preserve">The study is based on the data drawn from the surveys and interviews author has conducted for another study and author's experience in product development, and author's thousands of conversations with developers over the years, and also from growing literature.  No data collection has been conducted and 
no evaluation has been conducted with respect to this study. 
</t>
  </si>
  <si>
    <t>Limitations related to the methodology/ research design 
Limitations in the evaluation</t>
  </si>
  <si>
    <r>
      <rPr>
        <sz val="10"/>
        <color theme="1"/>
        <rFont val="Calibri"/>
        <family val="2"/>
      </rPr>
      <t>The use of diagrams from set theory as a technique, although very useful and can help stimulate understanding and reveal areas of disagreement and mismatch,</t>
    </r>
    <r>
      <rPr>
        <b/>
        <sz val="10"/>
        <color theme="1"/>
        <rFont val="Calibri"/>
        <family val="2"/>
      </rPr>
      <t xml:space="preserve"> have limitations where the level of misunderstanding is deep, or where there are serious conflict of goals, values, perceptions and expectations. The diagrams simply help illustrate that the degree of the match or mismatch is severe.
In such situations further techniques may have to be used to help address such deep problems of understanding.</t>
    </r>
    <r>
      <rPr>
        <sz val="10"/>
        <color theme="1"/>
        <rFont val="Calibri"/>
        <family val="2"/>
      </rPr>
      <t xml:space="preserve">
</t>
    </r>
    <r>
      <rPr>
        <strike/>
        <sz val="10"/>
        <color theme="1"/>
        <rFont val="Calibri"/>
        <family val="2"/>
      </rPr>
      <t>No evaluation is done.</t>
    </r>
  </si>
  <si>
    <t>Limitations related to the tools/techniques/instruments used</t>
  </si>
  <si>
    <r>
      <rPr>
        <sz val="10"/>
        <color theme="1"/>
        <rFont val="Calibri"/>
        <family val="2"/>
      </rPr>
      <t xml:space="preserve">Limitations are not specified in the paper. 
</t>
    </r>
    <r>
      <rPr>
        <b/>
        <sz val="10"/>
        <color theme="1"/>
        <rFont val="Calibri"/>
        <family val="2"/>
      </rPr>
      <t>The responses are obtained only from the IS project managers in the US and the demographics confirm that only 2 IS users are included in this sample. Also it is not clear how many software developers are included in the sample. So the responses might not represent the voice of the software developers and users.</t>
    </r>
  </si>
  <si>
    <t>Limitations related to the study participants</t>
  </si>
  <si>
    <r>
      <rPr>
        <sz val="10"/>
        <color theme="1"/>
        <rFont val="Calibri"/>
        <family val="2"/>
      </rPr>
      <t>Like any research, our study has certain limitations.</t>
    </r>
    <r>
      <rPr>
        <b/>
        <sz val="10"/>
        <color theme="1"/>
        <rFont val="Calibri"/>
        <family val="2"/>
      </rPr>
      <t xml:space="preserve"> First, the study focused only on requirements diversity, requirements instability, and the stakeholder perception gap. Consequently, how other types of uncertainty (skill lacks, project complexity) interact with the stakeholder perception gap to influence project management performance was not explored</t>
    </r>
    <r>
      <rPr>
        <sz val="10"/>
        <color theme="1"/>
        <rFont val="Calibri"/>
        <family val="2"/>
      </rPr>
      <t>. 
Second</t>
    </r>
    <r>
      <rPr>
        <b/>
        <sz val="10"/>
        <color theme="1"/>
        <rFont val="Calibri"/>
        <family val="2"/>
      </rPr>
      <t>, the project outcomes measured in this study mainly focus on project management performance as perceived by the subjects. Other dimensions of success such as impact to the organization, impact on individuals, user satisfaction, and system usage are not considered.</t>
    </r>
    <r>
      <rPr>
        <sz val="10"/>
        <color theme="1"/>
        <rFont val="Calibri"/>
        <family val="2"/>
      </rPr>
      <t xml:space="preserve"> Likewise, </t>
    </r>
    <r>
      <rPr>
        <b/>
        <sz val="10"/>
        <color theme="1"/>
        <rFont val="Calibri"/>
        <family val="2"/>
      </rPr>
      <t>objective measures of budget and schedule might reveal different relationships. 
Lastly, the subjects are all from the United States and the results may not generalize to regions that differ in software development maturity or culture.</t>
    </r>
  </si>
  <si>
    <t>Limitations related to the research focus
Limitations related to the research focus
Limitations related to the study participants AND Limitations in the evaluation</t>
  </si>
  <si>
    <t>Limitations in the evaluation</t>
  </si>
  <si>
    <r>
      <rPr>
        <b/>
        <sz val="10"/>
        <color theme="1"/>
        <rFont val="Calibri"/>
        <family val="2"/>
      </rPr>
      <t xml:space="preserve">The information gathered is limited by the self-reported nature of interview process. The opportunity to observe an individual directly interacting both with technology and with representatives of either the IT professional or user groups would assist in overcoming this limitation.
</t>
    </r>
    <r>
      <rPr>
        <sz val="10"/>
        <color theme="1"/>
        <rFont val="Calibri"/>
        <family val="2"/>
      </rPr>
      <t xml:space="preserve">
</t>
    </r>
    <r>
      <rPr>
        <b/>
        <sz val="10"/>
        <color theme="1"/>
        <rFont val="Calibri"/>
        <family val="2"/>
      </rPr>
      <t>No evaluation is done</t>
    </r>
  </si>
  <si>
    <t>Limitations related to the tools/techniques/instruments used
Limitations in the evaluation</t>
  </si>
  <si>
    <r>
      <rPr>
        <strike/>
        <sz val="10"/>
        <color theme="1"/>
        <rFont val="Calibri"/>
        <family val="2"/>
      </rPr>
      <t>No evaluation is done</t>
    </r>
    <r>
      <rPr>
        <sz val="10"/>
        <color theme="1"/>
        <rFont val="Calibri"/>
        <family val="2"/>
      </rPr>
      <t xml:space="preserve">.
</t>
    </r>
    <r>
      <rPr>
        <b/>
        <sz val="10"/>
        <color theme="1"/>
        <rFont val="Calibri"/>
        <family val="2"/>
      </rPr>
      <t xml:space="preserve">
The findings are more applicable to traditional software development as the length of an iteration is quite long: However, due to the agile principle of short iterations, this is less risky than in traditional software development where the length of an iteration may last for quite long periods. Our empirical data, however, demonstrates that there is room for improvement even in short cyclical agile development by making good use of rich communication mechanisms as we propose in this paper.</t>
    </r>
  </si>
  <si>
    <t>Limitations in the results/outcomes</t>
  </si>
  <si>
    <r>
      <rPr>
        <b/>
        <sz val="10"/>
        <color theme="1"/>
        <rFont val="Calibri"/>
        <family val="2"/>
      </rPr>
      <t>Cannot use Group solve and Force rank patterns when Group is not empowered to make decisions.
Cannot use Group own pattern when Some cultures find it difficult to take ownership for a solution.
Cannot use Be visual pattern when there is a lot of low-level detail to communicate since too much visual information can become distracting. Have to use this approach with caution when working with dispersed teams since using visual patterns can be difficult when everyone is not sitting in one location participating at the same time.</t>
    </r>
    <r>
      <rPr>
        <sz val="10"/>
        <color theme="1"/>
        <rFont val="Calibri"/>
        <family val="2"/>
      </rPr>
      <t xml:space="preserve">
</t>
    </r>
    <r>
      <rPr>
        <strike/>
        <sz val="10"/>
        <color theme="1"/>
        <rFont val="Calibri"/>
        <family val="2"/>
      </rPr>
      <t>No evaluation has been done.</t>
    </r>
  </si>
  <si>
    <r>
      <rPr>
        <sz val="10"/>
        <color theme="1"/>
        <rFont val="Calibri"/>
        <family val="2"/>
      </rPr>
      <t xml:space="preserve">This study is based on a single case of a failed software project in which it appears that users led developers astray by directing them to focus on the wrong set of issues. To the best of our knowledge, this is the first such case study in the IS literature to explicitly draw attention to this problem. </t>
    </r>
    <r>
      <rPr>
        <b/>
        <sz val="10"/>
        <color theme="1"/>
        <rFont val="Calibri"/>
        <family val="2"/>
      </rPr>
      <t xml:space="preserve">Although we are unaware of the extent to which these events may be generalized to other firms, we believe that our communication process model </t>
    </r>
    <r>
      <rPr>
        <sz val="10"/>
        <color theme="1"/>
        <rFont val="Calibri"/>
        <family val="2"/>
      </rPr>
      <t>(Figure 3) has value for researchers and practitioners in other firms.</t>
    </r>
  </si>
  <si>
    <r>
      <rPr>
        <b/>
        <sz val="10"/>
        <color theme="1"/>
        <rFont val="Calibri"/>
        <family val="2"/>
      </rPr>
      <t xml:space="preserve">The research presented in this paper was of an exploratory nature. As a result no conclusive statements about causal relationships can be made.
</t>
    </r>
    <r>
      <rPr>
        <sz val="10"/>
        <color theme="1"/>
        <rFont val="Calibri"/>
        <family val="2"/>
      </rPr>
      <t xml:space="preserve">
</t>
    </r>
    <r>
      <rPr>
        <strike/>
        <sz val="10"/>
        <color theme="1"/>
        <rFont val="Calibri"/>
        <family val="2"/>
      </rPr>
      <t>No evaulation is done.</t>
    </r>
  </si>
  <si>
    <t xml:space="preserve">Limitations in the results/outcomes
</t>
  </si>
  <si>
    <r>
      <rPr>
        <sz val="10"/>
        <color theme="1"/>
        <rFont val="Calibri"/>
        <family val="2"/>
      </rPr>
      <t xml:space="preserve">Our study was </t>
    </r>
    <r>
      <rPr>
        <b/>
        <sz val="10"/>
        <color theme="1"/>
        <rFont val="Calibri"/>
        <family val="2"/>
      </rPr>
      <t>neither designed to be generalizable nor representative for all app stores.</t>
    </r>
    <r>
      <rPr>
        <sz val="10"/>
        <color theme="1"/>
        <rFont val="Calibri"/>
        <family val="2"/>
      </rPr>
      <t xml:space="preserve"> However, we think that the results have a high degree of generalizability, in particular for Google Play and Windows Phone Store. Although the entire population is publicly unknown, we think that our results are representative for user feedback in the AppStore. First, our dataset includes all user feedback from the 1,100 most downloaded applications. Second, we conducted statistical tests, checking the results’ significance and excluding hazard factors. Third, the results of descriptive statistics and content analysis are similar. Nevertheless, there are three limitations, which should be considered when interpreting the results.
First, </t>
    </r>
    <r>
      <rPr>
        <b/>
        <sz val="10"/>
        <color theme="1"/>
        <rFont val="Calibri"/>
        <family val="2"/>
      </rPr>
      <t>we obtained our data by scraping feedback from the AppStore based on a list of most downloaded applications. This might have resulted in a relationship between download numbers and other variables, such as the ratings. B</t>
    </r>
    <r>
      <rPr>
        <sz val="10"/>
        <color theme="1"/>
        <rFont val="Calibri"/>
        <family val="2"/>
      </rPr>
      <t xml:space="preserve">ut since our data sample still contains a large number of low ratings (177,887 or 15.79% reviews with less than 3 stars), we feel confident with the results. Specifically, we were interested in how ratings relate to other variables like content and helpfulness, rather than finding absolute numbers within the population such as the overall average rating of feedback.
</t>
    </r>
    <r>
      <rPr>
        <b/>
        <sz val="10"/>
        <color theme="1"/>
        <rFont val="Calibri"/>
        <family val="2"/>
      </rPr>
      <t xml:space="preserve">Second, in order to explore topics in user feedback, we sampled 1,100 reviews from our data set, as a manual analysis of the complete data set is unfeasible. The statistical evidence is less strong than for the complete data set. We tried to mitigate this threat by choosing a sample size, which allows to make a generalization to our data set at the 95% confidence level, accepting an error margin of 3%. Moreover, we selected a stratified random sample, which guarantees that the resulting sample equally considers different categories in the data set.
</t>
    </r>
    <r>
      <rPr>
        <sz val="10"/>
        <color theme="1"/>
        <rFont val="Calibri"/>
        <family val="2"/>
      </rPr>
      <t xml:space="preserve">
Third,</t>
    </r>
    <r>
      <rPr>
        <b/>
        <sz val="10"/>
        <color theme="1"/>
        <rFont val="Calibri"/>
        <family val="2"/>
      </rPr>
      <t xml:space="preserve"> we studied relations between feedback helpfulness and content based on a small number of reviews. However, other analyses, e.g. of relations between ratings and helpfulness indirectly confirm our findings. Nevertheless, we encourage other researchers to replicate our content analysis study, purposefully selecting feedback based on its helpfulness.
</t>
    </r>
    <r>
      <rPr>
        <sz val="10"/>
        <color theme="1"/>
        <rFont val="Calibri"/>
        <family val="2"/>
      </rPr>
      <t xml:space="preserve">
Finally, </t>
    </r>
    <r>
      <rPr>
        <b/>
        <sz val="10"/>
        <color theme="1"/>
        <rFont val="Calibri"/>
        <family val="2"/>
      </rPr>
      <t xml:space="preserve">we made two simplifying assumptions during our analysis, which might partly limit the construct and internal validity of the results. A number of reviews did not explicitly specify the publishing date, so that we needed to interpolate these values. Since we obtained the feedback in the order it had appeared online, we could compensate for the missing values by investigating the date of the reviews that were published directly before and after. We are confident that this does not influence the resulting data, since feedback date does only include the day and the data gap was never larger than 1 day. In particular, this algorithm never changes the order of feedback.
</t>
    </r>
    <r>
      <rPr>
        <sz val="10"/>
        <color theme="1"/>
        <rFont val="Calibri"/>
        <family val="2"/>
      </rPr>
      <t xml:space="preserve">
</t>
    </r>
    <r>
      <rPr>
        <b/>
        <sz val="10"/>
        <color theme="1"/>
        <rFont val="Calibri"/>
        <family val="2"/>
      </rPr>
      <t>To analyze feedback content, we relied on manual analysis. The results are subject to experimenter bias.</t>
    </r>
    <r>
      <rPr>
        <sz val="10"/>
        <color theme="1"/>
        <rFont val="Calibri"/>
        <family val="2"/>
      </rPr>
      <t xml:space="preserve"> To reduce this risk, two researchers conducted pair analysis independently from each other. We iterated this activity by refining the rating criteria to improve the inter-raters agreement. We only reported on results where the agreements were over 90%.</t>
    </r>
  </si>
  <si>
    <t xml:space="preserve">Limitations in the evaluation
Limitations related to the methodology/ research design
Limitations in the evaluation
Limitations related to the research focus
Limitations related to the methodology/ research design
Limitations related to the methodology/ research design
</t>
  </si>
  <si>
    <r>
      <rPr>
        <b/>
        <sz val="10"/>
        <color theme="1"/>
        <rFont val="Calibri"/>
        <family val="2"/>
      </rPr>
      <t xml:space="preserve">Nevertheless, a mining approach has its limitation as well. For example, the collected data cannot represent all reasons for responding to user reviews. Thus, we suggest that future studies are needed to triangulate our observations through developer surveys.
We assume throughout this paper that the posted responses are written by app developers. We were unable to find information about the team size and structure of the teams that built the top 25 apps with the highest percentage of developer responses. Hence, while we do not have strong evidence that responses were written by actual software developers, we do have evidence that most mobile app development firms are small. Therefore, due to the small team size, it is likely that responses to reviews are posted either by app developers themselves or by other team members who are in close contact with the app developers. </t>
    </r>
    <r>
      <rPr>
        <sz val="10"/>
        <color theme="1"/>
        <rFont val="Calibri"/>
        <family val="2"/>
      </rPr>
      <t xml:space="preserve">Future studies should investigate further the team size and structure of mobile app development teams.
</t>
    </r>
    <r>
      <rPr>
        <b/>
        <sz val="10"/>
        <color theme="1"/>
        <rFont val="Calibri"/>
        <family val="2"/>
      </rPr>
      <t xml:space="preserve">The results for our manual studies are impacted by the experience of the coders and the amount of the collected data.
</t>
    </r>
    <r>
      <rPr>
        <sz val="10"/>
        <color theme="1"/>
        <rFont val="Calibri"/>
        <family val="2"/>
      </rPr>
      <t xml:space="preserve">
</t>
    </r>
    <r>
      <rPr>
        <b/>
        <sz val="10"/>
        <color theme="1"/>
        <rFont val="Calibri"/>
        <family val="2"/>
      </rPr>
      <t xml:space="preserve">We studied developer responses for reviews of free apps only. One of the main reasons for removing non-free apps is that the pricing of an app is very likely to act as a major confounding factor. Developers and users of paid apps may have different expectations and attitudes than developers and users of free apps. Hence, our findings are valid for free apps only. </t>
    </r>
    <r>
      <rPr>
        <sz val="10"/>
        <color theme="1"/>
        <rFont val="Calibri"/>
        <family val="2"/>
      </rPr>
      <t xml:space="preserve">
</t>
    </r>
    <r>
      <rPr>
        <b/>
        <sz val="10"/>
        <color theme="1"/>
        <rFont val="Calibri"/>
        <family val="2"/>
      </rPr>
      <t>In this paper, we classify developer response patterns based on general characteristics (e.g., review rating). The characteristics of developer responses may vary based on other factors such as the company size, team structure and cultural differences. Further studies are needed to investigate the nature of user-developer dialogues based on different factors (e.g., the cultural differences).</t>
    </r>
  </si>
  <si>
    <t xml:space="preserve">Limitations related to the tools/techniques/ instruments  used (only pre defined instruments)
Limitations related to the study participants
Limitations related to the study participants
Limitations related to the research focus
Limitations related to the methodology/ research design
</t>
  </si>
  <si>
    <r>
      <rPr>
        <sz val="10"/>
        <color theme="1"/>
        <rFont val="Calibri"/>
        <family val="2"/>
      </rPr>
      <t xml:space="preserve">not given
</t>
    </r>
    <r>
      <rPr>
        <b/>
        <sz val="10"/>
        <color theme="1"/>
        <rFont val="Calibri"/>
        <family val="2"/>
      </rPr>
      <t>No evaluation is done</t>
    </r>
  </si>
  <si>
    <t>Limitations related to the study participants
Limitations related to the study participants
Limitations related to the methodology/ research design</t>
  </si>
  <si>
    <r>
      <rPr>
        <b/>
        <sz val="10"/>
        <color theme="1"/>
        <rFont val="Calibri"/>
        <family val="2"/>
      </rPr>
      <t xml:space="preserve">Most of the response sets came from LinkedIn users. As the LinkedIn search prioritizes local people, many of the respondents (75.5%) were working in Germany. As Europe’s workforce differs greatly regarding engagement, happiness and productivity (with Germany having only few highly engaged workers) [52], it can be assumed that the frequency and criticality of challenges could change if the focus would lie on a different country. The nationalities were predominantly European (69.8%), some from Asia (21.4%), but only few from America, Africa and other regions. Older software engineers that are less likely to use social media may be underrepresented. 24 of the responses were from members of the QualityMinds company network, which might have introduced a bias regarding the industry context, as the company at the time of the survey primarily operated in the financial sector.
</t>
    </r>
    <r>
      <rPr>
        <sz val="10"/>
        <color theme="1"/>
        <rFont val="Calibri"/>
        <family val="2"/>
      </rPr>
      <t>The initial challenge set came largely from the NaPiRE dataset [10], which had requirement engineers as a target group</t>
    </r>
    <r>
      <rPr>
        <b/>
        <sz val="10"/>
        <color theme="1"/>
        <rFont val="Calibri"/>
        <family val="2"/>
      </rPr>
      <t xml:space="preserve">. Also, some respondents reported the challenges to be ambiguous or unclear. </t>
    </r>
    <r>
      <rPr>
        <sz val="10"/>
        <color theme="1"/>
        <rFont val="Calibri"/>
        <family val="2"/>
      </rPr>
      <t xml:space="preserve">This became more obvious in the analysis of the data and the feedback: The initial catalogue contained problems that are not strictly enough a human challenge, such as ”Missing documentation of the project”. </t>
    </r>
    <r>
      <rPr>
        <b/>
        <sz val="10"/>
        <color theme="1"/>
        <rFont val="Calibri"/>
        <family val="2"/>
      </rPr>
      <t xml:space="preserve">Some challenges were too open to interpretation or too similar - a small explanation for each challenge with examples of how it may manifest can help with getting the scope of the challenge across. The refinement of the challenge catalogue is prone to subjectivity of the two coders and represents our point of view on the matter. </t>
    </r>
    <r>
      <rPr>
        <sz val="10"/>
        <color theme="1"/>
        <rFont val="Calibri"/>
        <family val="2"/>
      </rPr>
      <t xml:space="preserve">However, the data set is disclosed - other researchers are invited to review it. </t>
    </r>
    <r>
      <rPr>
        <b/>
        <sz val="10"/>
        <color theme="1"/>
        <rFont val="Calibri"/>
        <family val="2"/>
      </rPr>
      <t>Some of the challenges have a U-shaped relationship, i.e. depending on the subjective thresholds of the observer, reducing the symptoms of a challenge could create another challenge</t>
    </r>
    <r>
      <rPr>
        <sz val="10"/>
        <color theme="1"/>
        <rFont val="Calibri"/>
        <family val="2"/>
      </rPr>
      <t xml:space="preserve">: A worker who wants to make an effort to reduce their perceived demotivation could end up being perceived as over-confident or indulging in gold plating. Colleagues that want to get everyone on board and establish an atmosphere of collaboration could be regarded as not working in a solution-oriented way. Special care has to be taken when scores for these problems are aggregated, as effects may cancel themselves out and appear unproblematic even though the individual challenge scores would be high.
The questions regarding the degree of virtualization only allowed for binary Yes/No answers. Different degrees and nuances of virtualization aspects could not be expressed, e.g. the degrees of an offshore relation can be investigated using more fine-grained dimensions as described in the taxonomy for GSE by Sˇmite et al [53].
</t>
    </r>
    <r>
      <rPr>
        <b/>
        <sz val="10"/>
        <color theme="1"/>
        <rFont val="Calibri"/>
        <family val="2"/>
      </rPr>
      <t xml:space="preserve">The survey did not ask for religion, organizational culture, processes used in the company and so on. These aspects that play a large role in the context of a work situation may influence challenges strongly and contribute to a lack of identified links i.e. for the human values. </t>
    </r>
    <r>
      <rPr>
        <sz val="10"/>
        <color theme="1"/>
        <rFont val="Calibri"/>
        <family val="2"/>
      </rPr>
      <t xml:space="preserve">In future research, we plan to incorporate agile vs plan-driven processes and identify whether and how they contribute to challenge occurrences.
</t>
    </r>
    <r>
      <rPr>
        <b/>
        <sz val="10"/>
        <color theme="1"/>
        <rFont val="Calibri"/>
        <family val="2"/>
      </rPr>
      <t>We did run a pilot survey to reduce the risk of the questions being ambiguous, however, the anonymous nature of the survey prevented us from reaching out to participants to validate the answers.</t>
    </r>
    <r>
      <rPr>
        <sz val="10"/>
        <color theme="1"/>
        <rFont val="Calibri"/>
        <family val="2"/>
      </rPr>
      <t xml:space="preserve">
</t>
    </r>
    <r>
      <rPr>
        <b/>
        <sz val="10"/>
        <color theme="1"/>
        <rFont val="Calibri"/>
        <family val="2"/>
      </rPr>
      <t>Finally, we realised the notion of Criticality was not explained sufficiently well, and not separated clearly enough from Frequency.</t>
    </r>
    <r>
      <rPr>
        <sz val="10"/>
        <color theme="1"/>
        <rFont val="Calibri"/>
        <family val="2"/>
      </rPr>
      <t xml:space="preserve"> Both scores were correlated with a correlation of 0.48 for the team challenges. Respondents were unsure whether they should report on Criticality as it happened in their circumstances, or judge ”how critical it was if it happened frequently”. For future research, we will focus solely on Frequency plus the concrete implications of a challenge that is not overcome, and abandon the concept of a ”general badness”.
</t>
    </r>
  </si>
  <si>
    <t xml:space="preserve">Limitations related to the study participants AND 
[due to this, there may be issues when generalising] Limitations in the evaluation
Limitations related to the methodology/ research design
Limitations related to the study participants
Limitations related to the methodology/ research design
Limitations related to the methodology/ research design
</t>
  </si>
  <si>
    <r>
      <rPr>
        <sz val="10"/>
        <color theme="1"/>
        <rFont val="Calibri"/>
        <family val="2"/>
      </rPr>
      <t>In a certain way, the results got may have a certain bias because when the research was started; the results obtained were considered as possible</t>
    </r>
    <r>
      <rPr>
        <b/>
        <sz val="10"/>
        <color theme="1"/>
        <rFont val="Calibri"/>
        <family val="2"/>
      </rPr>
      <t xml:space="preserve">. </t>
    </r>
    <r>
      <rPr>
        <sz val="10"/>
        <color theme="1"/>
        <rFont val="Calibri"/>
        <family val="2"/>
      </rPr>
      <t xml:space="preserve">In addition, the following two threats should be considered:
</t>
    </r>
    <r>
      <rPr>
        <b/>
        <sz val="10"/>
        <color theme="1"/>
        <rFont val="Calibri"/>
        <family val="2"/>
      </rPr>
      <t xml:space="preserve">The lack of experience of the adjunct researchers: the present research is affected by the lack of experience of the adjunct researchers since this is the first time they are conducting a complete research.
The small number of professionals surveyed- performing research in times of pandemic makes it difficult to have professionals available for research, so the results of our research result from the analysis of a small study population.
</t>
    </r>
    <r>
      <rPr>
        <sz val="10"/>
        <color theme="1"/>
        <rFont val="Calibri"/>
        <family val="2"/>
      </rPr>
      <t xml:space="preserve">
</t>
    </r>
    <r>
      <rPr>
        <b/>
        <sz val="10"/>
        <color theme="1"/>
        <rFont val="Calibri"/>
        <family val="2"/>
      </rPr>
      <t>No evaulation is done</t>
    </r>
  </si>
  <si>
    <t xml:space="preserve">
Limitations related to the methodology/ research design
Limitations related to the study participants
Limitations in the evaluation </t>
  </si>
  <si>
    <r>
      <rPr>
        <b/>
        <sz val="10"/>
        <color theme="1"/>
        <rFont val="Calibri"/>
        <family val="2"/>
      </rPr>
      <t xml:space="preserve">The study focused on an independent contracting organisation performing development services within the larger organisation. To some extent this has polarized the results in the way seen in table 1 above. 
</t>
    </r>
    <r>
      <rPr>
        <sz val="10"/>
        <color theme="1"/>
        <rFont val="Calibri"/>
        <family val="2"/>
      </rPr>
      <t xml:space="preserve">
Not provided much details about the experiment/case study. Only provided a very few findings regarding the 12-month action research project in which the organisational culture of a small software developer was compared with that of a large corporate organisation.
</t>
    </r>
    <r>
      <rPr>
        <b/>
        <sz val="10"/>
        <color theme="1"/>
        <rFont val="Calibri"/>
        <family val="2"/>
      </rPr>
      <t xml:space="preserve">
Other than that the paper reports information only using the existing literature and no evaluation is done.
</t>
    </r>
  </si>
  <si>
    <t>Limitations related to the methodology/ research design
Limitations in the evaluation</t>
  </si>
  <si>
    <r>
      <rPr>
        <b/>
        <sz val="10"/>
        <color theme="1"/>
        <rFont val="Calibri"/>
        <family val="2"/>
      </rPr>
      <t xml:space="preserve">As always, the qualitative studies aim at providing insight into the phenomenon, and cannot be considered as an ultimate, absolute constant but more of points of interest for similar scenarios.
</t>
    </r>
    <r>
      <rPr>
        <sz val="10"/>
        <color theme="1"/>
        <rFont val="Calibri"/>
        <family val="2"/>
      </rPr>
      <t xml:space="preserve">
On qualitative studies, the validity issues concentrate on the generalizability and bias aspects of the researchers reflecting their own expectations on the data [25]. In this work, the research data was analyzed and documented by a team of researchers, and the qualitative data was collected from a group of experts representing different viewpoints in the software development project. </t>
    </r>
    <r>
      <rPr>
        <b/>
        <sz val="10"/>
        <color theme="1"/>
        <rFont val="Calibri"/>
        <family val="2"/>
      </rPr>
      <t>As for generalizability, the qualitative studies in general cannot be generalized into all- encompassing theories such as in mathematics or physics</t>
    </r>
    <r>
      <rPr>
        <sz val="10"/>
        <color theme="1"/>
        <rFont val="Calibri"/>
        <family val="2"/>
      </rPr>
      <t xml:space="preserve"> but in transferability [19], with the study results being treated as areas of interest, or enhancement proposals, when transferred outside the original study ecosystem.</t>
    </r>
  </si>
  <si>
    <t xml:space="preserve">Limitations in the evaluation 
Limitations in the evaluation 
</t>
  </si>
  <si>
    <r>
      <rPr>
        <sz val="10"/>
        <color theme="1"/>
        <rFont val="Calibri"/>
        <family val="2"/>
      </rPr>
      <t>There are several limitations to this study design. First of all,</t>
    </r>
    <r>
      <rPr>
        <b/>
        <sz val="10"/>
        <color theme="1"/>
        <rFont val="Calibri"/>
        <family val="2"/>
      </rPr>
      <t xml:space="preserve"> it is important to stress that it deals with perceptions of software participants. Subjects of study may say what they feel they are expected to say [22]. Their retrospective perception at the moment of answering the questionnaire might also be different from the actual situation when working on a software project with clients. On the other hand, study of perceptions is an appropriate method for an exploratory study.</t>
    </r>
    <r>
      <rPr>
        <sz val="10"/>
        <color theme="1"/>
        <rFont val="Calibri"/>
        <family val="2"/>
      </rPr>
      <t xml:space="preserve">
</t>
    </r>
    <r>
      <rPr>
        <b/>
        <sz val="10"/>
        <color theme="1"/>
        <rFont val="Calibri"/>
        <family val="2"/>
      </rPr>
      <t>Second, the sample’s size (45 respondents) and variety (only IT practitioners from Estonia) sets limits to generalisation of this study. Although statistically valid, this study would benefit from backing up by another ones in the future, with greater and more diverse sample.
Third, generating constructs and dividing them into general categories inherently implies some arbitrary decisions: different participants used different words to describe similar concepts (e.g. “system-to-system integration” versus “integration to an existing system”). This arbitrariness was attempted to be set off by a simple principle used throughout the coding: whenever unsure where a named concept belongs, a separate construct was created to reflect it.</t>
    </r>
  </si>
  <si>
    <t>Limitations related to the study participants
Limitations related to the study participants AND Limitations in the evaluation
Limitations related to the methodology/ research design</t>
  </si>
  <si>
    <t>Limitations related to the study participants
Limitations related to the tools/techniques/ instruments used
Limitations related to the study participants
Limitations in the evaluation</t>
  </si>
  <si>
    <r>
      <rPr>
        <sz val="10"/>
        <color theme="1"/>
        <rFont val="Calibri"/>
        <family val="2"/>
      </rPr>
      <t xml:space="preserve">not given
</t>
    </r>
    <r>
      <rPr>
        <b/>
        <sz val="10"/>
        <color theme="1"/>
        <rFont val="Calibri"/>
        <family val="2"/>
      </rPr>
      <t>Haven't provided proper details about the evaluation of framework/tool</t>
    </r>
  </si>
  <si>
    <r>
      <rPr>
        <sz val="10"/>
        <color theme="1"/>
        <rFont val="Calibri"/>
        <family val="2"/>
      </rPr>
      <t xml:space="preserve">not given
</t>
    </r>
    <r>
      <rPr>
        <b/>
        <sz val="10"/>
        <color theme="1"/>
        <rFont val="Calibri"/>
        <family val="2"/>
      </rPr>
      <t>Intervention is not evaluated</t>
    </r>
  </si>
  <si>
    <r>
      <rPr>
        <sz val="10"/>
        <color theme="1"/>
        <rFont val="Calibri"/>
        <family val="2"/>
      </rPr>
      <t xml:space="preserve">We conducted our research on a sample of iOS mobile apps and the iTunes App Store. We </t>
    </r>
    <r>
      <rPr>
        <b/>
        <sz val="10"/>
        <color theme="1"/>
        <rFont val="Calibri"/>
        <family val="2"/>
      </rPr>
      <t>cannot guarantee that the results will generalize</t>
    </r>
    <r>
      <rPr>
        <sz val="10"/>
        <color theme="1"/>
        <rFont val="Calibri"/>
        <family val="2"/>
      </rPr>
      <t xml:space="preserve"> </t>
    </r>
    <r>
      <rPr>
        <b/>
        <sz val="10"/>
        <color theme="1"/>
        <rFont val="Calibri"/>
        <family val="2"/>
      </rPr>
      <t>to Android apps and the Google Play Store</t>
    </r>
    <r>
      <rPr>
        <sz val="10"/>
        <color theme="1"/>
        <rFont val="Calibri"/>
        <family val="2"/>
      </rPr>
      <t xml:space="preserve"> because it adds a dimension to the developer-user interaction by allowing developers to directly respond to user reviews. The ability to respond to app reviews could allow developers to extract extra information from users to better address their needs. Hence, by limiting our study to just iOS apps, we are able to study feedback loops between reviews and descriptions. 
We also </t>
    </r>
    <r>
      <rPr>
        <b/>
        <sz val="10"/>
        <color theme="1"/>
        <rFont val="Calibri"/>
        <family val="2"/>
      </rPr>
      <t xml:space="preserve">do not know if our results will generalize to other iOS apps developed by other developers. </t>
    </r>
    <r>
      <rPr>
        <sz val="10"/>
        <color theme="1"/>
        <rFont val="Calibri"/>
        <family val="2"/>
      </rPr>
      <t>However, we took a broad sample of apps and the iTunes App Store is one of the largest App Stores on the market so the results could be generalizable for a large portion of mobile apps.</t>
    </r>
  </si>
  <si>
    <t>Definitions of the categories</t>
  </si>
  <si>
    <t>Main Category</t>
  </si>
  <si>
    <t>Sub Category</t>
  </si>
  <si>
    <t>Limitations related to the methodology</t>
  </si>
  <si>
    <t xml:space="preserve">Limitations related to the expertise/experience of participants, limitations related to demographics of the participants, limitations related to sample size  (participant count)  and representativeness of the sample (Whether the sample is a good representation of the whole population considered for the generalisation), limitations related to participant bias </t>
  </si>
  <si>
    <t>Limitations related to the tools/techniques/ instruments used</t>
  </si>
  <si>
    <t>Limitations related to the tools and techniques used in the research,  limitations related to the data collection instruments used in the research such as surveys and interviews.</t>
  </si>
  <si>
    <t>Limitations related to the study design</t>
  </si>
  <si>
    <t>Limitations related to study design, limitations related to data analysis, any other methodology related limitations which does not fall under above two categories i.e., Limitations related to the study participants and Limitations related to the tools/techniques/ instruments used</t>
  </si>
  <si>
    <t>Limitations related to the evaluation/validation of research, limitations related to generalisation</t>
  </si>
  <si>
    <t>Limitations related to the research focus</t>
  </si>
  <si>
    <t>Limitations related to the focus/scope of the research, limitations related to considered human aspects</t>
  </si>
  <si>
    <t>Limitations in the results/ outcomes</t>
  </si>
  <si>
    <t>Limitations related to the applicability of results, reliability of results, represntativeness of results, biased results and implications of results</t>
  </si>
  <si>
    <t>Limitations of Studies based on the categories -  Stage I</t>
  </si>
  <si>
    <t>Study Description</t>
  </si>
  <si>
    <t>Limitations related to the methodology/ research design</t>
  </si>
  <si>
    <t xml:space="preserve">CHASE_01, SBB_02, SBB_03, SBB_15, SBB_14, SBF_01, IEEE_03, SBF_02, SBF_07, SBF_06
</t>
  </si>
  <si>
    <t xml:space="preserve">CHASE_01: Although the amount of data we gathered was rather small the general idea was appreciated by users and the results indicated that a different quality of empirical material can be gathered this way. The correct interpretation of the results strongly require personal information (position of the participant in the enterprise, experience in using a computer, etc.) gathered with other ethnographic methods, which makes the use of IPs as a stand-alone empirical method problematic.
SBB_02: Secondly, IT managers responded to the questionnaire by recalling their recent experiences, which raises the possibility of bias in remembering critical parts of the project accurately. However, recall is the only viable way to collect survey data from a wide sample. 
SBB_03: The study is based on the data drawn from the surveys and interviews author has conducted for another study and author's experience in product development, and author's thousands of conversations with developers over the years, and also from growing literature.  No data collection has been conducted and no evaluation has been conducted with respect to this study. 
SBB_15:  we obtained our data by scraping feedback from the AppStore based on a list of most downloaded applications. This might have resulted in a relationship between download numbers and other variables, such as the ratings. 
we made two simplifying assumptions during our analysis, which might partly limit the construct and internal validity of the results. A number of reviews did not explicitly specify the publishing date, so that we needed to interpolate these values. Since we obtained the feedback in the order it had appeared online, we could compensate for the missing values by investigating the date of the reviews that were published directly before and after. We are confident that this does not influence the resulting data, since feedback date does only include the day and the data gap was never larger than 1 day. In particular, this algorithm never changes the order of feedback.
To analyze feedback content, we relied on manual analysis. The results are subject to experimenter bias.
SBB_14: In this paper, we classify developer response patterns based on general characteristics (e.g., review rating). The characteristics of developer responses may vary based on other factors such as the company size, team structure and cultural differences. Further studies are needed to investigate the nature of user-developer dialogues based on different factors (e.g., the cultural differences).
SBF_01: All assessments and interviews were done by one researcher. On one hand this ensured consistency [3], on the other hand another researcher could interpret the data differently.
IEEE_03: Also, some respondents reported the challenges to be ambiguous or unclear;  Some challenges were too open to interpretation or too similar - a small explanation for each challenge with examples of how it may manifest can help with getting the scope of the challenge across. The refinement of the challenge catalogue is prone to subjectivity of the two coders and represents our point of view on the matter; Some of the challenges have a U-shaped relationship, i.e. depending on the subjective thresholds of the observer, reducing the symptoms of a challenge could create another challenge; We did run a pilot survey to reduce the risk of the questions being ambiguous, however, the anonymous nature of the survey prevented us from reaching out to participants to validate the answers; Finally, we realised the notion of Criticality was not explained sufficiently well, and not separated clearly enough from Frequency.
SBF_02: The lack of experience of the adjunct researchers: the present research is affected by the lack of experience of the adjunct researchers since this is the first time they are conducting a complete research.
SBF_07: The study focused on an independent contracting organisation performing development services within the larger organisation. To some extent this has polarized the results in the way seen in table 1 above. 
SBF_06: Third, generating constructs and dividing them into general categories inherently implies some arbitrary decisions: different participants used different words to describe similar concepts (e.g. “system-to-system integration” versus “integration to an existing system”). This arbitrariness was attempted to be set off by a simple principle used throughout the coding: whenever unsure where a named concept belongs, a separate construct was created to reflect it. </t>
  </si>
  <si>
    <t>IEEE_01, IEEE_02, SPR_01, SPR_02, SBB_12, IEEE_06, CHASE_02, SBB_01, SBB_02, SBB_05, SBB_06, SBF_01, IEEE_03, SBF_02, SBF_06, SBF_08, SBF_11</t>
  </si>
  <si>
    <r>
      <rPr>
        <sz val="10"/>
        <color theme="1"/>
        <rFont val="Calibri"/>
        <family val="2"/>
      </rPr>
      <t xml:space="preserve">IEEE_01: Hence expert’s experience of communication setups in large-scale IT projects may vary based on the application domain and also there may be several other factors (such as nature of the project) as such.  Due to that, the answers provided by the experts might change. This might have an impact on the generalisation of the classification. 
IEEE_02: Conducted a pretest of the developed instrument is with only 3 experts who have experienced in conducting researches in the same domain. 
SPR_01: The first is related to the sample frame, which is based on part-time students. Because there is no evidence that the sample frame is a typical representation, the sample data may affect the validity of the results. The number of top managers is relatively low, which poses a threat to the validity of results related to top management.; we must acknowledge that there may be some subjects who know little about RE. Thus, the results limitations should be taken with this consideration in mind. 
SPR_02: We relied on our personal relationships for the identification of experts, this can be a threat to internal validity, as three of the experts knew the interviewer before the interviews and therefore they might be biased.; Possible threat to external validity is that we only interviewed twelve experts.
SBB_12: Our study has several limitations. Only a relatively small sample of practitioners were interviewed, although the data collected was both rich and detailed. The small sample particularly affects the validity of the quantitative data results.; Another limitation is that the participants were all working in Sweden, although more than half of them had previously worked in other countries and cultures.; 
IEEE_06:  this is related to the sample size and limited context under consideration. Validity was upheld by choosing a sample of SE students. Admittedly, this research is but a pilot study based on one course. A large sample size is required to generalize the results.; The sample used in the study is admittedly quite small, and for this reason, further experimentation must be done to fully assess the construct validity of our quantitative data. 
CHASE_02: The possibility exists that some developers were not as willing to describe motivational challenges as were others, nor as willing to disclose problems relating to the customer, who is a primary stakeholder in the organization. In addition, there is the possibility of data collector bias (unconscious distortion of collected data).
SBB_01: First, the project outcomes measured in this study focused on project performance as perceived by IS users and developers. Respondents answering subjective measures of performance are potentially biased toward inflating their responses. Objective measures of project performance can be used to reduce the bias and prop up the results of the study.; due to limited resources, there is only one pair of respondents per project. 
SBB_02:  First, a single IT manager was the only source of responses the survey instrument for each project considered which might result in single respondent bias. Additionally, this resulted in a measure of user role clarity and user–developer conflict based on the IT managers’ perspective rather than on the user’s self-perception, resulting in an indirect measure and potentially biasing the results. 
SBB_05: The responses are obtained only from the IS project managers in the US and the demographics confirm that only 2 IS users are included in this sample. Also it is not clear how many software developers are included in the sample. So the responses might not represent the voice of the software developers and users.
SBB_06: Lastly, the subjects are all from the United States and the results may not generalize to regions that differ in software development maturity or culture.
</t>
    </r>
    <r>
      <rPr>
        <b/>
        <sz val="10"/>
        <color theme="1"/>
        <rFont val="Calibri"/>
        <family val="2"/>
      </rPr>
      <t xml:space="preserve">SBF_01: In the evaluation, there is a threat that interview questions could be interpreted differently by researcher and interviewee.; A possible threat in the evaluation part is that we could only interview project participants from the IT team, we therefore missed the perspective of users. 
</t>
    </r>
    <r>
      <rPr>
        <sz val="10"/>
        <color theme="1"/>
        <rFont val="Calibri"/>
        <family val="2"/>
      </rPr>
      <t xml:space="preserve">
IEEE_03: Most of the response sets came from LinkedIn users. As the LinkedIn search prioritizes local people, many of the respondents (75.5%) were working in Germany. As Europe’s workforce differs greatly regarding engagement, happiness and productivity (with Germany having only few highly engaged workers) [52], it can be assumed that the frequency and criticality of challenges could change if the focus would lie on a different country. The nationalities were predominantly European (69.8%), some from Asia (21.4%), but only few from America, Africa and other regions. Older software engineers that are less likely to use social media may be underrepresented. 24 of the responses were from members of the QualityMinds company network, which might have introduced a bias regarding the industry context, as the company at the time of the survey primarily operated in the financial sector.
The survey did not ask for religion, organizational culture, processes used in the company and so on. These aspects that play a large role in the context of a work situation may influence challenges strongly and contribute to a lack of identified links i.e. for the human values.
SBF_02: The small number of professionals surveyed- performing research in times of pandemic makes it difficult to have professionals available for research, so the results of our research result from the analysis of a small study population.
SBF_06:  it is important to stress that it deals with perceptions of software participants. Subjects of study may say what they feel they are expected to say [22]. Their retrospective perception at the moment of answering the questionnaire might also be different from the actual situation when working on a software project with clients. On the other hand, study of perceptions is an appropriate method for an exploratory study.
</t>
    </r>
    <r>
      <rPr>
        <b/>
        <sz val="10"/>
        <color theme="1"/>
        <rFont val="Calibri"/>
        <family val="2"/>
      </rPr>
      <t xml:space="preserve">Second, the sample’s size (45 respondents) and variety (only IT practitioners from Estonia) sets limits to generalisation of this study. Although statistically valid, this study would benefit from backing up by another ones in the future, with greater and more diverse sample.
</t>
    </r>
    <r>
      <rPr>
        <sz val="10"/>
        <color theme="1"/>
        <rFont val="Calibri"/>
        <family val="2"/>
      </rPr>
      <t xml:space="preserve">
SBF_08: Our study has a main limitation. The participants in the study were final year undergraduate students. Nevertheless, real conditions present in our study have allowed control of this bias.
SBF_11: Various inner layers on both sides (Different mental models on one side), Difficulty in getting real data from the end-users (Tendency to say “Everything is o.k”)
</t>
    </r>
  </si>
  <si>
    <t>SPR_01, IEEE_05, SBB_02, SBB_06, SBB_15, SBB_14</t>
  </si>
  <si>
    <t xml:space="preserve">SPR_01: The third limitation is related to the research focus: only the user-developer perception gap is considered in this paper. Fourth, the final goal of a project is its success. Since user participation is also expected to increase project success, project performance could be related to a perception gap in the future. Finally the insignificant direct effect of top management support on user participation found in this work is rather surprising. Due to the mediating role of the perception gap, the finding is different from previous studies.
IEEE_05: Study only talks about using technical communicators for writing online help and error messages. This can be extended to study about other documented forms of communication between developer and users. 
SBB_02: Third, the measure of project performance is limited to a set of dimensions targeted to the process of project management. Other dimensions of success are not considered, such as system usage, user satisfaction, impact to individuals, and value to the organization. 
SBB_06: First, the study focused only on requirements diversity, requirements instability, and the stakeholder perception gap. Consequently, how other types of uncertainty (skill lacks, project complexity) interact with the stakeholder perception gap to influence project management performance was not explored. 
Second, the project outcomes measured in this study mainly focus on project management performance as perceived by the subjects. Other dimensions of success such as impact to the organization, impact on individuals, user satisfaction, and system usage are not considered. Likewise, objective measures of budget and schedule might reveal different relationships. 
SBB_15: we studied relations between feedback helpfulness and content based on a small number of reviews. However, other analyses, e.g. of relations between ratings and helpfulness indirectly confirm our findings. Nevertheless, we encourage other researchers to replicate our content analysis study, purposefully selecting feedback based on its helpfulness.
SBB_14: We studied developer responses for reviews of free apps only. One of the main reasons for removing non-free apps is that the pricing of an app is very likely to act as a major confounding factor. Developers and users of paid apps may have different expectations and attitudes than developers and users of free apps. Hence, our findings are valid for free apps only. 
</t>
  </si>
  <si>
    <t>WILEY_01, ACM_01, SBB_01, SBB_04, SPR_02, SBB_08, SBF_11, SBB_12</t>
  </si>
  <si>
    <t>WILEY_01 : However, this method [questionnaire‐based survey] has a major disadvantage, the respondents were provided with a list of factors in advance based on what had been found in previous studies (as listed in Table 1), and this may have led them to focus only on these factors without considering any other factors that may have a positive impact on implementing a successful SPI strategy.
ACM_01: Another threat is related to the reliability of emotions and politeness tools applied in the software engineering domain. For the emotion detection we used a tool specifically trained using Jira comments [25] while for detecting politeness we used the tool developed by Danescu et al. [7] which was trained using StackOverflow questions and answers following the same approach of Celefato et al. [4] for sentiment detection in software engineering. 
SBB_01: Second, cross-sectional surveys used in this study have limitations in attributing and substantiating affirmative causality. The timing of the instrument is for recently completed projects which may not allow for adequate reflection and evaluation, possibly skewing the results. Future studies should collect longitudinal data to assess causal relationships and fully considered evaluations.
SBB_04: The use of diagrams from set theory as a technique, although very useful and can help stimulate understanding and reveal areas of disagreement and mismatch, have limitations where the level of misunderstanding is deep, or where there are serious conflict of goals, values, perceptions and expectations. The diagrams simply help illustrate that the degree of the match or mismatch is severe.
In such situations further techniques may have to be used to help address such deep problems of understanding.
SPR_02: The interviews were semi-structured thus interviewees and interviewer could influence the direction of the discussion, which sometimes led to the fact that we did not pose all questions of our interview guideline explicitly. Furthermore, eight interviews were conducted via telephone, which prevents visual cues and sometimes limited the understanding.
SBB_08: The information gathered is limited by the self-reported nature of interview process. The opportunity to observe an individual directly interacting both with technology and with representatives of either the IT professional or user groups would assist in overcoming this limitation.
SBF_11: Survey questions prepared according to literature
SBB_12: Finally, in interviews it is difficult to avoid or control the observer bias. However, we tried to minimise this risk by recording the interviews, transcribing the data and by using a structured data analysis method.</t>
  </si>
  <si>
    <t>SPR_01, SPR_02, SBB_01, SBB_02, SBB_09, SBB_10, SBB_13</t>
  </si>
  <si>
    <t xml:space="preserve">SPR_01: Second, the responses to questions in the survey are all subjective, which leads to the subjectivity of the results.
SPR_02: The interviews as well as the coding of the interviews were conducted by one person. It can be a threat to the reliability, as another researcher could interpret the results in another direction.
SBB_01: Fourth, though the distributions of the responses follow requirements for analysis, they tended toward projects perceived to have been more successful. The results may not adequately reflect the perceptions of those who participated in failed projects.
SBB_02: The fourth potential limitation is that self-perception of project performance may hold bias because they reflect on the performance of the respondent. However, self-appraisal is usually considered a valid predictor of performance [10].
SBB_09: The findings are more applicable to traditional software development as the length of an iteration is quite long: However, due to the agile principle of short iterations, this is less risky than in traditional software development where the length of an iteration may last for quite long periods. Our empirical data, however, demonstrates that there is room for improvement even in short cyclical agile development by making good use of rich communication mechanisms as we propose in this paper.
SBB_10: Cannot use Group solve and Force rank patterns when Group is not empowered to make decisions. Cannot use Group own pattern when Some cultures find it difficult to take ownership for a solution. Cannot use Be visual pattern when there is a lot of low-level detail to communicate since too much visual information can become distracting. Have to use this approach with caution when working with dispersed teams since using visual patterns can be difficult when everyone is not sitting in one location participating at the same time.
SBB_13: The research presented in this paper was of an exploratory nature. As a result no conclusive statements about causal relationships can be made.
</t>
  </si>
  <si>
    <t>IEEE_01, IEEE_02, IEEE_04, WILEY_01, SD_01, SBB_12, IEEE_05, IEEE_06, CHASE_02, SBB_01, SBB_07, SBB_08, SBB_11, SBB_19, SBB_15, SBB_16, SBF_03, SBB_18, SBF_02, SBF_04, SBF_07, SPR_03, SBF_05, SBF_06, SBF_10, SBF_11, SBB_06, IEEE_03, SBB_03, SPR_04, SBF_09, SBB_17, SBF_12</t>
  </si>
  <si>
    <r>
      <rPr>
        <sz val="10"/>
        <color theme="1"/>
        <rFont val="Calibri"/>
        <family val="2"/>
      </rPr>
      <t>IEEE_01: Hence expert’s experience of communication setups in large-scale IT projects may vary based on the application domain and also there may be several other factors (such as nature of the project) as such.  Due to that, the answers provided by the experts might change. This might have an impact on the generalisation of the classification. 
IEEE_02: No proper evaluation is conducted.
IEEE_04: Results are not evaluated.
WILEY_01: more research effort is needed to validate whether the results are generalisable to other companies.
SD_01: The lack of a counter-evaluation of the usability of the new system with the users restricts the reach of the results.
SBB_12: Furthermore, the qualitative research method makes the generalisation of our results problematic. 
IEEE_05: No evaluation.
IEEE_06</t>
    </r>
    <r>
      <rPr>
        <b/>
        <sz val="10"/>
        <color theme="1"/>
        <rFont val="Calibri"/>
        <family val="2"/>
      </rPr>
      <t xml:space="preserve">: </t>
    </r>
    <r>
      <rPr>
        <sz val="10"/>
        <color theme="1"/>
        <rFont val="Calibri"/>
        <family val="2"/>
      </rPr>
      <t>this is related to the sample size and limited context under consideration. Validity was upheld by choosing a sample of SE students. Admittedly, this research is but a pilot study based on one course.</t>
    </r>
    <r>
      <rPr>
        <b/>
        <sz val="10"/>
        <color theme="1"/>
        <rFont val="Calibri"/>
        <family val="2"/>
      </rPr>
      <t xml:space="preserve"> A large sample size is required to generalize the results.
</t>
    </r>
    <r>
      <rPr>
        <sz val="10"/>
        <color theme="1"/>
        <rFont val="Calibri"/>
        <family val="2"/>
      </rPr>
      <t xml:space="preserve">
CHASE_02:  However, transferability was not the objective of our study, since it was undertaken to provide context-specific results. Its transferability is, in fact, significantly limited by our unique context.; Our results are context-specific, and must not be directly generalized, nor considered universally valid.
SBB_01: Lastly, since the data is collected from information system development project teams in Taiwan, this indicates limitations to the generalizability of the findings due to cultural influences and localized business practices.
SBB_07: On the other hand, a single case study can, of course, never be generalized, and this study particularly cannot be generalized to small and medium-sized HITS provider companies. Notwithstanding the limitations, the results of this study can be used as an input for improving the HITS development process and methods.
SBB_08: No evaluation is done
SBB_11: Although we are unaware of the extent to which these events may be generalized to other firms, we believe that our communication process model (Figure 3) has value for researchers and practitioners in other firms.
SBB_19: no evaluation &gt;&gt;They have not conducted any emperical experiments and they have derived the findings from their knowledge. 
SBB_15: Our study was neither designed to be generalizable nor representative for all app stores.; Second, in order to explore topics in user feedback, we sampled 1,100 reviews from our data set, as a manual analysis of the complete data set is unfeasible. The statistical evidence is less strong than for the complete data set. We tried to mitigate this threat by choosing a sample size, which allows to make a generalization to our data set at the 95% confidence level, accepting an error margin of 3%. Moreover, we selected a stratified random sample, which guarantees that the resulting sample equally considers different categories in the data set.
SBB_16: no evaluation &gt;&gt; The study has proposed the ways to bridge IT-user gap by presenting enhancements to the traditional IT curriculum.  But they have not implemented these proposed enhancements in an experiment to evaluate the effectiveness of the proposed guidelines.  
SBF_03: No evaluation is done 
SBB_18:  No evaluation is done
SBF_02: No evaulation is done
SBF_04: no evaluation
SBF_07: Other than that the paper reports information only using the existing literature and no evaluation is done.
SPR_03: Results could only be generalized to novice software developers.
SBF_05: As always, the qualitative studies aim at providing insight into the phenomenon, and cannot be considered as an ultimate, absolute constant but more of points of interest for similar scenarios.; As for generalizability, the qualitative studies in general cannot be generalized into all- encompassing theories such as in mathematics or physics but in transferability [19], with the study results being treated as areas of interest, or enhancement proposals, when transferred outside the original study ecosystem.
SBF_06: Second, the sample’s size (45 respondents) and variety (only IT practitioners from Estonia) sets limits to generalisation of this study. Although statistically valid, this study would benefit from backing up by another ones in the future, with greater and more diverse sample.
SBF_10: haven't conducted an experiment and authors have made the arguments only using the literature.
SBF_11: One of the researchers has been working for a defense company for seven years and he was more or less biased about the issue. This might have caused subjective evaluation of the data gathered from the survey and the interviews.
SBB_06: Lastly, the subjects are all from the United States and the results may not generalize to regions that differ in software development maturity or culture.
IEEE_03: Limitations related to generalisation due to consideed sample
SBB_03: No evaulation is done 
SPR_04: Haven't provided proper details about the evaluation of framework/tool
SBF_09: Haven't provided proper details about the evaluation of framework/tool
SBB_17: Intervention is not evaluated
SBF_12: Results may not be generalisable to Android apps and the Google Play Store and not sure if the results will generalize to other iOS apps developed by other developers. 
</t>
    </r>
  </si>
  <si>
    <t>Limitations of Studies based on the categories -  Final</t>
  </si>
  <si>
    <t>Limitations related to the methodology [35]</t>
  </si>
  <si>
    <t>Limitations in the evaluation [33]</t>
  </si>
  <si>
    <t>Limitations related to the research focus [6]</t>
  </si>
  <si>
    <t>Limitations in the results/ outcomes [7]</t>
  </si>
  <si>
    <t>Future work discussed in the studies - Stage II</t>
  </si>
  <si>
    <t xml:space="preserve">Paper ID </t>
  </si>
  <si>
    <r>
      <rPr>
        <b/>
        <sz val="10"/>
        <color theme="1"/>
        <rFont val="Calibri"/>
        <family val="2"/>
      </rPr>
      <t xml:space="preserve">In the future, we will report on the other results of the interviews and will devise a method to enhance user-developer communication. </t>
    </r>
    <r>
      <rPr>
        <sz val="10"/>
        <color theme="1"/>
        <rFont val="Calibri"/>
        <family val="2"/>
      </rPr>
      <t>Within this method the descriptive classification for user-relevant decisions will be integrated.</t>
    </r>
  </si>
  <si>
    <t>Development of new model/platform/method</t>
  </si>
  <si>
    <t xml:space="preserve">Methods for manipulating groups of agents at once and adaptation of agents to changing prototypes of the system (Identifying which agents are affected by a change and which agents should be discarded or changed) are still under investigation.
</t>
  </si>
  <si>
    <t>Extending research based on current findings</t>
  </si>
  <si>
    <r>
      <rPr>
        <b/>
        <sz val="10"/>
        <color theme="1"/>
        <rFont val="Calibri"/>
        <family val="2"/>
      </rPr>
      <t xml:space="preserve">Future research could focus on approaches to know what to communicate and not how to communicate.
</t>
    </r>
    <r>
      <rPr>
        <sz val="10"/>
        <color theme="1"/>
        <rFont val="Calibri"/>
        <family val="2"/>
      </rPr>
      <t xml:space="preserve">
</t>
    </r>
    <r>
      <rPr>
        <b/>
        <sz val="10"/>
        <color theme="1"/>
        <rFont val="Calibri"/>
        <family val="2"/>
      </rPr>
      <t>Secondly, the successes of an organisation, team or project all depend on the knowledge in the organisation and are represented by the relationships between the people and the organization [14]. Research could be focused on how to build these trust relationships.</t>
    </r>
  </si>
  <si>
    <t>Further exploring a research area</t>
  </si>
  <si>
    <t>But, the mentioned limitations can also be overcome if the sample size is increased. Hence, future work can be carried out on large data sample for further patterns of results. 
Future research is needed for further investigation concerning possible dimensions (eg, process, organisational, knowledge management, external and internal affective). Also, further research should consider different levels of analysis (eg, content analysis, ground theory, and case studies) and a comparison of the factors identified in this study with other domains (countries, company size, gender, and level of education) to determine whether significant differences exist between them.
Our future work is to develop a Malaysian SME Software Process Improvement model (MSME‐SPI). This research paper contributes 1 part of the model. Identifying the effective factors will help researchers to develop the MSME‐SPI model based on the Malaysian SME software development companies that eventual support them and assess their ability to implement SPI strategies, successfully.</t>
  </si>
  <si>
    <t>Extending research based on current findings
Further exploring a research area
Development of new model/platform/method</t>
  </si>
  <si>
    <r>
      <rPr>
        <sz val="10"/>
        <color theme="1"/>
        <rFont val="Calibri"/>
        <family val="2"/>
      </rPr>
      <t>To mitigate first limitation: As such,</t>
    </r>
    <r>
      <rPr>
        <b/>
        <sz val="10"/>
        <color theme="1"/>
        <rFont val="Calibri"/>
        <family val="2"/>
      </rPr>
      <t xml:space="preserve"> investigating and comparing different samples to ensure the validity should be done in the future. </t>
    </r>
    <r>
      <rPr>
        <sz val="10"/>
        <color theme="1"/>
        <rFont val="Calibri"/>
        <family val="2"/>
      </rPr>
      <t xml:space="preserve">
To mitigate second limitation: Second, the responses to questions in the survey are all subjective, which leads to the subjectivity of the results.</t>
    </r>
    <r>
      <rPr>
        <b/>
        <sz val="10"/>
        <color theme="1"/>
        <rFont val="Calibri"/>
        <family val="2"/>
      </rPr>
      <t xml:space="preserve"> Thus, we should try to measure some variables objectively to reduce the subjectivity threat in the future. </t>
    </r>
    <r>
      <rPr>
        <sz val="10"/>
        <color theme="1"/>
        <rFont val="Calibri"/>
        <family val="2"/>
      </rPr>
      <t xml:space="preserve">
To mitigate third limitation: </t>
    </r>
    <r>
      <rPr>
        <b/>
        <sz val="10"/>
        <color theme="1"/>
        <rFont val="Calibri"/>
        <family val="2"/>
      </rPr>
      <t xml:space="preserve">The third limitation is related to the research focus: only the user-developer perception gap is considered in this paper. Future studies should take other stakeholder perception gaps into account, because they also exist in a software project. </t>
    </r>
    <r>
      <rPr>
        <sz val="10"/>
        <color theme="1"/>
        <rFont val="Calibri"/>
        <family val="2"/>
      </rPr>
      <t xml:space="preserve">
To mitigate fourth limitation: Fourth, the final goal of a project is its success. Since user participation is also expected to increase project success, </t>
    </r>
    <r>
      <rPr>
        <b/>
        <sz val="10"/>
        <color theme="1"/>
        <rFont val="Calibri"/>
        <family val="2"/>
      </rPr>
      <t xml:space="preserve">project performance could be related to a perception gap in the future.
</t>
    </r>
    <r>
      <rPr>
        <sz val="10"/>
        <color theme="1"/>
        <rFont val="Calibri"/>
        <family val="2"/>
      </rPr>
      <t xml:space="preserve">
To mitigate fifth limitation:  Finally the insignificant direct effect of top management support on user participation found in this work is rather surprising. Due to the mediating role of the perception gap, the finding is different from previous studies. </t>
    </r>
    <r>
      <rPr>
        <b/>
        <sz val="10"/>
        <color theme="1"/>
        <rFont val="Calibri"/>
        <family val="2"/>
      </rPr>
      <t xml:space="preserve">We, thus, encourage future research that aims to investigate the effects of top management support on user participation in a variety of contexts by taking into consideration other potential mediating factors.
</t>
    </r>
    <r>
      <rPr>
        <sz val="10"/>
        <color theme="1"/>
        <rFont val="Calibri"/>
        <family val="2"/>
      </rPr>
      <t xml:space="preserve">From Recommendations: 
</t>
    </r>
    <r>
      <rPr>
        <b/>
        <sz val="10"/>
        <color theme="1"/>
        <rFont val="Calibri"/>
        <family val="2"/>
      </rPr>
      <t xml:space="preserve">For research:
</t>
    </r>
    <r>
      <rPr>
        <sz val="10"/>
        <color theme="1"/>
        <rFont val="Calibri"/>
        <family val="2"/>
      </rPr>
      <t xml:space="preserve">1 - The study results indicate that perception gap is not only the direct culprit that hinders user participation but also an indirect saboteur that destroys the positive effect of top management support on user participation.
</t>
    </r>
    <r>
      <rPr>
        <b/>
        <sz val="10"/>
        <color theme="1"/>
        <rFont val="Calibri"/>
        <family val="2"/>
      </rPr>
      <t xml:space="preserve">
1.1 First, the fact that the positive effect of top management support on user participation is not supported in our paper is not consistent with the prior study of [13] and against common knowledge. The finding is surprising and raises a new research question: Will perception gaps bring other unexpected negative effects that further affect project performance? This is a topic worthy of investigation. 
1.2 Second, we only examined user-developer perception gaps, but there are actually other gaps between stakeholders. So whether other gaps also bring adverse impacts to a software project needs to be considered. 
1.3 Third, perception gap is essentially a different mind state among stakeholders, and it is related to individual cognition. Thus, applying psychological knowledge into the software engineering domain especially research about the human aspects, is necessary. Although prior studies have involved psychology [59, 60], the research is still limited. Our research confirmed the necessity of this kind of study. Questions to address in this kind of study include: Do stakeholders with different psychological characteristics, such as personality, exhibit bigger perception gaps than those with the same characteristics? Are there smaller perception gaps between stakeholders with higher cognitive abilities? This research could contribute a new way to close perception gaps. In sum, this study opens new research focuses about perception gaps.
</t>
    </r>
    <r>
      <rPr>
        <sz val="10"/>
        <color theme="1"/>
        <rFont val="Calibri"/>
        <family val="2"/>
      </rPr>
      <t xml:space="preserve">2 - In addition, to facilitate effective user participation, our work presents the need to re-examine the challenges of user participation. 
</t>
    </r>
    <r>
      <rPr>
        <b/>
        <sz val="10"/>
        <color theme="1"/>
        <rFont val="Calibri"/>
        <family val="2"/>
      </rPr>
      <t xml:space="preserve">
2.1 First, although our work contributes to finding a new challenge—perception gap—the question is whether there are other challenges that have not been identified. 
2.2 Second, although the challenges in user participation, for example, lack of top management support and involvement conflicts, are listed in [9], the author did not describe which one has the strongest influence. The process of sorting these challenges according to the severity of their influence is worthwhile to explore. we need to explore not only what factors will hinder user participation but also the importance of each factor to fully understand the question of user participation.</t>
    </r>
  </si>
  <si>
    <t xml:space="preserve">Extending research based on current findings
Extending research based on current findings
Further exploring a research area
Further exploring a research area
Further exploring a research area
Further exploring a research area
Further exploring a research area
Further exploring a research area
Further exploring a research area
Further exploring a research area
</t>
  </si>
  <si>
    <r>
      <rPr>
        <b/>
        <sz val="10"/>
        <color theme="1"/>
        <rFont val="Calibri"/>
        <family val="2"/>
      </rPr>
      <t>In our future work, we plan to detail our method to support UDC in large-scale IT projects.</t>
    </r>
    <r>
      <rPr>
        <sz val="10"/>
        <color theme="1"/>
        <rFont val="Calibri"/>
        <family val="2"/>
      </rPr>
      <t xml:space="preserve"> We already published a first proposal and a descriptive classification of user relevant decisions in two other papers [36, 37] </t>
    </r>
    <r>
      <rPr>
        <b/>
        <sz val="10"/>
        <color theme="1"/>
        <rFont val="Calibri"/>
        <family val="2"/>
      </rPr>
      <t>Furthermore, we plan to evaluate the implementation feasibility as well as measure the benefits of the method in a case study in a large-scale IT project.</t>
    </r>
  </si>
  <si>
    <r>
      <rPr>
        <b/>
        <sz val="10"/>
        <color theme="1"/>
        <rFont val="Calibri"/>
        <family val="2"/>
      </rPr>
      <t xml:space="preserve">The individual, group and organisation are related to and dependent on each other, and the behavior of humans is frequently too complex to be described or understood using only one of these viewpoints. Our results can help to focus future research on matters that software practitioners consider important.
</t>
    </r>
    <r>
      <rPr>
        <sz val="10"/>
        <color theme="1"/>
        <rFont val="Calibri"/>
        <family val="2"/>
      </rPr>
      <t xml:space="preserve">
</t>
    </r>
    <r>
      <rPr>
        <b/>
        <sz val="10"/>
        <color theme="1"/>
        <rFont val="Calibri"/>
        <family val="2"/>
      </rPr>
      <t>Our results can help focus and prioritise future research. If the research community listens even more to the needs and experience of practitioners, we believe that the industry will be more willing to adopt new results and work together with researchers to better cater to human factors in software development.</t>
    </r>
  </si>
  <si>
    <t>Further exploring a research area
Implement the findings in practice</t>
  </si>
  <si>
    <r>
      <rPr>
        <sz val="10"/>
        <color theme="1"/>
        <rFont val="Calibri"/>
        <family val="2"/>
      </rPr>
      <t>In the future,</t>
    </r>
    <r>
      <rPr>
        <b/>
        <sz val="10"/>
        <color theme="1"/>
        <rFont val="Calibri"/>
        <family val="2"/>
      </rPr>
      <t xml:space="preserve"> the intention is to address the issues found in this investigation. The aim of this is to improve the quality of customers’ project descriptions based on an active student role enabled by Innovation Bootcamp activity and startup formation mindset.</t>
    </r>
    <r>
      <rPr>
        <sz val="10"/>
        <color theme="1"/>
        <rFont val="Calibri"/>
        <family val="2"/>
      </rPr>
      <t xml:space="preserve"> Based on the present findings, the intent is to continuously experiment and update the course. </t>
    </r>
    <r>
      <rPr>
        <b/>
        <sz val="10"/>
        <color theme="1"/>
        <rFont val="Calibri"/>
        <family val="2"/>
      </rPr>
      <t>The future plan for this course also includes conducting questionnaires and further semi-structured interviews with both customers and students, focusing on the present findings and proposals.</t>
    </r>
    <r>
      <rPr>
        <sz val="10"/>
        <color theme="1"/>
        <rFont val="Calibri"/>
        <family val="2"/>
      </rPr>
      <t xml:space="preserve">
</t>
    </r>
    <r>
      <rPr>
        <b/>
        <sz val="10"/>
        <color theme="1"/>
        <rFont val="Calibri"/>
        <family val="2"/>
      </rPr>
      <t xml:space="preserve">On this note, other educators and researchers are encouraged to analyze the skill dimensions within their own SE project-based courses. It is also worth mentioning that methods in which students can have a more active role should also be considered, chiefly via Innovation Bootcamp activities at the beginning of the course.
</t>
    </r>
    <r>
      <rPr>
        <sz val="10"/>
        <color theme="1"/>
        <rFont val="Calibri"/>
        <family val="2"/>
      </rPr>
      <t xml:space="preserve">From recommendations:
</t>
    </r>
    <r>
      <rPr>
        <b/>
        <sz val="10"/>
        <color theme="1"/>
        <rFont val="Calibri"/>
        <family val="2"/>
      </rPr>
      <t xml:space="preserve">Researchers can use this study for the following actions:
1. Conduct further investigations on how Innovation Bootcamps or similar activities (e.g., Hackathons and Innovation Workshops) can improve the overall student acceptability of the customer projects, increase end product quality, and motivate students to create future startups.
2. Augment the dimensions to investigate aspects such as innovation mindset of the students, students’ active participation, end product quality, and others while utilizing the current findings.
</t>
    </r>
  </si>
  <si>
    <t xml:space="preserve">Extending research based on current findings
Further exploring a research area
Further exploring a research area
Further exploring a research area
</t>
  </si>
  <si>
    <r>
      <rPr>
        <b/>
        <sz val="10"/>
        <color theme="1"/>
        <rFont val="Calibri"/>
        <family val="2"/>
      </rPr>
      <t>While we focused on the use of the concept for researchers/software designers here, we are also integrating the IP concept into a use reflection strategy for the further development of software infrastructures as described in [12]. To support users to reflect on their infrastructure we integrated an email function in the screenshot-tool. This new version of our technology probe is still under evaluation at the moment.</t>
    </r>
    <r>
      <rPr>
        <sz val="10"/>
        <color theme="1"/>
        <rFont val="Calibri"/>
        <family val="2"/>
      </rPr>
      <t xml:space="preserve">
</t>
    </r>
    <r>
      <rPr>
        <b/>
        <sz val="10"/>
        <color theme="1"/>
        <rFont val="Calibri"/>
        <family val="2"/>
      </rPr>
      <t>This reflection should further lead to discussions about the use of technology within a community of users, like the departments of a company. IPs may sometimes change the work context and may also affect users work routine, but this is not an important disadvantage, because users control how (much) the IPs change their work context and if and when their work routine is affected.</t>
    </r>
  </si>
  <si>
    <t>Extending research based on current findings
Extending research based on current findings</t>
  </si>
  <si>
    <r>
      <rPr>
        <b/>
        <sz val="10"/>
        <color theme="1"/>
        <rFont val="Calibri"/>
        <family val="2"/>
      </rPr>
      <t>IS researchers should consider both process mediators and affective states in future work when considering the link between antecedent inputs of software projects to the success of outputs</t>
    </r>
    <r>
      <rPr>
        <sz val="10"/>
        <color theme="1"/>
        <rFont val="Calibri"/>
        <family val="2"/>
      </rPr>
      <t xml:space="preserve">. 
</t>
    </r>
    <r>
      <rPr>
        <b/>
        <sz val="10"/>
        <color theme="1"/>
        <rFont val="Calibri"/>
        <family val="2"/>
      </rPr>
      <t xml:space="preserve">IS managers should promote commitment among users beyond placing collaboration mechanisms in place. This might require project managers have more decision authority in the rewards provided to user participants.
</t>
    </r>
    <r>
      <rPr>
        <sz val="10"/>
        <color theme="1"/>
        <rFont val="Calibri"/>
        <family val="2"/>
      </rPr>
      <t xml:space="preserve">
</t>
    </r>
    <r>
      <rPr>
        <b/>
        <sz val="10"/>
        <color theme="1"/>
        <rFont val="Calibri"/>
        <family val="2"/>
      </rPr>
      <t xml:space="preserve">Future studies should collect longitudinal data to assess causal relationships and fully considered evaluations.
</t>
    </r>
    <r>
      <rPr>
        <sz val="10"/>
        <color theme="1"/>
        <rFont val="Calibri"/>
        <family val="2"/>
      </rPr>
      <t xml:space="preserve">
</t>
    </r>
    <r>
      <rPr>
        <b/>
        <sz val="10"/>
        <color theme="1"/>
        <rFont val="Calibri"/>
        <family val="2"/>
      </rPr>
      <t xml:space="preserve">Future study can involve multiple paired respondents from both user and IS sides to accurately capture the collective properties of the team on the variables included in the study.
</t>
    </r>
    <r>
      <rPr>
        <sz val="10"/>
        <color theme="1"/>
        <rFont val="Calibri"/>
        <family val="2"/>
      </rPr>
      <t xml:space="preserve">
This study provides an example in which a particular combination of factors from both IPO and IMO models were chosen. </t>
    </r>
    <r>
      <rPr>
        <b/>
        <sz val="10"/>
        <color theme="1"/>
        <rFont val="Calibri"/>
        <family val="2"/>
      </rPr>
      <t xml:space="preserve">Future studies should consider incorporating other process actions (e.g. adaptation, participation, and communication) and emergent factors (e.g. trust, norms, efficacy, climate, transactive memory systems) to better understand team phenomena.
</t>
    </r>
    <r>
      <rPr>
        <sz val="10"/>
        <color theme="1"/>
        <rFont val="Calibri"/>
        <family val="2"/>
      </rPr>
      <t xml:space="preserve">From Recommendations:
</t>
    </r>
    <r>
      <rPr>
        <b/>
        <sz val="10"/>
        <color theme="1"/>
        <rFont val="Calibri"/>
        <family val="2"/>
      </rPr>
      <t xml:space="preserve">Third, the confirmation of the link between commitment and user–IS collaboration has opened a new research avenue for IS project management researchers. 
</t>
    </r>
    <r>
      <rPr>
        <sz val="10"/>
        <color theme="1"/>
        <rFont val="Calibri"/>
        <family val="2"/>
      </rPr>
      <t xml:space="preserve">This study provides an example in which a particular combination of factors from both IPO and IMO models were chosen. Future studies should consider incorporating other process actions (e.g. adaptation, participation, and communication) and emergent factors (e.g. trust, norms, efficacy, climate, transactive memory systems) to better understand team phenomena. 
</t>
    </r>
  </si>
  <si>
    <t>Extending research based on current findings
Extending research based on current findings
Extending research based on current findings
Extending research based on current findings
Further exploring a research area
Further exploring a research area</t>
  </si>
  <si>
    <r>
      <rPr>
        <sz val="10"/>
        <color theme="1"/>
        <rFont val="Calibri"/>
        <family val="2"/>
      </rPr>
      <t xml:space="preserve">The results of this study have several implications to researchers and practitioners. For IS researchers, the framework allows additional studies. Questions to address using this framework include: </t>
    </r>
    <r>
      <rPr>
        <b/>
        <sz val="10"/>
        <color theme="1"/>
        <rFont val="Calibri"/>
        <family val="2"/>
      </rPr>
      <t>Do other managerial practices serve to close the user-developer perception gap? Does the perception gap between other types of stakeholders also adversely impact the project outcomes?</t>
    </r>
    <r>
      <rPr>
        <sz val="10"/>
        <color theme="1"/>
        <rFont val="Calibri"/>
        <family val="2"/>
      </rPr>
      <t xml:space="preserve"> Second, the results of this study provide the first known empirical evidence documenting the negative relationship between the perception gap and final project performance. 
T</t>
    </r>
    <r>
      <rPr>
        <b/>
        <sz val="10"/>
        <color theme="1"/>
        <rFont val="Calibri"/>
        <family val="2"/>
      </rPr>
      <t>hird, pre-project partnering is linked to coordination and project implementation. Finally, this study echoes the call to achieve consonance in perceptions among differing stakeholders (Jiang and Klein, 2002).</t>
    </r>
  </si>
  <si>
    <r>
      <rPr>
        <sz val="10"/>
        <color theme="1"/>
        <rFont val="Calibri"/>
        <family val="2"/>
      </rPr>
      <t xml:space="preserve">Extending research based on current findings
</t>
    </r>
    <r>
      <rPr>
        <strike/>
        <sz val="10"/>
        <color theme="1"/>
        <rFont val="Calibri"/>
        <family val="2"/>
      </rPr>
      <t>Implement the findings in practice</t>
    </r>
  </si>
  <si>
    <r>
      <rPr>
        <sz val="10"/>
        <color theme="1"/>
        <rFont val="Calibri"/>
        <family val="2"/>
      </rPr>
      <t xml:space="preserve">Nonetheless, results of this study are encouraging enough to warrant future multivariate research efforts.
There exist implications to IS researchers for studying requirements uncertainty on IS project management performance. First, the support of H1a and H1b indicate that </t>
    </r>
    <r>
      <rPr>
        <b/>
        <sz val="10"/>
        <color theme="1"/>
        <rFont val="Calibri"/>
        <family val="2"/>
      </rPr>
      <t xml:space="preserve">future studies examining user requirements uncertainty in IS development should consider not only process deficiencies, but also the perception differences among stakeholders to begin a project. 
</t>
    </r>
    <r>
      <rPr>
        <sz val="10"/>
        <color theme="1"/>
        <rFont val="Calibri"/>
        <family val="2"/>
      </rPr>
      <t xml:space="preserve">Second, this study expands our understanding of the relationship between uncertainties and later residual performance risks by incorporating the stakeholder perception gap. Results show a stakeholder perception gap is a full mediator between requirements diversity and residual performance risk and a partial mediator between requirements instability and residual performance risk. </t>
    </r>
    <r>
      <rPr>
        <b/>
        <sz val="10"/>
        <color theme="1"/>
        <rFont val="Calibri"/>
        <family val="2"/>
      </rPr>
      <t>Thus, different types of uncertainty should be examined separately in future studies and other mediators may also exist between requirements uncertainty and residual performance risk.</t>
    </r>
    <r>
      <rPr>
        <sz val="10"/>
        <color theme="1"/>
        <rFont val="Calibri"/>
        <family val="2"/>
      </rPr>
      <t xml:space="preserve">
At a first glance, the existence of a mediator between uncertainty and residual performance risk may not seem a great deal. However, consonance theory argues that IS project managers must attempt to reach a common understanding among stakeholders on the project objectives, scope, and success criteria (Klein and Jiang, 2001). A gap due to a lack of understanding clearly is crucial in improving eventual project management performance</t>
    </r>
    <r>
      <rPr>
        <b/>
        <sz val="10"/>
        <color theme="1"/>
        <rFont val="Calibri"/>
        <family val="2"/>
      </rPr>
      <t>. 
This stakeholder perception gap can become the focus of a research framework to determine effective means to achieve consonance before the project commences rather than responding to uncertainty with contingent project processes. 
The stakeholder perception gap is a cause of residual performance risk which must be resolved and well managed by the IS project managers. It opens new research avenues for studying requirements uncertainty relationships with project management outcomes and confirms that management must work on building processes and culture that promote consonance early in a project and throughout the organization rather than solely react to the consequences of uncertainty during development.</t>
    </r>
  </si>
  <si>
    <t xml:space="preserve">
Further exploring a research area
Further exploring a research area
Development of new model/platform/method
Further exploring a research area
</t>
  </si>
  <si>
    <r>
      <rPr>
        <sz val="10"/>
        <color theme="1"/>
        <rFont val="Calibri"/>
        <family val="2"/>
      </rPr>
      <t xml:space="preserve">Four main directions for further research can be identified.
</t>
    </r>
    <r>
      <rPr>
        <b/>
        <sz val="10"/>
        <color theme="1"/>
        <rFont val="Calibri"/>
        <family val="2"/>
      </rPr>
      <t>1. To find out how representative the results are of the HITS industry in Finland in general, a quantitative survey among a broadly representative sample of companies would be needed.
2. To find out how specific or generalizable the results from Finland are to other countries, both the study among physicians (or all clinicians) and the study among developers should be repeated in a number of different countries.
3. To find out how the long response time taken to implement modifications, acknowledged by all, can be addressed, action research with more agile methods is required.
4. Finally, to find out the actual reasons for the contradictory situation wherein all stakeholder groups from end users to “end developers” are interested in collaboration but the results are still unsatisfactory, an in-depth analysis of the entire two-way nexus of activities between the two ends is required. It is obvious that there are one or more spots along the route where a breakdown of the information flow happens.</t>
    </r>
  </si>
  <si>
    <t xml:space="preserve">
Extending research based on current findings
Extending research based on current findings
Extending research based on current findings
Extending research based on current findings</t>
  </si>
  <si>
    <t>Extending research based on current findings
Extending research based on current findings</t>
  </si>
  <si>
    <t>Communication barriers have evolved between communities to retain and protect their cultures. They are a necessary part of organizations which can lead to the effective and efficient operation of the business. These barriers cannot be removed, so consideration should be given to how these cultural barriers can be used to the advantage and further progression of technology to benefit the organization.
Cultural barriers hinder effective business practice and incur costs to the organization. It is impossible to 'make' people work together. A list of recommendations has been suggested to try to reduce the 'people costs' of 'insensitivity' and 'obstructiveness.'</t>
  </si>
  <si>
    <t>Implement the findings in practice</t>
  </si>
  <si>
    <t xml:space="preserve">Further exploring a research area
Further exploring a research area
Further exploring a research area
Implement the findings in practice
Developing new model/platform/method or upgrading existing models
</t>
  </si>
  <si>
    <r>
      <rPr>
        <b/>
        <sz val="10"/>
        <color theme="1"/>
        <rFont val="Calibri"/>
        <family val="2"/>
      </rPr>
      <t xml:space="preserve">Future studies are necessary to better understand the implications of changing reviews and ratings on prior research findings.
Studying only reviews does not give a complete overview of user concerns. Future studies on extracting requirements from app reviews should investigate how user concerns in app reviews can be combined with concerns expressed through other channels, such as email or a support forum.
Even though not many developers use the review mechanism in this way, future studies should monitor this type of usage to identify possible improvements to the review mechanism that may better facilitate developers and users.
Google has recently introduced a limit of 500 responses per day per app in the Google Play store API (Google 2017). Future studies must investigate whether a limit of 500 responses is sufficient to ban useless responses from the store.
In our study, we analyzed the top free popular apps from 2013 for a two months period. Including more apps and extending the study period may provide more insights about developer responses. While we studied considerably more data than prior work on developer responses (McIlroy et al. 2015), future studies should revisit our findings for data that is collected during a longer period (i.e., years).
Due to the small team size, it is likely that responses to reviews are posted either by app developers themselves or by other team members who are in close contact with the app developers. Future studies should investigate further the team size and structure of mobile app development teams.
In this paper, we classify developer response patterns based on general characteristics (e.g., review rating). The characteristics of developer responses may vary based on other factors such as the company size, team structure and cultural differences. Further studies are needed to investigate the nature of user-developer dialogues based on different factors (e.g., the cultural differences).
Recommendations:
</t>
    </r>
    <r>
      <rPr>
        <sz val="10"/>
        <color theme="1"/>
        <rFont val="Calibri"/>
        <family val="2"/>
      </rPr>
      <t xml:space="preserve">Future studies on extracting requirements from app reviews should investigate how user concerns in app reviews can be combined with concerns expressed through other channels, such as email or a support forum.
</t>
    </r>
    <r>
      <rPr>
        <b/>
        <sz val="10"/>
        <color theme="1"/>
        <rFont val="Calibri"/>
        <family val="2"/>
      </rPr>
      <t xml:space="preserve">
Developers use the review mechanism as a user support medium: Even though not many developers use the review mechanism in this way, future studies should monitor this type of usage to identify possible improvements to the review mechanism that may better facilitate developers and users.
</t>
    </r>
  </si>
  <si>
    <t xml:space="preserve">Further exploring a research area
Further exploring a research area
Further exploring a research area
Further exploring a research area
Extending research based on current findings
Further exploring a research area
Further exploring a research area
</t>
  </si>
  <si>
    <r>
      <rPr>
        <b/>
        <sz val="10"/>
        <color theme="1"/>
        <rFont val="Calibri"/>
        <family val="2"/>
      </rPr>
      <t xml:space="preserve">4) An in-depth analysis of the relationships discussed in 3; which involves modelling the internal processes that create effective behaviours. New modelling tools such as the Emprint Method (Gordon, Lebeau and Cameron- Bandler, 1985) make this type of investigation possible.
5)Exploring the relationship between information requirements strategies/techniques and effective communication patterns. For example, most DSS are developed via a prototyping strategy. A number of research questions regarding the relationship between prototyping and communication skills remain unanswered. Such as: 
a) Are communication skills less important for prototyping than for the more traditional techniques?
b) If more than one user is involved in the prototyping process, is there a greater need for communication techniques promoting effective communication? Research on group dynamics and interpersonal communication suggests that our communication patterns change markedly as two or more people enter into the dialogue. (Shaw and Costanzo, 1982).
6) Developing an interactional view of the pragmatic approach to systems design. Our current research taps into a few of the major issues in a pragmatic approach to communication. The notion of redundancy, how- ever, in the relationship between the user and the developer needs to be explored. Longitudinal research exa- mining the naturally occurring communication between users and developers over a period of time may show patterns that inhibit and promote effective communication. For example, Salaway's (1984) research suggests that the communication between the two over a period of time is error-prone. Increased research of this type is needed to corroborate and extend Salaway's results.
7) Using the theories of Cross-Cultural Communication, investigate the impact of the differences in user and developer subcultures on communication.
8) After effective communication behaviours and internal processes are identified, research is needed to develop training approaches which will help students and practitioners become more effective communicators.
</t>
    </r>
    <r>
      <rPr>
        <sz val="10"/>
        <color theme="1"/>
        <rFont val="Calibri"/>
        <family val="2"/>
      </rPr>
      <t xml:space="preserve">
We, along with others, believe that communication between people, between people and computer systems and between people via computer systems is centre stage among human factors issues. </t>
    </r>
    <r>
      <rPr>
        <b/>
        <sz val="10"/>
        <color theme="1"/>
        <rFont val="Calibri"/>
        <family val="2"/>
      </rPr>
      <t xml:space="preserve">We encourage others to join us in investigating CISfroma communication perspective.
</t>
    </r>
  </si>
  <si>
    <t xml:space="preserve">Developing new model/platform/method or upgrading existing models
Further exploring a research area
Further exploring a research area
Further exploring a research area
Developing new model/platform/method or upgrading existing models
Further exploring a research area
</t>
  </si>
  <si>
    <r>
      <rPr>
        <b/>
        <sz val="10"/>
        <color theme="1"/>
        <rFont val="Calibri"/>
        <family val="2"/>
      </rPr>
      <t>We see various ways of employing the set of human challenges. Additional links can be examined for whether they have an impact on the occurrence of challenges: Agile versus traditional ways of organizing teams, using different means of communication or the existence of special roles such as mentors and mediators in the company. Specific tools could be tested for their impact on specific challenges or their categories: Tools that allow feedback for employees, easy collaboration or documentation</t>
    </r>
    <r>
      <rPr>
        <sz val="10"/>
        <color theme="1"/>
        <rFont val="Calibri"/>
        <family val="2"/>
      </rPr>
      <t xml:space="preserve">. The proposed set can also be used to probe the condition of teams and compare them with each other. If teams report a lot of challenges or differ greatly in their reports, mitigation strategies should be considered or could be shared across teams.
While we found evidence that having multiple nations in a team makes some challenges less frequent, we did not find any significant links between human values and challenges. </t>
    </r>
    <r>
      <rPr>
        <b/>
        <sz val="10"/>
        <color theme="1"/>
        <rFont val="Calibri"/>
        <family val="2"/>
      </rPr>
      <t>Future research should investigate which implications of different nationalities produce these results. An in-depth analysis could look at whether there are specific nationalities that work well together. What do they share, what sets them apart? It could also be that companies that have a diverse workforce are more open and tolerant to begin with, contributing to a better work atmosphere, in turn resulting in less frequent challenges.</t>
    </r>
    <r>
      <rPr>
        <sz val="10"/>
        <color theme="1"/>
        <rFont val="Calibri"/>
        <family val="2"/>
      </rPr>
      <t xml:space="preserve">
</t>
    </r>
    <r>
      <rPr>
        <b/>
        <sz val="10"/>
        <color theme="1"/>
        <rFont val="Calibri"/>
        <family val="2"/>
      </rPr>
      <t>Finally, in our data, degree of virtualization including digital communication seemed to have an impact on many of the challenges. In our future research, we will examine this on a deeper level: Are there any means of communication or specific tools that have a positive impact on our list of challenges? Is there a difference between text-based communication and being able to see the coworkers’ faces? 
The following constitute more detailed hypotheses that we plan to investigate in our future research:
• H1. Video and audio-only both lead to more interpersonal challenges compared to in-person meetings.
• H2. Text-based communication leads to more interpersonal challenges than audio communication.
• H3. Audio-based communication leads to more interpersonal challenges than communication with both video and audio communication.
• H4. The challenge increase stemming from offshore team setups, working remotely and being geographically dispersed can be explained by the increased use of digital communication.
• H5. Recomposing teams often leads to more inter-personal challenges.
• H6. Having more than one nationality in the team leads to less interpersonal challenges.
• H7. Having more interpersonal challenges lead to more intrapersonal challenges.</t>
    </r>
  </si>
  <si>
    <t>Further exploring a research area
Further exploring a research area
Further exploring a research area
Further exploring a research area</t>
  </si>
  <si>
    <r>
      <rPr>
        <sz val="10"/>
        <color theme="1"/>
        <rFont val="Calibri"/>
        <family val="2"/>
      </rPr>
      <t xml:space="preserve">not given
</t>
    </r>
    <r>
      <rPr>
        <b/>
        <sz val="10"/>
        <color theme="1"/>
        <rFont val="Calibri"/>
        <family val="2"/>
      </rPr>
      <t>No evaluation is done</t>
    </r>
  </si>
  <si>
    <r>
      <rPr>
        <b/>
        <sz val="10"/>
        <color theme="1"/>
        <rFont val="Calibri"/>
        <family val="2"/>
      </rPr>
      <t xml:space="preserve">In general, software teams would like to have access to a strong pool of users, thus building a community in CloudTeams should be designed carefully, as it seems to be a critical area. Gamification should be taken into account and a rewarding and motivation schema has the potential to become the ‘vitamin’ customers will love. Engaging customers seems to be a success factor for CloudTeams and should be a priority. As next steps, the concept will be finalized and interviews on solutions will take place. Then, with more detailed questions, questionnaires will be released. All this input will update the project’s concept during the project runtime.
</t>
    </r>
    <r>
      <rPr>
        <sz val="10"/>
        <color theme="1"/>
        <rFont val="Calibri"/>
        <family val="2"/>
      </rPr>
      <t xml:space="preserve">
</t>
    </r>
    <r>
      <rPr>
        <b/>
        <sz val="10"/>
        <color theme="1"/>
        <rFont val="Calibri"/>
        <family val="2"/>
      </rPr>
      <t xml:space="preserve">Building cloudteams platform 
</t>
    </r>
    <r>
      <rPr>
        <sz val="10"/>
        <color theme="1"/>
        <rFont val="Calibri"/>
        <family val="2"/>
      </rPr>
      <t xml:space="preserve">
About Cloudteams platform: [Figure 1] CloudTeams will support both software teams and end users during the whole software development process. Figure 1 presents the CloudTeams solution that builds a win-win relationship for communities of users and software developer teams by integrating and leveraging on existing platforms, data, and solutions. The left half shows how the users get involved in the software development process and interact with the software prototype during various stages of the development. Additionally, prospective users will have the chance to upload, synchronize, and manage their personal data in order to analyze and visualize their daily activities. Users can give permissions to software teams to build on this data for developing tailored software solutions. Several rewards will help motivating the customers. The right half shows how developer teams will be provided with the necessary tools for collaboration with customers, which are unified under the simple, meaningful CloudTeams platform.
Software teams can connect to their favorite third party services, set up a project, manage their tasks, and collaborate with team members. They can find proper customers through persona-based search interfaces, invite users into a project and conduct questionnaires and interviews. Software teams work collaboratively on a prototype, distribute mock-ups to collect early feedback, and deploy the solution on cloud-hosting services. The decision process in software developer teams is supported by the analysis and visualization of usage data and relative profiling data.
The CloudTeams user community will be a sustainable community of users who control their data across different third-party services and provide information about their activities through their avatars. This information can be used by the developers at any stage of the software development cycle, from idea generation to beta testing. End users can search for and subscribe to interesting software projects to become an early user of the software prototype. While testing the software, users can give early feedback to the development teams. Furthermore, CloudTeams promotes participation of end users at the different stages of the software development process by using community-building practices such as rating, commenting, and sharing, but also by striking up competitions publicizing the most active community users. An awarding system offers different types of incentives (e.g. to those users who propose more applications, to those who proposed the most popular applications, etc.), as well as a gamification engine for popular projects and inspirational users. Prescriptive analytics help software teams to find prospective users and generates user cards based on the ‘jobs to be done’.
In order to substantiate the early engagement of users in the platform, CloudTeams will develop a social media strategy over the main social media channels (Facebook, Twitter, LinkedIn) at different stages of the development process. CloudTeams will integrate open source, trusted, cloud-based tools and services that fit the practices of software teams and user communities. CloudTeams achieves this by realizing a series of connectors, connecting CloudTeams with external platforms, e.g. connectors to project management solutions enable team management. Integrating access to code repositories will facilitate code management. Existing open source solutions, such as PaaS platforms help to easily deploy software solutions. Social media services enable CloudTeams to collect social activities by activity logging services, and to understand daily behavior. In order to achieve this, CloudTeams will rely on the collaboration platform BSCW3, 12. It has proven to be a strong and reliable platform for all sorts of integration tasks, may it be the Granatum9 platform, integrating various resources for cancer research or the SurgeryNet for collaborative further education platform of surgeons7, 20.
</t>
    </r>
  </si>
  <si>
    <t>Developing new model/platform/method or upgrading existing models
Developing new model/platform/method or upgrading existing models</t>
  </si>
  <si>
    <r>
      <rPr>
        <sz val="10"/>
        <color theme="1"/>
        <rFont val="Calibri"/>
        <family val="2"/>
      </rPr>
      <t>Finally, based on our results</t>
    </r>
    <r>
      <rPr>
        <b/>
        <sz val="10"/>
        <color theme="1"/>
        <rFont val="Calibri"/>
        <family val="2"/>
      </rPr>
      <t xml:space="preserve"> it seems that we have a number of attributes which affect the customer role and have impact on the overall project outcome. As a future research, it would be interesting to test these attributes for example with larger quantitative surveys to further validate our observations, or assess how software projects succeed, when the client behavior, responsibilities and representative requirements are specified to ease with the identified problematic process areas.
</t>
    </r>
  </si>
  <si>
    <r>
      <rPr>
        <sz val="10"/>
        <color theme="1"/>
        <rFont val="Calibri"/>
        <family val="2"/>
      </rPr>
      <t>The framework, under which this exploratory study was conducted implies following expansions</t>
    </r>
    <r>
      <rPr>
        <b/>
        <sz val="10"/>
        <color theme="1"/>
        <rFont val="Calibri"/>
        <family val="2"/>
      </rPr>
      <t xml:space="preserve">. First, as indicated previously, the same type of question could be brought up for software development professionals but with larger and more diverse sample (one way is to secure cooperation with international partners and conduct the same type of study internationally). </t>
    </r>
    <r>
      <rPr>
        <sz val="10"/>
        <color theme="1"/>
        <rFont val="Calibri"/>
        <family val="2"/>
      </rPr>
      <t>It would make the list of results more precise and more generalizable. The simple questions could be supplemented with structured interviews on the same topic in the future studies.
Second,</t>
    </r>
    <r>
      <rPr>
        <b/>
        <sz val="10"/>
        <color theme="1"/>
        <rFont val="Calibri"/>
        <family val="2"/>
      </rPr>
      <t xml:space="preserve"> a study alike can be conducted on clients ordering custom software projects. The results of these two studies can be mapped together and common ground for successful client involvement can be established. The knowledge of how non- technical clients with experience of ordering software rate importance of particular IT concepts and constructs would allow to cross-check it against what clients themselves think would be relevant for them (and software developers) to know about the process.
</t>
    </r>
    <r>
      <rPr>
        <sz val="10"/>
        <color theme="1"/>
        <rFont val="Calibri"/>
        <family val="2"/>
      </rPr>
      <t xml:space="preserve">
Third, </t>
    </r>
    <r>
      <rPr>
        <b/>
        <sz val="10"/>
        <color theme="1"/>
        <rFont val="Calibri"/>
        <family val="2"/>
      </rPr>
      <t>one of the potential practical outcomes of the framework is a to set up a “crash-course” for clients of software development based on these findings – and compare perceptions, satisfaction and results achieved by this group with the clients who would not get such training.</t>
    </r>
  </si>
  <si>
    <r>
      <rPr>
        <sz val="10"/>
        <color theme="1"/>
        <rFont val="Calibri"/>
        <family val="2"/>
      </rPr>
      <t>Extending research based on current findings
Extending research based on current findings
Developing new model/platform/</t>
    </r>
    <r>
      <rPr>
        <b/>
        <sz val="10"/>
        <color theme="1"/>
        <rFont val="Calibri"/>
        <family val="2"/>
      </rPr>
      <t>method</t>
    </r>
    <r>
      <rPr>
        <sz val="10"/>
        <color theme="1"/>
        <rFont val="Calibri"/>
        <family val="2"/>
      </rPr>
      <t xml:space="preserve"> or upgrading existing models</t>
    </r>
  </si>
  <si>
    <r>
      <rPr>
        <b/>
        <sz val="10"/>
        <color theme="1"/>
        <rFont val="Calibri"/>
        <family val="2"/>
      </rPr>
      <t>• Enhancing validity of the findings by narrowing the focus of the study (focusing on the main user and developer groups)
• Preparing survey questions after short interviews
• Investigating the inner gaps on the developers side and on the users side individually</t>
    </r>
    <r>
      <rPr>
        <sz val="10"/>
        <color theme="1"/>
        <rFont val="Calibri"/>
        <family val="2"/>
      </rPr>
      <t xml:space="preserve">
</t>
    </r>
  </si>
  <si>
    <t xml:space="preserve">Extending research based on current findings
Extending research based on current findings
Extending research based on current findings
</t>
  </si>
  <si>
    <t>Definitions of Future Work themes/categories</t>
  </si>
  <si>
    <t>Future works related to implemention of proposed guidelines/recommendations or using the tools/models/methods introduced in the research</t>
  </si>
  <si>
    <t>Future works related to generalisation such as using a bigger sample, conducting more experiments/evaluations to validate findings or improving the proposed solution.</t>
  </si>
  <si>
    <t>Future works related to conducting more research on the same area/related area/new area</t>
  </si>
  <si>
    <t>Developing new model/platform/method or upgrading existing models</t>
  </si>
  <si>
    <t>Future works related to the development of new models/platforms/methods or upgrading existing models/platforms</t>
  </si>
  <si>
    <t>Future Works of Studies based on the categories -  Stage I</t>
  </si>
  <si>
    <r>
      <rPr>
        <sz val="10"/>
        <color theme="1"/>
        <rFont val="Calibri"/>
        <family val="2"/>
      </rPr>
      <t xml:space="preserve">SBB_12, </t>
    </r>
    <r>
      <rPr>
        <strike/>
        <sz val="10"/>
        <color theme="1"/>
        <rFont val="Calibri"/>
        <family val="2"/>
      </rPr>
      <t>SBB_05</t>
    </r>
    <r>
      <rPr>
        <sz val="10"/>
        <color theme="1"/>
        <rFont val="Calibri"/>
        <family val="2"/>
      </rPr>
      <t>, SBB_19, SBB_15, SBB_16</t>
    </r>
  </si>
  <si>
    <r>
      <rPr>
        <sz val="10"/>
        <color theme="1"/>
        <rFont val="Calibri"/>
        <family val="2"/>
      </rPr>
      <t xml:space="preserve">SBB_12: Our results can help focus and prioritise future research. If the research community listens even more to the needs and experience of practitioners, we believe that the industry will be more willing to adopt new results and work together with researchers to better cater to human factors in software development.
</t>
    </r>
    <r>
      <rPr>
        <strike/>
        <sz val="10"/>
        <color theme="1"/>
        <rFont val="Calibri"/>
        <family val="2"/>
      </rPr>
      <t xml:space="preserve">SBB_05: Third, pre-project partnering is linked to coordination and project implementation. Finally, this study echoes the call to achieve consonance in perceptions among differing stakeholders (Jiang and Klein, 2002).
</t>
    </r>
    <r>
      <rPr>
        <sz val="10"/>
        <color theme="1"/>
        <rFont val="Calibri"/>
        <family val="2"/>
      </rPr>
      <t xml:space="preserve">
SBB_19: Communication barriers have evolved between communities to retain and protect their cultures. They are a necessary part of organizations which can lead to the effective and efficient operation of the business. These barriers cannot be removed, so consideration should be given to how these cultural barriers can be used to the advantage and further progression of technology to benefit the organization.
Cultural barriers hinder effective business practice and incur costs to the organization. It is impossible to 'make' people work together. A list of recommendations has been suggested to try to reduce the 'people costs' of 'insensitivity' and 'obstructiveness.'
SBB_15: In particular, we think that researchers should investigate predictor models to classify feedback (e.g. bug reports and shortcomings), filter important “warnings” to which developers must react, or evaluate project success early on.
SBB_16: Implementing the proposed enhancements in traditional IT Curricula
</t>
    </r>
  </si>
  <si>
    <t>WILEY_01, SPR_01, SPR_02, IEEE_06, CHASE_01, CHASE_02, SBB_01, SBB_05, SBB_07, SBB_08, SBB_13, SBB_14, SBF_01, SBF_02, SPR_03, SBF_05, SBF_06, SBF_10, SBF_08, SBF_11</t>
  </si>
  <si>
    <t xml:space="preserve">WILEY_01: But, the mentioned limitations can also be overcome if the sample size is increased. Hence, future work can be carried out on large data sample for further patterns of results. 
SPR_01: To mitigate first limitation: As such, investigating and comparing different samples to ensure the validity should be done in the future. 
To mitigate second limitation: Second, the responses to questions in the survey are all subjective, which leads to the subjectivity of the results. Thus, we should try to measure some variables objectively to reduce the subjectivity threat in the future. 
SPR_02: In our future work, we plan to detail our method to support UDC in large-scale IT projects. We already published a first proposal and a descriptive classification of user relevant decisions in two other papers [36, 37] Furthermore, we plan to evaluate the implementation feasibility as well as measure the benefits of the method in a case study in a large-scale IT project.
IEEE_06: In the future, the intention is to address the issues found in this investigation. The aim of this is to improve the quality of customers’ project descriptions based on an active student role enabled by Innovation Bootcamp activity and startup formation mindset. Based on the present findings, the intent is to continuously experiment and update the course. The future plan for this course also includes conducting questionnaires and further semi-structured interviews with both customers and students, focusing on the present findings and proposals.
CHASE_01: While we focused on the use of the concept for researchers/software designers here, we are also integrating the IP concept into a use reflection strategy for the further development of software infrastructures as described in [12]. To support users to reflect on their infrastructure we integrated an email function in the screenshot-tool. This new version of our technology probe is still under evaluation at the moment.
This reflection should further lead to discussions about the use of technology within a community of users, like the departments of a company. IPs may sometimes change the work context and may also affect users work routine, but this is not an important disadvantage, because users control how (much) the IPs change their work context and if and when their work routine is affected.
CHASE_02: Finally, it proposes a partial theoretical underpinning to aid in interpreting the results, which can be used by other researchers to explore these issues, and test their hypotheses, in other contexts.
SBB_01: IS researchers should consider both process mediators and affective states in future work when considering the link between antecedent inputs of software projects to the success of outputs. 
IS managers should promote commitment among users beyond placing collaboration mechanisms in place. This might require project managers have more decision authority in the rewards provided to user participants.
Future studies should collect longitudinal data to assess causal relationships and fully considered evaluations.
Future study can involve multiple paired respondents from both user and IS sides to accurately capture the collective properties of the team on the variables included in the study.
SBB_05: The results of this study have several implications to researchers and practitioners. For IS researchers, the framework allows additional studies. Questions to address using this framework include: Do other managerial practices serve to close the user-developer perception gap? Does the perception gap between other types of stakeholders also adversely impact the project outcomes?
SBB_07: 1. To find out how representative the results are of the HITS industry in Finland in general, a quantitative survey among a broadly representative sample of companies would be needed.
2. To find out how specific or generalizable the results from Finland are to other countries, both the study among physicians (or all clinicians) and the study among developers should be repeated in a number of different countries.
3. To find out how the long response time taken to implement modifications, acknowledged by all, can be addressed, action research with more agile methods is required.
4. Finally, to find out the actual reasons for the contradictory situation wherein all stakeholder groups from end users to “end developers” are interested in collaboration but the results are still unsatisfactory, an in-depth analysis of the entire two-way nexus of activities between the two ends is required. It is obvious that there are one or more spots along the route where a breakdown of the information flow happens.
SBB_08: At this point the Gap Model has only been used to analyse a small amount of information. It is clear that further work needs to be undertaken to support early findings and clarify which factors show the actual differences between IT professionals and users and refine the model.
SBB_13: More research is needed to identify additional critical behaviors, patterns and skills.
IS researchers and practitioners to investigate the applicability of the communication perspective (communication behaviors were drawn from the Precision Model) presented in this paper to their environments.
SBB_14: Due to the small team size, it is likely that responses to reviews are posted either by app developers themselves or by other team members who are in close contact with the app developers. Future studies should investigate further the team size and structure of mobile app development teams.
SBF_01: An open issue is how the communication with user representative should look like. Especially, how many representatives are required and what format (i.e. personal or online meeting) works best. This could not be finally answered within this case study. Since we did not have the chance for discussions with users, this is up for future work. Furthermore, to complete the evaluation of our method a real life usage of the method in a ongoing project is an important step for future work.
SBF_02: Evaluating the findings
SPR_03: Considering that our results could only be generalized to novice software developers, it is necessary to conduct more longitudinal studies in order to explore how EC interacts with other kinds of software developers. 
SBF_05: Finally, based on our results it seems that we have a number of attributes which affect the customer role and have impact on the overall project outcome. As a future research, it would be interesting to test these attributes for example with larger quantitative surveys to further validate our observations, or assess how software projects succeed, when the client behavior, responsibilities and representative requirements are specified to ease with the identified problematic process areas.
SBF_06: The framework, under which this exploratory study was conducted implies following expansions. First, as indicated previously, the same type of question could be brought up for software development professionals but with larger and more diverse sample (one way is to secure cooperation with international partners and conduct the same type of study internationally). It would make the list of results more precise and more generalizable. The simple questions could be supplemented with structured interviews on the same topic in the future studies.
Second, a study alike can be conducted on clients ordering custom software projects. The results of these two studies can be mapped together and common ground for successful client involvement can be established. The knowledge of how non- technical clients with experience of ordering software rate importance of particular IT concepts and constructs would allow to cross-check it against what clients themselves think would be relevant for them (and software developers) to know about the process.
SBF_10: Conduct an experiment to validate the findings
SBF_08: Future work may be oriented towards conducting further longitudinal studies in order to explore results in various contexts and with developers who are more experienced.
SBF_11: • Enhancing validity of the findings by narrowing the focus of the study (focusing on the main user and developer groups)
• Preparing survey questions after short interviews
• Investigating the inner gaps on the developers side and on the users side individually
</t>
  </si>
  <si>
    <t>IEEE_04, ACM_01, WILEY_01, SPR_01, SBB_12, IEEE_06, SBB_01, SBB_06, SBB_09, SBB_11, SBB_15, SBB_14, SBB_18, IEEE_03, SBF_07, SBF_09, SBF_12</t>
  </si>
  <si>
    <t>IEEE_04: Future research could focus on approaches to know what to communicate and not how to communicate.
Secondly, the successes of an organisation, team or project all depend on the knowledge in the organisation and are represented by the relationships between the people and the organization [14]. Research could be focused on how to build these trust relationships.
ACM_01: Most of our findings confirm intuition, but more studies, including on other types of repositories, are necessary to further explore these ideas.
WILEY_01: Future research is needed for further investigation concerning possible dimensions (eg, process, organisational, knowledge management, external and internal affective). Also, further research should consider different levels of analysis (eg, content analysis, ground theory, and case studies) and a comparison of the factors identified in this study with other domains (countries, company size, gender, and level of education) to determine whether significant differences exist between them.
SPR_01: To mitigate third limitation: The third limitation is related to the research focus: only the user-developer perception gap is considered in this paper. Future studies should take other stakeholder perception gaps into account, because they also exist in a software project. 
To mitigate fourth limitation: Fourth, the final goal of a project is its success. Since user participation is also expected to increase project success, project performance could be related to a perception gap in the future.
To mitigate fifth limitation:  Finally the insignificant direct effect of top management support on user participation found in this work is rather surprising. Due to the mediating role of the perception gap, the finding is different from previous studies. We, thus, encourage future research that aims to investigate the effects of top management support on user participation in a variety of contexts by taking into consideration other potential mediating factors.
1.1 First, the fact that the positive effect of top management support on user participation is not supported in our paper is not consistent with the prior study of [13] and against common knowledge. The finding is surprising and raises a new research question: Will perception gaps bring other unexpected negative effects that further affect project performance? This is a topic worthy of investigation. 
1.2 Second, we only examined user-developer perception gaps, but there are actually other gaps between stakeholders. So whether other gaps also bring adverse impacts to a software project needs to be considered. 
1.3 Third, perception gap is essentially a different mind state among stakeholders, and it is related to individual cognition. Thus, applying psychological knowledge into the software engineering domain especially research about the human aspects, is necessary. Although prior studies have involved psychology [59, 60], the research is still limited. Our research confirmed the necessity of this kind of study. Questions to address in this kind of study include: Do stakeholders with different psychological characteristics, such as personality, exhibit bigger perception gaps than those with the same characteristics? Are there smaller perception gaps between stakeholders with higher cognitive abilities? This research could contribute a new way to close perception gaps. In sum, this study opens new research focuses about perception gaps.
2 - In addition, to facilitate effective user participation, our work presents the need to re-examine the challenges of user participation. 
2.1 First, although our work contributes to finding a new challenge—perception gap—the question is whether there are other challenges that have not been identified. 
2.2 Second, although the challenges in user participation, for example, lack of top management support and involvement conflicts, are listed in [9], the author did not describe which one has the strongest influence. The process of sorting these challenges according to the severity of their influence is worthwhile to explore. we need to explore not only what factors will hinder user participation but also the importance of each factor to fully understand the question of user participation.
SBB_12: The individual, group and organisation are related to and dependent on each other, and the behavior of humans is frequently too complex to be described or understood using only one of these viewpoints. Our results can help to focus future research on matters that software practitioners consider important.
IEEE_06: On this note, other educators and researchers are encouraged to analyze the skill dimensions within their own SE project-based courses. It is also worth mentioning that methods in which students can have a more active role should also be considered, chiefly via Innovation Bootcamp activities at the beginning of the course.
1. Conduct further investigations on how Innovation Bootcamps or similar activities (e.g., Hackathons and Innovation Workshops) can improve the overall student acceptability of the customer projects, increase end product quality, and motivate students to create future startups.
2. Augment the dimensions to investigate aspects such as innovation mindset of the students, students’ active participation, end product quality, and others while utilizing the current findings.
SBB_01: This study provides an example in which a particular combination of factors from both IPO and IMO models were chosen. Future studies should consider incorporating other process actions (e.g. adaptation, participation, and communication) and emergent factors (e.g. trust, norms, efficacy, climate, transactive memory systems) to better understand team phenomena.
Third, the confirmation of the link between commitment and user–IS collaboration has opened a new research avenue for IS project management researchers. 
SBB_06: There exist implications to IS researchers for studying requirements uncertainty on IS project management performance. First, the support of H1a and H1b indicate that future studies examining user requirements uncertainty in IS development should consider not only process deficiencies, but also the perception differences among stakeholders to begin a project. 
Second, this study expands our understanding of the relationship between uncertainties and later residual performance risks by incorporating the stakeholder perception gap. Results show a stakeholder perception gap is a full mediator between requirements diversity and residual performance risk and a partial mediator between requirements instability and residual performance risk. Thus, different types of uncertainty should be examined separately in future studies and other mediators may also exist between requirements uncertainty and residual performance risk.
The stakeholder perception gap is a cause of residual performance risk which must be resolved and well managed by the IS project managers. It opens new research avenues for studying requirements uncertainty relationships with project management outcomes and confirms that management must work on building processes and culture that promote consonance early in a project and throughout the organization rather than solely react to the consequences of uncertainty during development.
SBB_09: While the selection of the most appropriate communication method in agile development is not a focus of this paper , we believe it is not a straightforward task and it is a subject that requires further research.
SBB_11: we urge IS practitioners and researchers to consider whether similar phenomena may occur in other product design or system design contexts, to explore other possible explanations for these events, and to identify strategies for avoiding these problems in the future.
SBB_15: * We leave comparisons between different application distribution platforms for future research.
* Software vendors should investigate means for minimizing the feedback submission effort, e.g. by suggesting textual descriptions and pro-actively encouraging users to share their experiences.
* In particular, we think that researchers should investigate predictor models to classify feedback (e.g. bug reports and shortcomings), filter important “warnings” to which developers must react, or evaluate project success early on.
SBB_14: Future studies are necessary to better understand the implications of changing reviews and ratings on prior research findings.
Studying only reviews does not give a complete overview of user concerns. Future studies on extracting requirements from app reviews should investigate how user concerns in app reviews can be combined with concerns expressed through other channels, such as email or a support forum.
Even though not many developers use the review mechanism in this way, future studies should monitor this type of usage to identify possible improvements to the review mechanism that may better facilitate developers and users.
Google has recently introduced a limit of 500 responses per day per app in the Google Play store API (Google 2017). Future studies must investigate whether a limit of 500 responses is sufficient to ban useless responses from the store.
In our study, we analyzed the top free popular apps from 2013 for a two months period. Including more apps and extending the study period may provide more insights about developer responses. While we studied considerably more data than prior work on developer responses (McIlroy et al. 2015), future studies should revisit our findings for data that is collected during a longer period (i.e., years).
In this paper, we classify developer response patterns based on general characteristics (e.g., review rating). The characteristics of developer responses may vary based on other factors such as the company size, team structure and cultural differences. Further studies are needed to investigate the nature of user-developer dialogues based on different factors (e.g., the cultural differences).
Developers use the review mechanism as a user support medium: Even though not many developers use the review mechanism in this way, future studies should monitor this type of usage to identify possible improvements to the review mechanism that may better facilitate developers and users.
SBB_18: 5)Exploring the relationship between information requirements strategies/techniques and effective communication patterns. For example, most DSS are developed via a prototyping strategy. A number of research questions regarding the relationship between prototyping and communication skills remain unanswered. Such as: 
a) Are communication skills less important for prototyping than for the more traditional techniques?
b) If more than one user is involved in the prototyping process, is there a greater need for communication techniques promoting effective communication? Research on group dynamics and interpersonal communication suggests that our communication patterns change markedly as two or more people enter into the dialogue. (Shaw and Costanzo, 1982).
6) Developing an interactional view of the pragmatic approach to systems design. Our current research taps into a few of the major issues in a pragmatic approach to communication. The notion of redundancy, how- ever, in the relationship between the user and the developer needs to be explored. Longitudinal research exa- mining the naturally occurring communication between users and developers over a period of time may show patterns that inhibit and promote effective communication. For example, Salaway's (1984) research suggests that the communication between the two over a period of time is error-prone. Increased research of this type is needed to corroborate and extend Salaway's results.
7) Using the theories of Cross-Cultural Communication, investigate the impact of the differences in user and developer subcultures on communication.
We, along with others, believe that communication between people, between people and computer systems and between people via computer systems is centre stage among human factors issues. We encourage others to join us in investigating CISfroma communication perspective.
IEEE_03: We see various ways of employing the set of human challenges. Additional links can be examined for whether they have an impact on the occurrence of challenges: Agile versus traditional ways of organizing teams, using different means of communication or the existence of special roles such as mentors and mediators in the company. Specific tools could be tested for their impact on specific challenges or their categories: Tools that allow feedback for employees, easy collaboration or documentation. The proposed set can also be used to probe the condition of teams and compare them with each other. If teams report a lot of challenges or differ greatly in their reports, mitigation strategies should be considered or could be shared across teams.
While we found evidence that having multiple nations in a team makes some challenges less frequent, we did not find any significant links between human values and challenges. Future research should investigate which implications of different nationalities produce these results. An in-depth analysis could look at whether there are specific nationalities that work well together. What do they share, what sets them apart? It could also be that companies that have a diverse workforce are more open and tolerant to begin with, contributing to a better work atmosphere, in turn resulting in less frequent challenges.
Finally, in our data, degree of virtualization including digital communication seemed to have an impact on many of the challenges. In our future research, we will examine this on a deeper level: Are there any means of communication or specific tools that have a positive impact on our list of challenges? Is there a difference between text-based communication and being able to see the coworkers’ faces? 
The following constitute more detailed hypotheses that we plan to investigate in our future research:
• H1. Video and audio-only both lead to more interpersonal challenges compared to in-person meetings.
• H2. Text-based communication leads to more interpersonal challenges than audio communication.
• H3. Audio-based communication leads to more interpersonal challenges than communication with both video and audio communication.
• H4. The challenge increase stemming from offshore team setups, working remotely and being geographically dispersed can be explained by the increased use of digital communication.
• H5. Recomposing teams often leads to more inter-personal challenges.
• H6. Having more than one nationality in the team leads to less interpersonal challenges.
• H7. Having more interpersonal challenges lead to more intrapersonal challenges.
SBF_07: It is an acknowledged and understood that practitioner literature is not strictly admissible, however given the relative scarcity of academic literature on a topic that is of some considerable interest to the practitioner community helps to strengthen the claim that the gap between users and developers is a significant one and worthy of further investigation in an academic sense.
SBF_09: We will continue to look for further patterns that improve the understanding between a customer and the development team and focus on building a comprehensive pattern language.
SBF_12: There is room for HCI research on alternative models for structuring casual users to submit feedback to developers. Additionally, there is another dimension to feedback loops not addressed in this paper, how other users respond to the presence of feedback loops.</t>
  </si>
  <si>
    <t>IEEE_01, WILEY_01, SBB_06, SBB_15, SBB_18, SBF_04, SBF_06</t>
  </si>
  <si>
    <t>IEEE_01: In the future, we will report on the other results of the interviews and will devise a method to enhance user-developer communication. Within this method the descriptive classification for user-relevant decisions will be integrated.
WILEY_01: Our future work is to develop a Malaysian SME Software Process Improvement model (MSME‐SPI). This research paper contributes 1 part of the model. Identifying the effective factors will help researchers to develop the MSME‐SPI model based on the Malaysian SME software development companies that eventual support them and assess their ability to implement SPI strategies, successfully.
SBB_06: This stakeholder perception gap can become the focus of a research framework to determine effective means to achieve consonance before the project commences rather than responding to uncertainty with contingent project processes. 
SBB_15: App store feedback can help developers to understand user needs, extending the application in a “democratic” fashion, towards crowdsourcing requirements. However, current platforms do not allow developers to systematically filter, aggregate, and classify user feedback to derive requirements, or prioritize development efforts. Developers would also benefit from enriching textual feedback with usage and context data.
SBB_18: 4) An in-depth analysis of the relationships discussed in 3; which involves modelling the internal processes that create effective behaviours. New modelling tools such as the Emprint Method (Gordon, Lebeau and Cameron- Bandler, 1985) make this type of investigation possible.
8) After effective communication behaviours and internal processes are identified, research is needed to develop training approaches which will help students and practitioners become more effective communicators.
SBF_04: Building cloudteams platform 
SBF_06: Third, one of the potential practical outcomes of the framework is a to set up a “crash-course” for clients of software development based on these findings – and compare perceptions, satisfaction and results achieved by this group with the clients who would not get such training.</t>
  </si>
  <si>
    <t>Future Works of Studies based on the categories -  Final</t>
  </si>
  <si>
    <t>SBB_12, SBB_19, SBB_15, SBB_16</t>
  </si>
  <si>
    <t>Relationship between human aspects - Stage I</t>
  </si>
  <si>
    <t>It is argued that team members’ affective states in the form of commitment leads to their behaviors in the form of user–IS collaboration. We expect, therefore, user commitment not only has a direct impact on project performance but also an indirect impact on performance through its influence on the IS development process involving collaboration. Based upon a matching survey of 128 IS staff and 128 IS users on the same development project, results show that user ability and extrinsic motivation are positively related to user commitment; user commitment has a direct impact on project performance and user–IS collaboration; and user–IS collaboration also is significantly associated with project performance.
Since the centrality of this study is to investigate whether commit- ment plays an essential role in the system development processes leading to collaborative behaviors, an exploratory test is conducted to determine if user ability and extrinsic motivation have a signif- icant link to user–IS collaboration in the presence of commitment. As shown in Table 3 and Fig. 2, though ability and extrinsic moti- vation are positively and strongly correlated with user–IS collabo- ration, the effects become trivial when commitment intervened as a mediator variable. This indicates that user commitment is a full mediator between its antecedents and user–IS collaboration.
H1. User ability is positively associated with user commitment to the IS project team.
H2. Extrinsic motivation is positively associated with user commitment to the IS development project.
H3. User commitment is positively associated with user–IS collaboration.
H4. User commitment to the IS development team is positively associated with project performance.
H5. User–IS collaboration is positively associated with project performance.</t>
  </si>
  <si>
    <r>
      <rPr>
        <b/>
        <sz val="10"/>
        <color theme="1"/>
        <rFont val="Calibri"/>
        <family val="2"/>
      </rPr>
      <t xml:space="preserve">User-developer conflicts and project performance:
</t>
    </r>
    <r>
      <rPr>
        <b/>
        <sz val="10"/>
        <color theme="1"/>
        <rFont val="Calibri"/>
        <family val="2"/>
      </rPr>
      <t xml:space="preserve">H1b. User–developer conflict is negatively associated with project performance.
</t>
    </r>
    <r>
      <rPr>
        <b/>
        <sz val="10"/>
        <color theme="1"/>
        <rFont val="Calibri"/>
        <family val="2"/>
      </rPr>
      <t xml:space="preserve">User-developer conflicts and performance estimation difficulty:
</t>
    </r>
    <r>
      <rPr>
        <b/>
        <sz val="10"/>
        <color theme="1"/>
        <rFont val="Calibri"/>
        <family val="2"/>
      </rPr>
      <t xml:space="preserve">H1a. User–developer conflict is positively associated with performance estimation difficulty.
</t>
    </r>
    <r>
      <rPr>
        <b/>
        <sz val="10"/>
        <color theme="1"/>
        <rFont val="Calibri"/>
        <family val="2"/>
      </rPr>
      <t xml:space="preserve">Role ambiguity and performance estimation:
</t>
    </r>
    <r>
      <rPr>
        <b/>
        <sz val="10"/>
        <color theme="1"/>
        <rFont val="Calibri"/>
        <family val="2"/>
      </rPr>
      <t xml:space="preserve">H2a. Role ambiguity is positively associated with performance estimation difficulty.
</t>
    </r>
    <r>
      <rPr>
        <b/>
        <sz val="10"/>
        <color theme="1"/>
        <rFont val="Calibri"/>
        <family val="2"/>
      </rPr>
      <t xml:space="preserve">Partnering and user–developer conflict:
</t>
    </r>
    <r>
      <rPr>
        <b/>
        <sz val="10"/>
        <color theme="1"/>
        <rFont val="Calibri"/>
        <family val="2"/>
      </rPr>
      <t xml:space="preserve">H3a. Partnering is negatively associated with user–developer conflict.
</t>
    </r>
    <r>
      <rPr>
        <b/>
        <sz val="10"/>
        <color theme="1"/>
        <rFont val="Calibri"/>
        <family val="2"/>
      </rPr>
      <t xml:space="preserve">Partnering and role ambiguity:
</t>
    </r>
    <r>
      <rPr>
        <b/>
        <sz val="10"/>
        <color theme="1"/>
        <rFont val="Calibri"/>
        <family val="2"/>
      </rPr>
      <t xml:space="preserve">H3b. Partnering is negatively associated with role ambiguity.
</t>
    </r>
    <r>
      <rPr>
        <b/>
        <sz val="10"/>
        <color theme="1"/>
        <rFont val="Calibri"/>
        <family val="2"/>
      </rPr>
      <t xml:space="preserve">Partnering and performance estimation difficulty:
</t>
    </r>
    <r>
      <rPr>
        <b/>
        <sz val="10"/>
        <color theme="1"/>
        <rFont val="Calibri"/>
        <family val="2"/>
      </rPr>
      <t xml:space="preserve">H4a. Partnering is negatively associated with performance estimation difficulty.
</t>
    </r>
    <r>
      <rPr>
        <b/>
        <sz val="10"/>
        <color theme="1"/>
        <rFont val="Calibri"/>
        <family val="2"/>
      </rPr>
      <t xml:space="preserve">Partnering and project performance:
</t>
    </r>
    <r>
      <rPr>
        <b/>
        <sz val="10"/>
        <color theme="1"/>
        <rFont val="Calibri"/>
        <family val="2"/>
      </rPr>
      <t xml:space="preserve">H4b. Partnering is positively associated with project performance.
</t>
    </r>
    <r>
      <rPr>
        <b/>
        <sz val="10"/>
        <color theme="1"/>
        <rFont val="Calibri"/>
        <family val="2"/>
      </rPr>
      <t xml:space="preserve">Performance estimation difficulty and project performance:
</t>
    </r>
    <r>
      <rPr>
        <b/>
        <sz val="10"/>
        <color theme="1"/>
        <rFont val="Calibri"/>
        <family val="2"/>
      </rPr>
      <t>H5. Performance estimation difficulty is negatively associated with project performance.</t>
    </r>
  </si>
  <si>
    <t>Relationship between human aspects - Stage II</t>
  </si>
  <si>
    <r>
      <rPr>
        <sz val="10"/>
        <color theme="1"/>
        <rFont val="Calibri"/>
        <family val="2"/>
      </rPr>
      <t xml:space="preserve">It is argued that team members’ affective states in the form of commitment leads to their behaviors in the form of user–IS collaboration. We expect, therefore, user commitment not only has a direct impact on project performance but also an indirect impact on performance through its influence on the IS development process involving collaboration. Based upon a matching survey of 128 IS staff and 128 IS users on the same development project, results show that user ability and extrinsic motivation are positively related to user commitment; user commitment has a direct impact on project performance and user–IS collaboration; and user–IS collaboration also is significantly associated with project performance.
Since the centrality of this study is to investigate whether commit- ment plays an essential role in the system development processes leading to collaborative behaviors, an exploratory test is conducted to determine if user ability and extrinsic motivation have a signif- icant link to user–IS collaboration in the presence of commitment. As shown in Table 3 and Fig. 2, though ability and extrinsic moti- vation are positively and strongly correlated with user–IS collabo- ration, the effects become trivial when commitment intervened as a mediator variable. This indicates that user commitment is a full mediator between its antecedents and user–IS collaboration.
</t>
    </r>
    <r>
      <rPr>
        <b/>
        <sz val="10"/>
        <color theme="1"/>
        <rFont val="Calibri"/>
        <family val="2"/>
      </rPr>
      <t>H1. User ability is positively associated with user commitment to the IS project team.
H2. Extrinsic motivation is positively associated with user commitment to the IS development project.
H3. User commitment is positively associated with user–IS collaboration.
H4. User commitment to the IS development team is positively associated with project performance.
H5. User–IS collaboration is positively associated with project performance.</t>
    </r>
  </si>
  <si>
    <r>
      <rPr>
        <b/>
        <sz val="10"/>
        <color theme="1"/>
        <rFont val="Calibri,Arial"/>
      </rPr>
      <t xml:space="preserve">User-developer conflicts and project performance:
</t>
    </r>
    <r>
      <rPr>
        <b/>
        <sz val="10"/>
        <color theme="1"/>
        <rFont val="Calibri,Arial"/>
      </rPr>
      <t xml:space="preserve">H1b. User–developer conflict is negatively associated with project performance.
</t>
    </r>
    <r>
      <rPr>
        <b/>
        <sz val="10"/>
        <color theme="1"/>
        <rFont val="Calibri,Arial"/>
      </rPr>
      <t xml:space="preserve">User-developer conflicts and performance estimation difficulty:
</t>
    </r>
    <r>
      <rPr>
        <b/>
        <sz val="10"/>
        <color theme="1"/>
        <rFont val="Calibri,Arial"/>
      </rPr>
      <t xml:space="preserve">H1a. User–developer conflict is positively associated with performance estimation difficulty.
</t>
    </r>
    <r>
      <rPr>
        <b/>
        <sz val="10"/>
        <color theme="1"/>
        <rFont val="Calibri,Arial"/>
      </rPr>
      <t xml:space="preserve">Role ambiguity and performance estimation:
</t>
    </r>
    <r>
      <rPr>
        <b/>
        <sz val="10"/>
        <color theme="1"/>
        <rFont val="Calibri,Arial"/>
      </rPr>
      <t xml:space="preserve">H2a. Role ambiguity is positively associated with performance estimation difficulty.
</t>
    </r>
    <r>
      <rPr>
        <b/>
        <sz val="10"/>
        <color theme="1"/>
        <rFont val="Calibri,Arial"/>
      </rPr>
      <t xml:space="preserve">Partnering and user–developer conflict:
</t>
    </r>
    <r>
      <rPr>
        <b/>
        <sz val="10"/>
        <color theme="1"/>
        <rFont val="Calibri,Arial"/>
      </rPr>
      <t xml:space="preserve">H3a. Partnering is negatively associated with user–developer conflict.
</t>
    </r>
    <r>
      <rPr>
        <b/>
        <sz val="10"/>
        <color theme="1"/>
        <rFont val="Calibri,Arial"/>
      </rPr>
      <t xml:space="preserve">Partnering and role ambiguity:
</t>
    </r>
    <r>
      <rPr>
        <b/>
        <sz val="10"/>
        <color theme="1"/>
        <rFont val="Calibri,Arial"/>
      </rPr>
      <t xml:space="preserve">H3b. Partnering is negatively associated with role ambiguity.
</t>
    </r>
    <r>
      <rPr>
        <b/>
        <sz val="10"/>
        <color theme="1"/>
        <rFont val="Calibri,Arial"/>
      </rPr>
      <t xml:space="preserve">Partnering and performance estimation difficulty:
</t>
    </r>
    <r>
      <rPr>
        <b/>
        <sz val="10"/>
        <color theme="1"/>
        <rFont val="Calibri,Arial"/>
      </rPr>
      <t xml:space="preserve">H4a. Partnering is negatively associated with performance estimation difficulty.
</t>
    </r>
    <r>
      <rPr>
        <b/>
        <sz val="10"/>
        <color theme="1"/>
        <rFont val="Calibri,Arial"/>
      </rPr>
      <t xml:space="preserve">Partnering and project performance:
</t>
    </r>
    <r>
      <rPr>
        <b/>
        <sz val="10"/>
        <color theme="1"/>
        <rFont val="Calibri,Arial"/>
      </rPr>
      <t xml:space="preserve">H4b. Partnering is positively associated with project performance.
</t>
    </r>
    <r>
      <rPr>
        <b/>
        <sz val="10"/>
        <color theme="1"/>
        <rFont val="Calibri,Arial"/>
      </rPr>
      <t xml:space="preserve">Performance estimation difficulty and project performance:
</t>
    </r>
    <r>
      <rPr>
        <b/>
        <sz val="10"/>
        <color theme="1"/>
        <rFont val="Calibri,Arial"/>
      </rPr>
      <t>H5. Performance estimation difficulty is negatively associated with project performance.</t>
    </r>
  </si>
  <si>
    <t>Relationship between human aspects - Final</t>
  </si>
  <si>
    <t>Human Aspect/s</t>
  </si>
  <si>
    <t xml:space="preserve">ability [Competence] + motivation &gt;&gt; collaboration
ability [Competence]  &gt;&gt; user commitment [Engagement]
motivation &gt;&gt; user commitment [Engagement]
user commitment [Engagement] &gt;&gt; collaboration
user commitment [Engagement] &gt;&gt; performance
Collaboration &gt;&gt; performance
</t>
  </si>
  <si>
    <r>
      <rPr>
        <sz val="10"/>
        <color theme="1"/>
        <rFont val="Calibri"/>
        <family val="2"/>
      </rPr>
      <t>Since the centrality of this study is to investigate whether commitment plays an essential role in the system development processes leading to collaborative behaviors, an exploratory test is conducted to determine if user ability and extrinsic motivation have a significant link to user–IS collaboration in the presence of commitment. As shown in Table 3 and Fig. 2, though</t>
    </r>
    <r>
      <rPr>
        <b/>
        <sz val="10"/>
        <color theme="1"/>
        <rFont val="Calibri"/>
        <family val="2"/>
      </rPr>
      <t xml:space="preserve"> ability and extrinsic motivation are positively and strongly correlated with user–IS collaboration,</t>
    </r>
    <r>
      <rPr>
        <sz val="10"/>
        <color theme="1"/>
        <rFont val="Calibri"/>
        <family val="2"/>
      </rPr>
      <t xml:space="preserve"> the effects become trivial when commitment intervened as a mediator variable. This indicates that user commitment is a full mediator between its antecedents and user–IS collaboration.
</t>
    </r>
    <r>
      <rPr>
        <b/>
        <sz val="10"/>
        <color theme="1"/>
        <rFont val="Calibri"/>
        <family val="2"/>
      </rPr>
      <t xml:space="preserve">H1. User ability is positively associated with user commitment to the IS project team.
</t>
    </r>
    <r>
      <rPr>
        <sz val="10"/>
        <color theme="1"/>
        <rFont val="Calibri"/>
        <family val="2"/>
      </rPr>
      <t xml:space="preserve">Based upon a matching survey of 128 IS staff and 128 IS users on the same development project, results show that user ability and extrinsic motivation are positively related to user commitment; 
</t>
    </r>
    <r>
      <rPr>
        <b/>
        <sz val="10"/>
        <color theme="1"/>
        <rFont val="Calibri"/>
        <family val="2"/>
      </rPr>
      <t xml:space="preserve">
H2. Extrinsic motivation is positively associated with user commitment to the IS development project.
</t>
    </r>
    <r>
      <rPr>
        <sz val="10"/>
        <color theme="1"/>
        <rFont val="Calibri"/>
        <family val="2"/>
      </rPr>
      <t xml:space="preserve">Based upon a matching survey of 128 IS staff and 128 IS users on the same development project, results show that user ability and extrinsic motivation are positively related to user commitment; 
</t>
    </r>
    <r>
      <rPr>
        <b/>
        <sz val="10"/>
        <color theme="1"/>
        <rFont val="Calibri"/>
        <family val="2"/>
      </rPr>
      <t xml:space="preserve">
H3. User commitment is positively associated with user–IS collaboration.
</t>
    </r>
    <r>
      <rPr>
        <sz val="10"/>
        <color theme="1"/>
        <rFont val="Calibri"/>
        <family val="2"/>
      </rPr>
      <t xml:space="preserve">user commitment has a direct impact on project performance and user–IS collaboration; 
</t>
    </r>
    <r>
      <rPr>
        <b/>
        <sz val="10"/>
        <color theme="1"/>
        <rFont val="Calibri"/>
        <family val="2"/>
      </rPr>
      <t xml:space="preserve">
H4. User commitment to the IS development team is positively associated with project performance.
</t>
    </r>
    <r>
      <rPr>
        <sz val="10"/>
        <color theme="1"/>
        <rFont val="Calibri"/>
        <family val="2"/>
      </rPr>
      <t xml:space="preserve">user commitment has a direct impact on project performance and user–IS collaboration; 
</t>
    </r>
    <r>
      <rPr>
        <b/>
        <sz val="10"/>
        <color theme="1"/>
        <rFont val="Calibri"/>
        <family val="2"/>
      </rPr>
      <t xml:space="preserve">
H5. User–IS collaboration is positively associated with project performance.
</t>
    </r>
    <r>
      <rPr>
        <sz val="10"/>
        <color theme="1"/>
        <rFont val="Calibri"/>
        <family val="2"/>
      </rPr>
      <t xml:space="preserve">and user–IS collaboration also is significantly associated with project performance.
It is argued that team members’ affective states in the form of commitment leads to their behaviors in the form of user–IS collaboration. We expect, therefore, user commitment not only has a direct impact on project performance but also an indirect impact on performance through its influence on the IS development process involving collaboration. 
</t>
    </r>
  </si>
  <si>
    <t>conflict [Interpersonal and Intrapersonal Challenges] and performance
Collaboration and conflict [Interpersonal and Intrapersonal Challenges]
Collaboration and performance
Collaboration and performance
Collaboration and performance</t>
  </si>
  <si>
    <r>
      <rPr>
        <b/>
        <sz val="10"/>
        <color theme="1"/>
        <rFont val="Calibri,Arial"/>
      </rPr>
      <t xml:space="preserve">User-developer conflicts and project performance:
H1b. User–developer conflict is negatively associated with project performance.
User-developer conflicts and performance estimation difficulty:
H1a. User–developer conflict is positively associated with performance estimation difficulty.
</t>
    </r>
    <r>
      <rPr>
        <strike/>
        <sz val="10"/>
        <color theme="1"/>
        <rFont val="Calibri,Arial"/>
      </rPr>
      <t>Role ambiguity and performance estimation:
H2a. Role ambiguity is positively associated with performance estimation difficulty.</t>
    </r>
    <r>
      <rPr>
        <b/>
        <sz val="10"/>
        <color theme="1"/>
        <rFont val="Calibri,Arial"/>
      </rPr>
      <t xml:space="preserve">
Partnering and user–developer conflict:
H3a. Partnering is negatively associated with user–developer conflict.
</t>
    </r>
    <r>
      <rPr>
        <strike/>
        <sz val="10"/>
        <color theme="1"/>
        <rFont val="Calibri,Arial"/>
      </rPr>
      <t>Partnering and role ambiguity:
H3b. Partnering is negatively associated with role ambiguity.</t>
    </r>
    <r>
      <rPr>
        <b/>
        <sz val="10"/>
        <color theme="1"/>
        <rFont val="Calibri,Arial"/>
      </rPr>
      <t xml:space="preserve">
Partnering and performance estimation difficulty:
H4a. Partnering is negatively associated with performance estimation difficulty.
Partnering and project performance:
H4b. Partnering is positively associated with project performance.
Performance estimation difficulty and project performance:
H5. Performance estimation difficulty is negatively associated with project performance.</t>
    </r>
  </si>
  <si>
    <t>Communication and culture</t>
  </si>
  <si>
    <r>
      <rPr>
        <strike/>
        <sz val="10"/>
        <color theme="1"/>
        <rFont val="Calibri"/>
        <family val="2"/>
      </rPr>
      <t xml:space="preserve">Human values and Culture
</t>
    </r>
    <r>
      <rPr>
        <sz val="10"/>
        <color theme="1"/>
        <rFont val="Calibri"/>
        <family val="2"/>
      </rPr>
      <t xml:space="preserve">
Nationality [culture] and Interpersonal and intrapersonal Challenges</t>
    </r>
  </si>
  <si>
    <r>
      <rPr>
        <sz val="10"/>
        <color theme="1"/>
        <rFont val="Calibri"/>
        <family val="2"/>
      </rPr>
      <t>We found that human values of the respondent had no significant effect on the reported frequency or criticality. We assume that the effect size is small and a larger sample size is needed. It could also be that the instrument used was inadequate for the context, and a different mapping of human values is better suited.</t>
    </r>
    <r>
      <rPr>
        <b/>
        <sz val="10"/>
        <color theme="1"/>
        <rFont val="Calibri"/>
        <family val="2"/>
      </rPr>
      <t xml:space="preserve"> Important cultural context may also be lost when values are reduced to numbers [51]. </t>
    </r>
    <r>
      <rPr>
        <sz val="10"/>
        <color theme="1"/>
        <rFont val="Calibri"/>
        <family val="2"/>
      </rPr>
      <t>Ultimately, supporting teams or teaming up people based on human values may not be desirable in practical settings due to privacy concerns and discriminatory effects.
Teams with 2-3</t>
    </r>
    <r>
      <rPr>
        <b/>
        <sz val="10"/>
        <color theme="1"/>
        <rFont val="Calibri"/>
        <family val="2"/>
      </rPr>
      <t xml:space="preserve"> nationalities among the team members had less frequent and critical challenges</t>
    </r>
    <r>
      <rPr>
        <sz val="10"/>
        <color theme="1"/>
        <rFont val="Calibri"/>
        <family val="2"/>
      </rPr>
      <t xml:space="preserve"> than teams with just a single nation in our data. Interestingly, half of the less critical challenges have to do with ”Missing willingness to adapt”. Maybe the exposure to different nationalities leads to more acceptance of different stances on procedures, thus disagreement is seen as less critical to the project’s success. However, the advantage disappeared and challenges became more frequent and critical with teams with more than five nationalities. Teams with many nationalities are probably more likely virtual teams or consist of subcontracted subteams: in our data, 76% of the 2-3 nation counts bin was geographically dispersed, but 96% of the 4+ nationalities bin. In this case, the reason for a higher frequency and perceived criticality of problems might be related to the organisational structure of the team rather than the fact that there are many nationalities.
We found that individuals’ values do not largely influence the frequency and criticality of challenges within a team (RQ2). However, diversity in nationalities (RQ3) and a higher degree of team virtualization (RQ4) do seem to have an influence in the form of more frequent and critical challenges.</t>
    </r>
  </si>
  <si>
    <t>Culture and communication</t>
  </si>
  <si>
    <t>Existence of any relationship</t>
  </si>
  <si>
    <t>Relationship Exisits?</t>
  </si>
  <si>
    <t>Study count</t>
  </si>
  <si>
    <t>Study categorisation based on relationships among human aspects</t>
  </si>
  <si>
    <t>Type of the Relationship</t>
  </si>
  <si>
    <t>Relationship</t>
  </si>
  <si>
    <t>Paper IDs and Relationship Description</t>
  </si>
  <si>
    <t>[+]</t>
  </si>
  <si>
    <t xml:space="preserve">Competence (Ability)  &gt;&gt;  Engagement (User Commitment)
</t>
  </si>
  <si>
    <r>
      <rPr>
        <sz val="10"/>
        <color theme="1"/>
        <rFont val="Calibri"/>
        <family val="2"/>
      </rPr>
      <t xml:space="preserve">SBB_01:  H1. </t>
    </r>
    <r>
      <rPr>
        <b/>
        <sz val="10"/>
        <color theme="1"/>
        <rFont val="Calibri"/>
        <family val="2"/>
      </rPr>
      <t>User ability is positively associated with user commitment to the IS project team.</t>
    </r>
    <r>
      <rPr>
        <sz val="10"/>
        <color theme="1"/>
        <rFont val="Calibri"/>
        <family val="2"/>
      </rPr>
      <t xml:space="preserve">
Based upon a matching survey of 128 IS staff and 128 IS users on the same development project, results show that user ability and extrinsic motivation are positively related to user commitment; </t>
    </r>
  </si>
  <si>
    <t xml:space="preserve">Motivation &gt;&gt;  Engagement (User Commitment)
</t>
  </si>
  <si>
    <r>
      <rPr>
        <sz val="10"/>
        <color theme="1"/>
        <rFont val="Calibri"/>
        <family val="2"/>
      </rPr>
      <t xml:space="preserve">SBB_01: H2. </t>
    </r>
    <r>
      <rPr>
        <b/>
        <sz val="10"/>
        <color theme="1"/>
        <rFont val="Calibri"/>
        <family val="2"/>
      </rPr>
      <t>Extrinsic motivation is positively associated with user commitment to the IS development project.</t>
    </r>
    <r>
      <rPr>
        <sz val="10"/>
        <color theme="1"/>
        <rFont val="Calibri"/>
        <family val="2"/>
      </rPr>
      <t xml:space="preserve">
Based upon a matching survey of 128 IS staff and 128 IS users on the same development project, results show that user ability and extrinsic motivation are positively related to user commitment; 
</t>
    </r>
  </si>
  <si>
    <t xml:space="preserve">Competence (Ability)  &gt;&gt;  Collaboration
</t>
  </si>
  <si>
    <r>
      <rPr>
        <sz val="10"/>
        <color theme="1"/>
        <rFont val="Calibri"/>
        <family val="2"/>
      </rPr>
      <t xml:space="preserve">SBB_01:  </t>
    </r>
    <r>
      <rPr>
        <b/>
        <sz val="10"/>
        <color theme="1"/>
        <rFont val="Calibri"/>
        <family val="2"/>
      </rPr>
      <t>Ability and extrinsic motivation are positively and strongly correlated with user–IS collaboration</t>
    </r>
    <r>
      <rPr>
        <sz val="10"/>
        <color theme="1"/>
        <rFont val="Calibri"/>
        <family val="2"/>
      </rPr>
      <t>, the effects become trivial when commitment intervened as a mediator variable. This indicates that user commitment is a full mediator between its antecedents and user–IS collaboration.</t>
    </r>
  </si>
  <si>
    <t xml:space="preserve">Motivation &gt;&gt;  Collaboration
</t>
  </si>
  <si>
    <r>
      <rPr>
        <sz val="10"/>
        <color theme="1"/>
        <rFont val="Calibri"/>
        <family val="2"/>
      </rPr>
      <t xml:space="preserve">SBB_01:  </t>
    </r>
    <r>
      <rPr>
        <b/>
        <sz val="10"/>
        <color theme="1"/>
        <rFont val="Calibri"/>
        <family val="2"/>
      </rPr>
      <t>Ability and extrinsic motivation are positively and strongly correlated with user–IS collaboration</t>
    </r>
    <r>
      <rPr>
        <sz val="10"/>
        <color theme="1"/>
        <rFont val="Calibri"/>
        <family val="2"/>
      </rPr>
      <t>, the effects become trivial when commitment intervened as a mediator variable. This indicates that user commitment is a full mediator between its antecedents and user–IS collaboration.</t>
    </r>
  </si>
  <si>
    <t>[-]</t>
  </si>
  <si>
    <t xml:space="preserve">Interpersonal and Intrapersonal Challenges (conflict) &gt;&gt; Performance
</t>
  </si>
  <si>
    <r>
      <rPr>
        <sz val="10"/>
        <color theme="1"/>
        <rFont val="Calibri"/>
        <family val="2"/>
      </rPr>
      <t xml:space="preserve">SBB_02: </t>
    </r>
    <r>
      <rPr>
        <b/>
        <sz val="10"/>
        <color theme="1"/>
        <rFont val="Calibri"/>
        <family val="2"/>
      </rPr>
      <t>User-developer conflicts and project performance:</t>
    </r>
    <r>
      <rPr>
        <sz val="10"/>
        <color theme="1"/>
        <rFont val="Calibri"/>
        <family val="2"/>
      </rPr>
      <t xml:space="preserve">
H1b. User–developer conflict is negatively associated with project performance.
</t>
    </r>
    <r>
      <rPr>
        <b/>
        <sz val="10"/>
        <color theme="1"/>
        <rFont val="Calibri"/>
        <family val="2"/>
      </rPr>
      <t>User-developer conflicts and performance estimation difficulty:</t>
    </r>
    <r>
      <rPr>
        <sz val="10"/>
        <color theme="1"/>
        <rFont val="Calibri"/>
        <family val="2"/>
      </rPr>
      <t xml:space="preserve">
H1a. User–developer conflict is positively associated with performance estimation difficulty.
</t>
    </r>
  </si>
  <si>
    <t xml:space="preserve">Collaboration &gt;&gt; Interpersonal and Intrapersonal Challenges(conflict)
</t>
  </si>
  <si>
    <r>
      <rPr>
        <sz val="10"/>
        <color theme="1"/>
        <rFont val="Calibri"/>
        <family val="2"/>
      </rPr>
      <t xml:space="preserve">SBB_02: </t>
    </r>
    <r>
      <rPr>
        <b/>
        <sz val="10"/>
        <color theme="1"/>
        <rFont val="Calibri"/>
        <family val="2"/>
      </rPr>
      <t xml:space="preserve">Partnering and user–developer conflict:
H3a. Partnering is negatively associated with user–developer conflict.
</t>
    </r>
  </si>
  <si>
    <t xml:space="preserve">Performance &gt;&gt; Collaboration
</t>
  </si>
  <si>
    <r>
      <rPr>
        <sz val="10"/>
        <color theme="1"/>
        <rFont val="Calibri"/>
        <family val="2"/>
      </rPr>
      <t xml:space="preserve">SBB_01: H5. </t>
    </r>
    <r>
      <rPr>
        <b/>
        <sz val="10"/>
        <color theme="1"/>
        <rFont val="Calibri"/>
        <family val="2"/>
      </rPr>
      <t>User–IS collaboration is positively associated with project performance.</t>
    </r>
    <r>
      <rPr>
        <sz val="10"/>
        <color theme="1"/>
        <rFont val="Calibri"/>
        <family val="2"/>
      </rPr>
      <t xml:space="preserve">
... and user–IS collaboration also is significantly associated with project performance.
It is argued that team members’ affective states in the form of commitment leads to their behaviors in the form of user–IS collaboration. We expect, therefore, user commitment not only has a direct impact on project performance but also an indirect impact on performance through its influence on the IS development process involving collaboration. 
</t>
    </r>
    <r>
      <rPr>
        <b/>
        <sz val="10"/>
        <color theme="1"/>
        <rFont val="Calibri"/>
        <family val="2"/>
      </rPr>
      <t xml:space="preserve">
SBB_02: Partnering and performance estimation difficulty:
H4a. Partnering is negatively associated with performance estimation difficulty.
Partnering and project performance:
H4b. Partnering is positively associated with project performance.
Performance estimation difficulty and project performance:
H5. Performance estimation difficulty is negatively associated with project performance.
</t>
    </r>
  </si>
  <si>
    <t>Engagement (User Commitment) &gt;&gt; Collaboration</t>
  </si>
  <si>
    <r>
      <rPr>
        <sz val="10"/>
        <color theme="1"/>
        <rFont val="Calibri"/>
        <family val="2"/>
      </rPr>
      <t xml:space="preserve">SBB_01: </t>
    </r>
    <r>
      <rPr>
        <b/>
        <sz val="10"/>
        <color theme="1"/>
        <rFont val="Calibri"/>
        <family val="2"/>
      </rPr>
      <t xml:space="preserve">H3. User commitment is positively associated with user–IS collaboration.
</t>
    </r>
    <r>
      <rPr>
        <sz val="10"/>
        <color theme="1"/>
        <rFont val="Calibri"/>
        <family val="2"/>
      </rPr>
      <t xml:space="preserve">user commitment has a direct impact on project performance and user–IS collaboration; 
</t>
    </r>
  </si>
  <si>
    <t>Engagement (User Commitment) &gt;&gt; Performance</t>
  </si>
  <si>
    <r>
      <rPr>
        <sz val="10"/>
        <color theme="1"/>
        <rFont val="Calibri"/>
        <family val="2"/>
      </rPr>
      <t xml:space="preserve">SBB_01: </t>
    </r>
    <r>
      <rPr>
        <b/>
        <sz val="10"/>
        <color theme="1"/>
        <rFont val="Calibri"/>
        <family val="2"/>
      </rPr>
      <t xml:space="preserve">H4. User commitment to the IS development team is positively associated with project performance.
</t>
    </r>
    <r>
      <rPr>
        <sz val="10"/>
        <color theme="1"/>
        <rFont val="Calibri"/>
        <family val="2"/>
      </rPr>
      <t xml:space="preserve">user commitment has a direct impact on project performance and user–IS collaboration; </t>
    </r>
  </si>
  <si>
    <t>Communication &gt;&gt; Culture</t>
  </si>
  <si>
    <r>
      <rPr>
        <sz val="10"/>
        <color theme="1"/>
        <rFont val="Calibri"/>
        <family val="2"/>
      </rPr>
      <t xml:space="preserve">SBB_19: </t>
    </r>
    <r>
      <rPr>
        <b/>
        <sz val="10"/>
        <color theme="1"/>
        <rFont val="Calibri"/>
        <family val="2"/>
      </rPr>
      <t xml:space="preserve">They argue that the cultural differences between users and systems developers are at the foundation of the communication gaps. </t>
    </r>
    <r>
      <rPr>
        <sz val="10"/>
        <color theme="1"/>
        <rFont val="Calibri"/>
        <family val="2"/>
      </rPr>
      <t xml:space="preserve">Communication barriers have evolved between communities to retain and protect their cultures. They are a necessary part of organizations which can lead to the effective and efficient operation of the business. These barriers cannot be removed, so consideration should be given to how these cultural barriers can be used to the advantage and further progression of technology to benefit the organization. Cultural divides between communities are then required to be negotiated in order to achieve the desired goal. This is not achieved by attempting to change, persuade or convert the other tribe but through effective communication, respecting and appreciating different cultures.
SBF_07: </t>
    </r>
    <r>
      <rPr>
        <b/>
        <sz val="10"/>
        <color theme="1"/>
        <rFont val="Calibri"/>
        <family val="2"/>
      </rPr>
      <t>User-developer communication strategies can be seen as a function of organisational culture.</t>
    </r>
    <r>
      <rPr>
        <sz val="10"/>
        <color theme="1"/>
        <rFont val="Calibri"/>
        <family val="2"/>
      </rPr>
      <t xml:space="preserve"> It might therefore useful to examine an appropriate model for understanding organisational culture such that effective communication strategies might be developed. The proposed solution is to use a technical writer to act as a mediator of communication between stakeholders who often do not communicate effectively, due to a range of cultural issues.
SBF_10: It is proposed that </t>
    </r>
    <r>
      <rPr>
        <b/>
        <sz val="10"/>
        <color theme="1"/>
        <rFont val="Calibri"/>
        <family val="2"/>
      </rPr>
      <t xml:space="preserve">communication problems can be explained in term of inherent cultural differences between departmental communities and that an understanding and appreciation of cultural behaviour can help improve interdepartmental relations. </t>
    </r>
    <r>
      <rPr>
        <sz val="10"/>
        <color theme="1"/>
        <rFont val="Calibri"/>
        <family val="2"/>
      </rPr>
      <t>D</t>
    </r>
    <r>
      <rPr>
        <b/>
        <sz val="10"/>
        <color theme="1"/>
        <rFont val="Calibri"/>
        <family val="2"/>
      </rPr>
      <t xml:space="preserve">ifferences in national culture were found to place a significant strain on communication between the two groups. </t>
    </r>
    <r>
      <rPr>
        <sz val="10"/>
        <color theme="1"/>
        <rFont val="Calibri"/>
        <family val="2"/>
      </rPr>
      <t>Although both groups spoke the same language (English), communication problems arose because of preconceived ideas held by the groups. These cultural stereotypes imposed communication barriers between the groups. We have proposed that the difficulties experienced between users and systems developers are inherent to the cultural differences between the two social groups. We believe that an appreciation of these cultural differences can improve communication and interaction between the two groups.</t>
    </r>
  </si>
  <si>
    <t>Culture &gt;&gt; Interpersonal and intrapersonal Challenges</t>
  </si>
  <si>
    <r>
      <rPr>
        <sz val="10"/>
        <color theme="1"/>
        <rFont val="Calibri"/>
        <family val="2"/>
      </rPr>
      <t xml:space="preserve">IEEE_03: Teams with 2-3 nationalities among the team members had less frequent and critical challenges than teams with just a single nation in our data. Interestingly, half of the less critical challenges have to do with ”Missing willingness to adapt”. Maybe the exposure to different nationalities leads to more acceptance of different stances on procedures, thus disagreement is seen as less critical to the project’s success. However, the advantage disappeared and challenges became more frequent and critical with teams with more than five nationalities. Teams with many nationalities are probably more likely virtual teams or consist of subcontracted subteams: in our data, 76% of the 2-3 nation counts bin was geographically dispersed, but 96% of the 4+ nationalities bin. In this case, the reason for a higher frequency and perceived criticality of problems might be related to the organisational structure of the team rather than the fact that there are many nationalities.
</t>
    </r>
    <r>
      <rPr>
        <b/>
        <sz val="10"/>
        <color theme="1"/>
        <rFont val="Calibri"/>
        <family val="2"/>
      </rPr>
      <t>We found that individuals’ values do not largely influence the frequency and criticality of challenges within a team (RQ2). However, diversity in nationalities (RQ3) and a higher degree of team virtualization (RQ4) do seem to have an influence in the form of more frequent and critical challenges.</t>
    </r>
  </si>
  <si>
    <t>SE Phases considered in studies and Most affected SE Phase - Stage I</t>
  </si>
  <si>
    <t>SLR Paper ID (Eg: SLR_01)</t>
  </si>
  <si>
    <t>Paper ID from Database/Snowballing (Eg: IEEE_01/SBB_01)</t>
  </si>
  <si>
    <t>Requirement Elicitation,Design Phase</t>
  </si>
  <si>
    <t>SE Phases considered in studies - Stage II</t>
  </si>
  <si>
    <t>SE Phases considered in studies - Final</t>
  </si>
  <si>
    <t xml:space="preserve">Categorisation of studies based on the considered SE Phases </t>
  </si>
  <si>
    <t>Considered Phase</t>
  </si>
  <si>
    <t>Planning</t>
  </si>
  <si>
    <t>IEEE_06, SBF_04, SBF_09</t>
  </si>
  <si>
    <t>IEEE_04, SPR_01, IEEE_06, CHASE_01, SBB_04, SBB_05, SBB_06, SBB_13, SBF_02, SBF_04, SPR_04, SBF_09, SBB_17</t>
  </si>
  <si>
    <t>Design</t>
  </si>
  <si>
    <t>IEEE_01, SD_01, IEEE_06, SBF_01, SBF_04, SBF_09</t>
  </si>
  <si>
    <t>Implementation</t>
  </si>
  <si>
    <t>IEEE_01, SD_01, IEEE_06, SBF_01, SBF_04, SPR_03</t>
  </si>
  <si>
    <t>Testing</t>
  </si>
  <si>
    <t>IEEE_06, SBF_04, SPR_03, SBF_09</t>
  </si>
  <si>
    <t>Maintenance</t>
  </si>
  <si>
    <t>ACM_01, WILEY_01, IEEE_06, SBB_15, SBB_14, SBF_04, SBF_12</t>
  </si>
  <si>
    <t>Most affected SE Phase - Final</t>
  </si>
  <si>
    <t xml:space="preserve">Categorisation of studies based on the most affected SE Phase               </t>
  </si>
  <si>
    <t>SPR_01, SBB_04, SBB_15, SBF_02</t>
  </si>
  <si>
    <t>IEEE_01, SBF_01</t>
  </si>
  <si>
    <t>Most important (combination of) human aspects - No study has focused on this</t>
  </si>
  <si>
    <t>Effect of Human Aspects - Stage I</t>
  </si>
  <si>
    <r>
      <rPr>
        <sz val="10"/>
        <color theme="1"/>
        <rFont val="Calibri"/>
        <family val="2"/>
      </rPr>
      <t xml:space="preserve">Table 3: For overall positive, negative, neutral scores of the factors
[Appendix A, B]: For positive, negative, neutral scores of the factors based on the user group and experience
In total, 79 software development practitioners participated in this study. The results in Table 3 have been categorised into 3 main parts, according to the 5‐point measurement scale. This included a positive scale that comprised Strongly Agree and Agree scales and represented the practitioners who agreed with the factors identified from the study of the literature. The negative scale comprised the Strongly Disagree and Disagree scales and represented the practitioners who did not consider the identified factors to be effective in implementing SPI from the human dimension. The neutral scale represented the practitioners who were unsure about the effectiveness of the identified factors.
From the results, of the 11 factors, 9 factors were cited by more than 70% of the </t>
    </r>
    <r>
      <rPr>
        <b/>
        <sz val="10"/>
        <color theme="1"/>
        <rFont val="Calibri"/>
        <family val="2"/>
      </rPr>
      <t>developer group.</t>
    </r>
    <r>
      <rPr>
        <sz val="10"/>
        <color theme="1"/>
        <rFont val="Calibri"/>
        <family val="2"/>
      </rPr>
      <t xml:space="preserve"> H2_leadership_involvement and H3_employee_involvement was the most frequently cited (94%) factors by the developer group. The factors involvement of leadership and involvement of employees were considered as an integral part for the successful implementation of SPI. Hence, these 2 factors are required to be integrated together in order to increase the sharing knowledge between employees, to achieve more collaboration between management and employees, and, eventually, to achieve a more mature company. The H6_Staff_experience was the second highest ranked factor and was strongly agreed on by (91%) of the developer experts. Other frequently cited factors by the developers were H1_Employee_awareness (86%), H4_Customer_involvement (83%), and H5_Senior_managment_support (83%). Both H9_client_support (64%) and H10_SPI_consultancy (62%) were the least frequently cited factors by the developers.
</t>
    </r>
    <r>
      <rPr>
        <b/>
        <sz val="10"/>
        <color theme="1"/>
        <rFont val="Calibri"/>
        <family val="2"/>
      </rPr>
      <t>From the manager's perspective</t>
    </r>
    <r>
      <rPr>
        <sz val="10"/>
        <color theme="1"/>
        <rFont val="Calibri"/>
        <family val="2"/>
      </rPr>
      <t>, of the 11 factors, 9 factors were indicated as strongly agreed and they were higher than (70%) of the occur- rences as demonstrated in Appendix A. The highest frequently cited factors were H2_leadership_involvement (94%) and H5_Senior_managment_support (94%). The second highest ranked factors were H1_Employee_awareness, H3_employee_involvement, and H6_Staff_experience. On the other hand, only 29% of the managers agreed that the H11_Reward_schemes factor was important for implementing SPI in SME software development companies.
The results also indicate that,</t>
    </r>
    <r>
      <rPr>
        <b/>
        <sz val="10"/>
        <color theme="1"/>
        <rFont val="Calibri"/>
        <family val="2"/>
      </rPr>
      <t xml:space="preserve"> senior managers </t>
    </r>
    <r>
      <rPr>
        <sz val="10"/>
        <color theme="1"/>
        <rFont val="Calibri"/>
        <family val="2"/>
      </rPr>
      <t>strongly agreed with 10 factors, and they were higher than 70% of the occurrences. The highest percentage factors were H1_Employee_awareness, H3_employee_involvement, and H7_Staff_learning on the positive scale. The second highest factors were H2_leadership_involvement and H8_Staff_skills on the positive scale. On the other hand, less than 50% of the senior man- agers believed that the H11_Reward_schemes factor contributed to the SPI implementation.</t>
    </r>
  </si>
  <si>
    <r>
      <rPr>
        <sz val="10"/>
        <color theme="1"/>
        <rFont val="Calibri"/>
        <family val="2"/>
      </rPr>
      <t xml:space="preserve">Positive impact but not enough.
</t>
    </r>
    <r>
      <rPr>
        <strike/>
        <sz val="10"/>
        <color theme="1"/>
        <rFont val="Calibri"/>
        <family val="2"/>
      </rPr>
      <t>A user-centred approach is essential for the usability of software. The users are rarely successfully involved in software development. The major problem is that the dialogue between the users and the software team does not always work.
Most of the companies want to stick to the user-centred approach which is recommended by the International Standards Organization [8,9]. In order to do so, they try to involve the users of their applications in the development cycle. This is usually done through direct interactions between (i) the software team and (ii) the groups of users’ representatives volunteering to provide feedbacks on the application and to be part of its continuous evolution and improvement. Such users’ participation is often considered by the company a satisfactory substitute for actual usability studies. Unfortunately, it appears to be a challenge to successfully implement this type of approach: the users are rarely efficiently involved in software development. It proves laborious to find the right users, to gain access to them and to maintain their involvement throughout the project [10–13]. Above all it is really difficult to exploit the feedbacks from the users: the data obtained through direct interactions and dialogue between the users and the software team does not always work. In order to better support this dialogue, use case models are often used. But several difficulties and shortcomings are also reported with this method: use case models do not describe real use situations but mostly system operations [7]. In sum, while users’ involvement is known to be essential in usability matters, actually fixing usability problems requires more than direct dialogue between the software team and the software users [14].</t>
    </r>
    <r>
      <rPr>
        <sz val="10"/>
        <color theme="1"/>
        <rFont val="Calibri"/>
        <family val="2"/>
      </rPr>
      <t xml:space="preserve">
The lack of a counter-evaluation of the usability of the new system with the users restricts the reach of the results. But this study demonstrates that the integration of the users in the software lifecycle through the users club is a good point for the users. They can express themselves freely and have direct access to the software team to express their demands. But it remains insufficient to resolve the usability problems of the system.
In complex work situations, an activity analysis combined with a usability assessment make it possible to attain a level of comprehension and modeling of thework situation and this is relevant: (i) to interpret the problems observed as well as users’ requests, (ii) to guide and justify re-engineering decisions. Moreover, by adding and applying the HF expertise and methodologies to the lifecycle model of development in this particular situation, benefits were observed in terms of reduction of (i) the number of iterative development cycles and (ii) the users’ training costs.
Solution: They have proposed to involve a human factor expert as a mediator. HFE experts have techniques, concepts and models which allow the analysis of the real work situation. They can “traduce” and/or explain the users’ needs. 
Experts’ methods are necessary to efficiently support the design or re-design of usable products well compatible with the users’ activities.</t>
    </r>
  </si>
  <si>
    <r>
      <rPr>
        <sz val="10"/>
        <color theme="1"/>
        <rFont val="Calibri"/>
        <family val="2"/>
      </rPr>
      <t xml:space="preserve">Many empirical studies revealed that an increase in UPI and in particular in user-developer communication (UDC) in software (SW) development increases system success [10].
</t>
    </r>
    <r>
      <rPr>
        <strike/>
        <sz val="10"/>
        <color theme="1"/>
        <rFont val="Calibri"/>
        <family val="2"/>
      </rPr>
      <t xml:space="preserve">For example, Amoako-Gympah and White found a positive correlation derived from the level of communication between the users and the IS team towards user satisfaction as a measurement for system success [1]. In addition, Barki and Hartwick [2–4] studied the dependencies between the user-IS relationship on UPI and confirmed that informal and formal communication of users with the IS team and senior management significantly influences the management of a software project and the system design, but not necessarily the satisfaction with the system [3, 4]. McKeen et al. [9] investigated contingency factors for user satisfaction and found that UDC is an independent predictor for user satisfaction. There are several methods to support UPI in software development projects and an analysis of practices of proposed solutions in our previously conducted systematic mapping study on UPI showed the importance of the setup of structures to enable communication within these methods [10].
</t>
    </r>
    <r>
      <rPr>
        <sz val="10"/>
        <color theme="1"/>
        <rFont val="Calibri"/>
        <family val="2"/>
      </rPr>
      <t>Can reduce/minise the consequences  caused by the communication gaps: 
Misunderstanding of requirements, Ad-hoc changes required due to unclear requirements , Increased implementation cost, Increased test effort due to rework</t>
    </r>
  </si>
  <si>
    <r>
      <rPr>
        <b/>
        <sz val="10"/>
        <color theme="1"/>
        <rFont val="Calibri"/>
        <family val="2"/>
      </rPr>
      <t xml:space="preserve">Positive: </t>
    </r>
    <r>
      <rPr>
        <b/>
        <sz val="10"/>
        <color theme="1"/>
        <rFont val="Calibri"/>
        <family val="2"/>
      </rPr>
      <t xml:space="preserve">Motivation is reported to be a significant contributor to project success through its impact on developer performance, productivity, retention, and product quality [5,10,13]. Research reveals that motivation of software engineers is significantly influenced by peer interactions [4]. Understanding the impact of peer interactions on motivation is important in any project; however, it is particularly important in an XP project, because peer interactions abound in this context, and moreover, include those additional interactions that arise from extensive, and direct, customer-developer communication. 
We conclude that customer-developer interactions in XP place strong psychological pressures on the participants. These pressures can positively impact motivation, but they can also undermine motivation when stakeholders are unacquainted with their existence and power.
</t>
    </r>
    <r>
      <rPr>
        <b/>
        <sz val="10"/>
        <color theme="1"/>
        <rFont val="Calibri"/>
        <family val="2"/>
      </rPr>
      <t xml:space="preserve">Positive - Developers: </t>
    </r>
    <r>
      <rPr>
        <b/>
        <sz val="10"/>
        <color theme="1"/>
        <rFont val="Calibri"/>
        <family val="2"/>
      </rPr>
      <t xml:space="preserve">
Developer Influence of Story Details: Developers considered a significant motivating factor to be their abilities to interact with the customer to impact story details. These interactions began during release and iteration planning meetings, and continued through implementation, as new details emerged. Developers were motivated by their internal sense of responsibility for a story, which varied depending on the extent to which they had contributed to story details. When their interactions precipitated “a lot of changes” developers felt especially concerned that the customer be “happy with the implementation.” Furthermore, when a particular developer was the principal advocate of a significant story modification, s/he felt a stronger desire to “sign-up for the [related] tasks to make sure” they were implemented as s/he intended.
Developer Control of Timelines: Developers also felt motivated by interacting with the customer to control their own time estimations. In this project, the customer entered a planning meeting with a set of stories he anticipated being completed in the next release or iteration. During the meeting, the customer altered this set based on developer input regarding timeline estimations, often re- partitioning story scope to retain functionality he considered most important. In keeping with XP, the ultimate story set included only those developers deemed accomplishable within the customer’s timeframe. Developers found it empowering and motivating to thus control workload.
Confirmatory Customer Feedback: Developers interacted with the customer numerous times daily, in order to obtain clarification and expansion of story details. A motivating factor to developers was experiencing the customer’s pleasure at seeing the realization of his vision in the product. In particular, it felt motivating to “see [the customer] so excited” about the implementation.
</t>
    </r>
    <r>
      <rPr>
        <b/>
        <sz val="10"/>
        <color theme="1"/>
        <rFont val="Calibri"/>
        <family val="2"/>
      </rPr>
      <t xml:space="preserve">Negative - Developers: 
</t>
    </r>
    <r>
      <rPr>
        <b/>
        <sz val="10"/>
        <color theme="1"/>
        <rFont val="Calibri"/>
        <family val="2"/>
      </rPr>
      <t xml:space="preserve">Developer Over-Commitment: De-motivation resulted from the developers’ disappointment in themselves at failing to recognize, and/or mitigate, potential over-commitment. In hind-sight, developers were perplexed as to why they failed to update estimates upon customer interaction. Notably, the more “attached [they were] to a story”, the less likely they were to re-negotiate estimates upon story scope expansion.
Customer-Developer Private Agreements: Developers reported it de-motivating to discover that the customer and a particular developer had interacted to forge an agreement to implement un-planned functionality. This occurred when the customer was unhappy with his story concessions during iteration planning and subsequently approached an individual developer, in private, to implement the conceded scope outside of the normal XP development process. Eventual discovery of the additional scope by other developers resulted in some feelings of distrust regarding customer interactions. It was de-motivating to perceive the customer as “not playing by the rules” by circumventing their agreements.
Customer Suspicious Behavior: Developers felt de-motivated by interactions in which the customer appeared to be unreasonable or exaggerating. Uncertainty about the customer’s intentions was troubling, as was the potential that the customer was attempting to “mislead” or “manipulate” them. These feelings arose, for example, when the customer insisted on including a particular functionality that was inconsistent with the current functional standards, or insisted on including a particular GUI that was seen to be “counter-intuitive”, “confusing”, or purposeless. Developers found it de-motivating to experience the customer’s lack of consideration for their opinions, and to be required to implement functionality that they were quite certain would require significant refactoring, or elimination, in the future.
Customer Disappointment: Developers found it de-motivating when the customer exhibited overt disappointment in his interactions with them. These feelings arose, for example, when the developers were unable to implement a GUI according to the customer’s specifications because of technological limitations, leaving the customer visibly disappointed, even after negotiating new requirements with developers. In the context of this project, developers were implementing the customer’s vision of the product, and developers could experience his expressions of disappointment as personal failures, which could be de-motivating.
</t>
    </r>
    <r>
      <rPr>
        <b/>
        <sz val="10"/>
        <color theme="1"/>
        <rFont val="Calibri"/>
        <family val="2"/>
      </rPr>
      <t xml:space="preserve">Negative - Customers: </t>
    </r>
    <r>
      <rPr>
        <b/>
        <sz val="10"/>
        <color theme="1"/>
        <rFont val="Calibri"/>
        <family val="2"/>
      </rPr>
      <t xml:space="preserve">
Customer Lack of Development Control: It was de-motivating to the customer when interactions with developers exacerbated his feelings of lack of control over scope and schedule. The customer felt that interactions with developers often resulted in concessions on his part, and that frequently, his vision was “negotiated down” by developers, who cited technological or time limitations. The customer was frustrated by his lack of control, and sometimes attempted to compensate by presenting stories with inflated scope, so that he could “trade it off”, in later negotiations, for scope he considered more valuable. However, when this maneuver “backfired”, it served to intensify the customer’s de-motivation. It would backfire when, in future interactions with developers, the customer discovered that the inflated scope was not the “bargaining chip” he had expected. Occasionally, the removal of the inflated scope from a story actually increased the developers’ time estimates. In the most extreme cases this unwanted scope became implemented. The customer felt de-motivated when customer-developer interactions highlighted his perceived lack of control over scope and schedule.
Customer Inability to Influence Design: The customer also found it de-motivating to feel unable to interact with developers to control design directions when he believed that, due to his private knowledge of prospective stories, the proposed design was too narrow. He was frustrated that the guidelines of XP appeared to prohibit him from appropriately utilizing such relevant information.
</t>
    </r>
  </si>
  <si>
    <t>Positive: 
H3a: Partnering is negatively associated with user–developer conflict
H3b: Partnering is negatively associated with role ambiguity
H4a: Partnering is negatively associated with the difficulty of performance estimation 
H4b: Partnering is positively associated with project performance
Negative:
H1a. User–developer conflict is positively associated with performance estimation difficulty.
H2a: Role ambiguity is positively associated with performance estimation difficulty.
H1b. User–developer conflict is negatively associated with project performance.
H3a: Partnering is negatively associated with user–developer conflict
H3b: Partnering is negatively associated with role ambiguity
H4a: Partnering is negatively associated with the difficulty of performance estimation 
H5: Performance estimation difficulty is negatively associated with project performance
The findings reinforce software risk researchers’ arguments that a primary role of project management is to manage the project performance risks (i.e., role ambiguity and user–developer conflict). The implicit risk management causal theory supposes negative causal dependencies between management interventions and the existence or the severity of risk incident was confirmed [52]; 
User–developer conflict and role ambiguity are reduced through user partnering.
Pursuing a collaboration between users/management and IS staff can increase interaction and communication between users and IS staff on the tasks [11,17]</t>
  </si>
  <si>
    <r>
      <rPr>
        <sz val="10"/>
        <color theme="1"/>
        <rFont val="Calibri"/>
        <family val="2"/>
      </rPr>
      <t xml:space="preserve">A survey of 323 IS professionals reveals that pre-project partnering has significant impact on the extent of both vertical and horizontal coordination as well as the user-developer perception gap. Horizontal coordination significantly impacts the user-developer perception gap in a beneficial direction. Horizontal and vertical coordination also have a direct, positive impact on the final project performance. Lastly, a negative relationship from user-developer perception gap to final project performance is confirmed.
</t>
    </r>
    <r>
      <rPr>
        <b/>
        <sz val="10"/>
        <color theme="1"/>
        <rFont val="Calibri"/>
        <family val="2"/>
      </rPr>
      <t xml:space="preserve">Positive:
</t>
    </r>
    <r>
      <rPr>
        <sz val="10"/>
        <color theme="1"/>
        <rFont val="Calibri"/>
        <family val="2"/>
      </rPr>
      <t xml:space="preserve">H1a: Pre-project partnering has a positive impact on the extent of vertical coordination during the system development process.
H1b: Pre-project partnering has a positive impact on the extent of horizontal coordination during the system development process.
H1c: Pre-project partnering has a significant positive impact on closing the perception gap between IS users and IS developers.
H2a: Vertical coordination has a positive impact on project performance.
H2b: Horizontal coordination has a positive impact on project performance.
H3: Horizontal coordination has a positive impact on closing the perception gap between users and IS developers.
</t>
    </r>
    <r>
      <rPr>
        <b/>
        <sz val="10"/>
        <color theme="1"/>
        <rFont val="Calibri"/>
        <family val="2"/>
      </rPr>
      <t xml:space="preserve">Negative:
</t>
    </r>
    <r>
      <rPr>
        <sz val="10"/>
        <color theme="1"/>
        <rFont val="Calibri"/>
        <family val="2"/>
      </rPr>
      <t>H4: The perception gap is negatively associated with project performance.</t>
    </r>
  </si>
  <si>
    <t>Does the research include how the human aspect(s) impact on SE field?</t>
  </si>
  <si>
    <t>Effect Exists?</t>
  </si>
  <si>
    <t>Nature of Effect of Human Aspects in User-Developer Interactions</t>
  </si>
  <si>
    <t>Nature of Effect</t>
  </si>
  <si>
    <t>Positive Effect of Human Aspects - Categorised by study</t>
  </si>
  <si>
    <t>Nature of the impact of the human aspect(s)</t>
  </si>
  <si>
    <t>Considered human aspects in the study</t>
  </si>
  <si>
    <t>Summary of the Impact on User-Developer interaction</t>
  </si>
  <si>
    <t>Summary of the Impact on SE</t>
  </si>
  <si>
    <r>
      <rPr>
        <sz val="10"/>
        <color theme="1"/>
        <rFont val="Calibri"/>
        <family val="2"/>
      </rPr>
      <t xml:space="preserve">Communication,  End user relevant decision making
</t>
    </r>
    <r>
      <rPr>
        <b/>
        <sz val="10"/>
        <color theme="1"/>
        <rFont val="Calibri"/>
        <family val="2"/>
      </rPr>
      <t>[Cognitive Style, Communication]</t>
    </r>
  </si>
  <si>
    <t xml:space="preserve">Help to promote users' positive attitude towards the system.  
Enables users to use the system more effectively. 
</t>
  </si>
  <si>
    <t xml:space="preserve">Improved SW quality due to more precise requirements. 
Prevent the development of expensive features that users will not or cannot use.
Increased UPI in decisions about the SW leads to a more democratic organizational culture. 
</t>
  </si>
  <si>
    <r>
      <rPr>
        <sz val="10"/>
        <color theme="1"/>
        <rFont val="Calibri"/>
        <family val="2"/>
      </rPr>
      <t xml:space="preserve">Communication, Engagement, User Ability, user participation, Management Support, Organizational Culture, User Motivation, User- Developer Attitude, User Attitude Toward System, Conflict Resolution, Involvement congruence, Project Complexity, User Participation, User Involvement
</t>
    </r>
    <r>
      <rPr>
        <b/>
        <sz val="10"/>
        <color theme="1"/>
        <rFont val="Calibri"/>
        <family val="2"/>
      </rPr>
      <t>[Motivation, Attitude, Competence, Communication, Collaboration, Culture, Interpersonal and Intrapersonal Challenges, Engagement]</t>
    </r>
  </si>
  <si>
    <t>Increased user participation and user involvement</t>
  </si>
  <si>
    <t>Increased system success particularly in system use and user satisfaction. 
Better understanding on the impact of Motivation, Attitude, Competence, Communication, Collaboration, Culture, Interpersonal and Intrapersonal Challenges on Engagement.</t>
  </si>
  <si>
    <r>
      <rPr>
        <sz val="10"/>
        <color theme="1"/>
        <rFont val="Calibri"/>
        <family val="2"/>
      </rPr>
      <t xml:space="preserve">Communication, Human values (Trust), Domain Knowledge, Understanding, Customer Satisfaction
</t>
    </r>
    <r>
      <rPr>
        <b/>
        <sz val="10"/>
        <color theme="1"/>
        <rFont val="Calibri"/>
        <family val="2"/>
      </rPr>
      <t>[Emotions, Cognitive Style, Human Values, Knowledge/ Education, Communication]</t>
    </r>
  </si>
  <si>
    <t xml:space="preserve">Increased customer satisfaction due to the involvement of the users during the requirements engineering process. [Emotions]
Established constant interaction and communication between the users and the implementation team. [Communication]
Communication and trust relationships between the users and the implementation team [Communication, Values]
</t>
  </si>
  <si>
    <t>Quality requirements are a result of interaction between users and the implementation team.
Increased customer satisfaction 
Generation of quality requirements due to domain knowldege. [Knowledge/ Education]
Improved understanding of the problem [ Cognitive Style]</t>
  </si>
  <si>
    <r>
      <rPr>
        <sz val="10"/>
        <color theme="1"/>
        <rFont val="Calibri"/>
        <family val="2"/>
      </rPr>
      <t xml:space="preserve">Emotions, politeness, Communication
</t>
    </r>
    <r>
      <rPr>
        <b/>
        <sz val="10"/>
        <color theme="1"/>
        <rFont val="Calibri"/>
        <family val="2"/>
      </rPr>
      <t>[Emotions, Human Values, Communication]</t>
    </r>
  </si>
  <si>
    <t xml:space="preserve">Better understanding on how users and developers express themselves
</t>
  </si>
  <si>
    <t>Helpful for better understanding the complex dynamics of open source software development, and provide insights which can help in fostering newcomers engagement.
Understanding how users and developers express emotions is an essential factor related to productivity. 
Understanding how contributors perceive the environment in which they are working. 
Contributing to the research of human factors in software engineering</t>
  </si>
  <si>
    <r>
      <rPr>
        <sz val="10"/>
        <color theme="1"/>
        <rFont val="Calibri"/>
        <family val="2"/>
      </rPr>
      <t xml:space="preserve">Employee_awareness, leadership_involvement, employee_involvement, Customer_involvement, Senior_managment_support, Staff_experience, Staff_learning, Staff_skills, Client_support, SPI_consultancy, Reward_schemes
</t>
    </r>
    <r>
      <rPr>
        <b/>
        <sz val="10"/>
        <color theme="1"/>
        <rFont val="Calibri"/>
        <family val="2"/>
      </rPr>
      <t>[Cognitive Style, Knowledge/ Education, Skills/Skill Level, Collaboration, Engagement]</t>
    </r>
  </si>
  <si>
    <r>
      <rPr>
        <sz val="10"/>
        <color theme="1"/>
        <rFont val="Calibri"/>
        <family val="2"/>
      </rPr>
      <t>Involvement of leadership and employees are required to be integrated to</t>
    </r>
    <r>
      <rPr>
        <b/>
        <sz val="10"/>
        <color theme="1"/>
        <rFont val="Calibri"/>
        <family val="2"/>
      </rPr>
      <t xml:space="preserve"> increase sharing knowledge between employees,</t>
    </r>
    <r>
      <rPr>
        <sz val="10"/>
        <color theme="1"/>
        <rFont val="Calibri"/>
        <family val="2"/>
      </rPr>
      <t xml:space="preserve"> to achieve more collaboration between management and employees, and, eventually, to achieve a more mature company. [Knowledge, Collaboration, Engagement]
</t>
    </r>
  </si>
  <si>
    <r>
      <rPr>
        <sz val="10"/>
        <color theme="1"/>
        <rFont val="Calibri"/>
        <family val="2"/>
      </rPr>
      <t xml:space="preserve">Understanding Malaysian software development practitioners' perceptions of the human factors that affect the </t>
    </r>
    <r>
      <rPr>
        <b/>
        <sz val="10"/>
        <color theme="1"/>
        <rFont val="Calibri"/>
        <family val="2"/>
      </rPr>
      <t>successful implementation of the SPI efforts in Malaysian SME software development companies.</t>
    </r>
    <r>
      <rPr>
        <sz val="10"/>
        <color theme="1"/>
        <rFont val="Calibri"/>
        <family val="2"/>
      </rPr>
      <t xml:space="preserve">
[Cognitive Style, Knowledge/ Education, Skills/Skill Level, Collaboration, Engagement]</t>
    </r>
  </si>
  <si>
    <r>
      <rPr>
        <sz val="10"/>
        <color theme="1"/>
        <rFont val="Calibri"/>
        <family val="2"/>
      </rPr>
      <t xml:space="preserve">Communication, Collaboration
</t>
    </r>
    <r>
      <rPr>
        <b/>
        <sz val="10"/>
        <color theme="1"/>
        <rFont val="Calibri"/>
        <family val="2"/>
      </rPr>
      <t>[Communication, Collaboration]</t>
    </r>
  </si>
  <si>
    <t xml:space="preserve">Users can express themselves freely and have direct access to the software team to express their demands.
</t>
  </si>
  <si>
    <t>Reduced usability issues
Assisting in guiding and justifying re-engineering decisions
Reduction of the number of iterative development cycles and the users’ training costs.</t>
  </si>
  <si>
    <r>
      <rPr>
        <sz val="10"/>
        <color theme="1"/>
        <rFont val="Calibri"/>
        <family val="2"/>
      </rPr>
      <t xml:space="preserve">Communication
</t>
    </r>
    <r>
      <rPr>
        <b/>
        <sz val="10"/>
        <color theme="1"/>
        <rFont val="Calibri"/>
        <family val="2"/>
      </rPr>
      <t>[Communication]</t>
    </r>
  </si>
  <si>
    <t xml:space="preserve">Enhanced user-developer communication
</t>
  </si>
  <si>
    <t>Increased system success
Reduce misunderstanding of requirements, ad-hoc changes required due to unclear requirements, implementation cost and test effort due to rework.</t>
  </si>
  <si>
    <r>
      <rPr>
        <sz val="10"/>
        <color theme="1"/>
        <rFont val="Calibri"/>
        <family val="2"/>
      </rPr>
      <t xml:space="preserve">Collaboration, organisational culture, trust, cohesion, personality, motivation, Communication
</t>
    </r>
    <r>
      <rPr>
        <b/>
        <sz val="10"/>
        <color theme="1"/>
        <rFont val="Calibri"/>
        <family val="2"/>
      </rPr>
      <t>[Motivation, Personality, Human Values, Communication, Collaboration, Culture]</t>
    </r>
  </si>
  <si>
    <t>Thriving collaboration between the customer and developers due to the understanding of psychological concepts that govern the relationship. 
[Collab]</t>
  </si>
  <si>
    <t>Increased quality of the customer relationship/ collaborative customer relationship. [Collab]
Continuous cooperation between customer and supplier throughout the development process to acquire needed in-depth domain knowledge. [Communication, Collab]
Increased team motivation due to collaborative relationship. [Motivation]
Ability to facilitate the exchange of information between the parties. [Communication]
Collaborative customer relationship due to positive organisation culture. [culture]
Improved customer relations due to embedded human values. [human values]
Resolution of complex SE problems by acknowledging individual personality as well as organisational culture. [Personality, Culture]</t>
  </si>
  <si>
    <r>
      <rPr>
        <sz val="10"/>
        <color theme="1"/>
        <rFont val="Calibri"/>
        <family val="2"/>
      </rPr>
      <t xml:space="preserve">Communication
</t>
    </r>
    <r>
      <rPr>
        <b/>
        <sz val="10"/>
        <color theme="1"/>
        <rFont val="Calibri"/>
        <family val="2"/>
      </rPr>
      <t>[Communication]</t>
    </r>
  </si>
  <si>
    <t xml:space="preserve">
Facilitate better information flow for the users
</t>
  </si>
  <si>
    <t xml:space="preserve">Improved information product due to technical communicaators' work 
Increased user satisfaction due to increased information quality
</t>
  </si>
  <si>
    <r>
      <rPr>
        <sz val="10"/>
        <color theme="1"/>
        <rFont val="Calibri"/>
        <family val="2"/>
      </rPr>
      <t xml:space="preserve">Collaboration
</t>
    </r>
    <r>
      <rPr>
        <b/>
        <sz val="10"/>
        <color theme="1"/>
        <rFont val="Calibri"/>
        <family val="2"/>
      </rPr>
      <t>[Collaboration]</t>
    </r>
  </si>
  <si>
    <t>Developers reflected an improvement in technical, soft, and project management skills.</t>
  </si>
  <si>
    <t xml:space="preserve">Educators and researchers can benefit from the findings of our study in regard to making future updates to their customer-driven courses.
Innovation Bootcamp could potentially enable startup formation.
</t>
  </si>
  <si>
    <r>
      <rPr>
        <sz val="10"/>
        <color theme="1"/>
        <rFont val="Calibri"/>
        <family val="2"/>
      </rPr>
      <t xml:space="preserve">Communication
</t>
    </r>
    <r>
      <rPr>
        <b/>
        <sz val="10"/>
        <color theme="1"/>
        <rFont val="Calibri"/>
        <family val="2"/>
      </rPr>
      <t>[Communication]</t>
    </r>
  </si>
  <si>
    <t>Enable a richer communication between developers and users. 
Support users in making sense of processes of software infrastructures among themselves.</t>
  </si>
  <si>
    <t>Encouraging users to reflect on their use of technology.</t>
  </si>
  <si>
    <r>
      <rPr>
        <sz val="10"/>
        <color theme="1"/>
        <rFont val="Calibri"/>
        <family val="2"/>
      </rPr>
      <t xml:space="preserve">Motivation
</t>
    </r>
    <r>
      <rPr>
        <b/>
        <sz val="10"/>
        <color theme="1"/>
        <rFont val="Calibri"/>
        <family val="2"/>
      </rPr>
      <t>[Motivation]</t>
    </r>
  </si>
  <si>
    <t xml:space="preserve">Developers found it empowering and motivating to thus control workload.
Improved developer motivation. 
</t>
  </si>
  <si>
    <t>Improved project sucess due to motivation</t>
  </si>
  <si>
    <r>
      <rPr>
        <sz val="10"/>
        <color theme="1"/>
        <rFont val="Calibri"/>
        <family val="2"/>
      </rPr>
      <t xml:space="preserve">Collaboration, Ability, Extrinsic motivation, User commitment, project performance
</t>
    </r>
    <r>
      <rPr>
        <b/>
        <sz val="10"/>
        <color theme="1"/>
        <rFont val="Calibri"/>
        <family val="2"/>
      </rPr>
      <t>[Motivation, Competence, Performance, Collaboration, Engagement]</t>
    </r>
  </si>
  <si>
    <t xml:space="preserve">Increased user-developer collaboration [Collab]
Improved user-developer collaboration due to user commitment [Engagement]
</t>
  </si>
  <si>
    <t>Improved project performance [Engagement, Performance, Collab]
Improved user commitment to the IS development project due to motivation [motivation]
Improved user commitment to the IS project team due to user ability [Competence]</t>
  </si>
  <si>
    <r>
      <rPr>
        <sz val="10"/>
        <color theme="1"/>
        <rFont val="Calibri"/>
        <family val="2"/>
      </rPr>
      <t xml:space="preserve">User-developer Conflicts, Partnering, Role ambiguity, performance estimation difficulty, project performance
</t>
    </r>
    <r>
      <rPr>
        <b/>
        <sz val="10"/>
        <color theme="1"/>
        <rFont val="Calibri"/>
        <family val="2"/>
      </rPr>
      <t>[Performance, Collaboration, Interpersonal and Intrapersonal Challenges]</t>
    </r>
  </si>
  <si>
    <t xml:space="preserve">Reduced user-developer conflicts due to collaboration 
Increased interaction and communication between users and IS staff on the tasks
</t>
  </si>
  <si>
    <t>Increased project performance due to collaboration 
Reduced user-developer conflicts</t>
  </si>
  <si>
    <r>
      <rPr>
        <sz val="10"/>
        <color theme="1"/>
        <rFont val="Calibri"/>
        <family val="2"/>
      </rPr>
      <t xml:space="preserve">Mainly Gaps: understanding gap and talks a bit about culture gap,  and knowledge gap
</t>
    </r>
    <r>
      <rPr>
        <b/>
        <sz val="10"/>
        <color theme="1"/>
        <rFont val="Calibri"/>
        <family val="2"/>
      </rPr>
      <t>[Cognitive Style, Knowledge/ Education, Culture]</t>
    </r>
  </si>
  <si>
    <t xml:space="preserve">Helping to overcome the mismatch or understanding gap between the customer and the developer. [Cognitive Style]
Generation of the knowledge and understanding needed in both the customer and the developers to enable the development of a sound, agreed, and fully effective project requirements definition. [Knowledge/ Education, Culture]
</t>
  </si>
  <si>
    <t xml:space="preserve">Leading to better systems that better meet the requirements and expectations of the stakeholders.
</t>
  </si>
  <si>
    <r>
      <rPr>
        <sz val="10"/>
        <color theme="1"/>
        <rFont val="Calibri"/>
        <family val="2"/>
      </rPr>
      <t xml:space="preserve">Perception Gap, Pre-project partnering [Collaboration], Horizontal coordination[Communication], Vertical coordination [Coordination],
Project performance
</t>
    </r>
    <r>
      <rPr>
        <b/>
        <sz val="10"/>
        <color theme="1"/>
        <rFont val="Calibri"/>
        <family val="2"/>
      </rPr>
      <t>[Perception, Performance, Communication, Collaboration, Coordination]</t>
    </r>
  </si>
  <si>
    <t xml:space="preserve">Increased communication and coordination due to collaboration 
Reduced perception gap between IS users and IS developers.
</t>
  </si>
  <si>
    <t>Increased project performance due to communication and coordination</t>
  </si>
  <si>
    <r>
      <rPr>
        <sz val="10"/>
        <color theme="1"/>
        <rFont val="Calibri"/>
        <family val="2"/>
      </rPr>
      <t xml:space="preserve">Collaboration
</t>
    </r>
    <r>
      <rPr>
        <b/>
        <sz val="10"/>
        <color theme="1"/>
        <rFont val="Calibri"/>
        <family val="2"/>
      </rPr>
      <t>[Collaboration]</t>
    </r>
  </si>
  <si>
    <t xml:space="preserve">Improved awareness on user participation and collaboration
</t>
  </si>
  <si>
    <t xml:space="preserve">Improved system usability due to collaboration
Increased user satisfaction </t>
  </si>
  <si>
    <r>
      <rPr>
        <sz val="10"/>
        <color theme="1"/>
        <rFont val="Calibri"/>
        <family val="2"/>
      </rPr>
      <t xml:space="preserve">Gap between users and developers
</t>
    </r>
    <r>
      <rPr>
        <b/>
        <sz val="10"/>
        <color theme="1"/>
        <rFont val="Calibri"/>
        <family val="2"/>
      </rPr>
      <t>[Interpersonal and Intrapersonal Challenges]</t>
    </r>
  </si>
  <si>
    <t xml:space="preserve">Incresed awareness on differences between user and developer groups
Improved communication and understanding between users and developers
</t>
  </si>
  <si>
    <t xml:space="preserve">Increased project success
Reduce gaps between user and developer groups
Reduce obstacles in information system design and development 
</t>
  </si>
  <si>
    <r>
      <rPr>
        <sz val="10"/>
        <color theme="1"/>
        <rFont val="Calibri"/>
        <family val="2"/>
      </rPr>
      <t xml:space="preserve">Communication
</t>
    </r>
    <r>
      <rPr>
        <b/>
        <sz val="10"/>
        <color theme="1"/>
        <rFont val="Calibri"/>
        <family val="2"/>
      </rPr>
      <t>[Communication]</t>
    </r>
  </si>
  <si>
    <t xml:space="preserve">User-Dev:
Increased the understanding of customer's intentions. 
Increased intense and meaningful communication between users and developers. 
Reduction of the misunderstandings.
Increased efficiency of the work.
Improved opportunities for learning.
</t>
  </si>
  <si>
    <t>Reduced software defect rate due to the selection of rich communication methods.</t>
  </si>
  <si>
    <r>
      <rPr>
        <sz val="10"/>
        <color theme="1"/>
        <rFont val="Calibri"/>
        <family val="2"/>
      </rPr>
      <t xml:space="preserve">Communication, Collaboration
</t>
    </r>
    <r>
      <rPr>
        <b/>
        <sz val="10"/>
        <color theme="1"/>
        <rFont val="Calibri"/>
        <family val="2"/>
      </rPr>
      <t>[Communication, Collaboration]</t>
    </r>
  </si>
  <si>
    <t xml:space="preserve">Improved user-developer communication
A truly collaborative customer-developer relationship is formed 
Better understanding between developers and customers
Buy-in and ownership
</t>
  </si>
  <si>
    <t>Reduced defect rate
Improved energy, excitement, momentum all around 
Breakthrough ideas
Quick but thorough decision – project momentum
Improved engagement and better ideas</t>
  </si>
  <si>
    <r>
      <rPr>
        <sz val="10"/>
        <color theme="1"/>
        <rFont val="Calibri"/>
        <family val="2"/>
      </rPr>
      <t xml:space="preserve">Communication
</t>
    </r>
    <r>
      <rPr>
        <b/>
        <sz val="10"/>
        <color theme="1"/>
        <rFont val="Calibri"/>
        <family val="2"/>
      </rPr>
      <t>[Communication]</t>
    </r>
  </si>
  <si>
    <t xml:space="preserve">Developing and maintaining a strong rapport between developers and users
Improved dialogue between developers and users. </t>
  </si>
  <si>
    <t xml:space="preserve">Reduction in the number of meetings and their length.
Increased team productivity and satisfaction.
Increased success in requirements determination. </t>
  </si>
  <si>
    <r>
      <rPr>
        <sz val="10"/>
        <color theme="1"/>
        <rFont val="Calibri"/>
        <family val="2"/>
      </rPr>
      <t xml:space="preserve">Communication
</t>
    </r>
    <r>
      <rPr>
        <b/>
        <sz val="10"/>
        <color theme="1"/>
        <rFont val="Calibri"/>
        <family val="2"/>
      </rPr>
      <t>[Communication]</t>
    </r>
  </si>
  <si>
    <t>Improved understanding of developers about user context and needs.</t>
  </si>
  <si>
    <t>Facilitaties release planning by assessing the importance of features.
Identifying the ideas for new features. 
Complement other requirements engineering activities by analyzing feedback in app stores.</t>
  </si>
  <si>
    <r>
      <rPr>
        <sz val="10"/>
        <color theme="1"/>
        <rFont val="Calibri"/>
        <family val="2"/>
      </rPr>
      <t xml:space="preserve">Communication
</t>
    </r>
    <r>
      <rPr>
        <b/>
        <sz val="10"/>
        <color theme="1"/>
        <rFont val="Calibri"/>
        <family val="2"/>
      </rPr>
      <t>[Communication]</t>
    </r>
  </si>
  <si>
    <t xml:space="preserve">Obtaining valuable insights via the dialogue between users and developers
</t>
  </si>
  <si>
    <t xml:space="preserve">Increased user experience
Increased user satisfaction by improving the usability
Improved user support process
</t>
  </si>
  <si>
    <r>
      <rPr>
        <sz val="10"/>
        <color theme="1"/>
        <rFont val="Calibri"/>
        <family val="2"/>
      </rPr>
      <t xml:space="preserve">Collaboration
</t>
    </r>
    <r>
      <rPr>
        <b/>
        <sz val="10"/>
        <color theme="1"/>
        <rFont val="Calibri"/>
        <family val="2"/>
      </rPr>
      <t>[Collaboration]</t>
    </r>
  </si>
  <si>
    <t xml:space="preserve">Improved collaboration between users and developers [the programmer did indeed help the customer move forward]
Developers gained a deeper understanding and appreciation of the extent of the customer’s task
Developers and customer working together more effectively.
Enhanced user-developer bond </t>
  </si>
  <si>
    <t>Created a stronger and more effective business-technical collaboration. 
Improved user ability to experience Energized Work.</t>
  </si>
  <si>
    <r>
      <rPr>
        <sz val="10"/>
        <color theme="1"/>
        <rFont val="Calibri"/>
        <family val="2"/>
      </rPr>
      <t xml:space="preserve">Communication
</t>
    </r>
    <r>
      <rPr>
        <b/>
        <sz val="10"/>
        <color theme="1"/>
        <rFont val="Calibri"/>
        <family val="2"/>
      </rPr>
      <t>[Communication]</t>
    </r>
  </si>
  <si>
    <t>Improved productivity of developers and users 
Facilitate user-developer communication</t>
  </si>
  <si>
    <t xml:space="preserve">Improved quality of the user-deveeloper interaction
</t>
  </si>
  <si>
    <r>
      <rPr>
        <sz val="10"/>
        <color theme="1"/>
        <rFont val="Calibri"/>
        <family val="2"/>
      </rPr>
      <t xml:space="preserve">Communication
</t>
    </r>
    <r>
      <rPr>
        <b/>
        <sz val="10"/>
        <color theme="1"/>
        <rFont val="Calibri"/>
        <family val="2"/>
      </rPr>
      <t>[Communication]</t>
    </r>
  </si>
  <si>
    <t xml:space="preserve">Improved user-developer communication </t>
  </si>
  <si>
    <t>Increased system success 
Increased user satisfaction 
Increased ease of system use
Increased system usage
Increased project timeline and budget
Increased system quality
Increased data quality</t>
  </si>
  <si>
    <r>
      <rPr>
        <sz val="10"/>
        <color theme="1"/>
        <rFont val="Calibri"/>
        <family val="2"/>
      </rPr>
      <t xml:space="preserve">Communication
</t>
    </r>
    <r>
      <rPr>
        <b/>
        <sz val="10"/>
        <color theme="1"/>
        <rFont val="Calibri"/>
        <family val="2"/>
      </rPr>
      <t>[Communication]</t>
    </r>
  </si>
  <si>
    <t>Improved user-developer communication .</t>
  </si>
  <si>
    <t>Improvement in fulfilling customer expectations.</t>
  </si>
  <si>
    <r>
      <rPr>
        <sz val="10"/>
        <color theme="1"/>
        <rFont val="Calibri"/>
        <family val="2"/>
      </rPr>
      <t xml:space="preserve">Communication, Collaboration
</t>
    </r>
    <r>
      <rPr>
        <b/>
        <sz val="10"/>
        <color theme="1"/>
        <rFont val="Calibri"/>
        <family val="2"/>
      </rPr>
      <t>[Communication, Collaboration]</t>
    </r>
  </si>
  <si>
    <t xml:space="preserve">Improved relationship between users and developers
Increased user-developer collaboration 
</t>
  </si>
  <si>
    <t xml:space="preserve">Improved decision making support for the developers
Promotes end user participation in software development process
Improved task management ability of developers 
Improved collaboration between software development community and the end users as well as development team members.
</t>
  </si>
  <si>
    <r>
      <rPr>
        <sz val="10"/>
        <color theme="1"/>
        <rFont val="Calibri"/>
        <family val="2"/>
      </rPr>
      <t xml:space="preserve">Communication, Culture gap
</t>
    </r>
    <r>
      <rPr>
        <b/>
        <sz val="10"/>
        <color theme="1"/>
        <rFont val="Calibri"/>
        <family val="2"/>
      </rPr>
      <t>[Communication, Culture]</t>
    </r>
  </si>
  <si>
    <t xml:space="preserve">Improved user-developer communication 
Improved understanding of user-developer cultural differences
</t>
  </si>
  <si>
    <t>Improved system success
Improved understanding of cultural variablility 
Improved awareness of communications strategies that take account of cultural variability to achieve an effective working relationship between developers and customers</t>
  </si>
  <si>
    <r>
      <rPr>
        <sz val="10"/>
        <color theme="1"/>
        <rFont val="Calibri"/>
        <family val="2"/>
      </rPr>
      <t xml:space="preserve">Empathy
</t>
    </r>
    <r>
      <rPr>
        <b/>
        <sz val="10"/>
        <color theme="1"/>
        <rFont val="Calibri"/>
        <family val="2"/>
      </rPr>
      <t>[Empathy]</t>
    </r>
  </si>
  <si>
    <t xml:space="preserve">Higher level of empathy of developers towards users
</t>
  </si>
  <si>
    <t>Increased system usability 
Enhanced understanding of usability</t>
  </si>
  <si>
    <r>
      <rPr>
        <sz val="10"/>
        <color theme="1"/>
        <rFont val="Calibri"/>
        <family val="2"/>
      </rPr>
      <t xml:space="preserve">Communication, Collaboration
</t>
    </r>
    <r>
      <rPr>
        <b/>
        <sz val="10"/>
        <color theme="1"/>
        <rFont val="Calibri"/>
        <family val="2"/>
      </rPr>
      <t>[Communication, Collaboration]</t>
    </r>
  </si>
  <si>
    <t xml:space="preserve">Increased user-developer collaboration 
Improved user-developer communication 
</t>
  </si>
  <si>
    <t>Close collaboration and trust between the partner organizations
Improved partnership in software development projects
Reducing agile team limitations such as locating in different places</t>
  </si>
  <si>
    <r>
      <rPr>
        <sz val="10"/>
        <color theme="1"/>
        <rFont val="Calibri"/>
        <family val="2"/>
      </rPr>
      <t xml:space="preserve">Perceptions
</t>
    </r>
    <r>
      <rPr>
        <b/>
        <sz val="10"/>
        <color theme="1"/>
        <rFont val="Calibri"/>
        <family val="2"/>
      </rPr>
      <t>[Perception]</t>
    </r>
  </si>
  <si>
    <t xml:space="preserve">Improved client cooperation with development team
</t>
  </si>
  <si>
    <t>Successful client involvement in software projects</t>
  </si>
  <si>
    <r>
      <rPr>
        <sz val="10"/>
        <color theme="1"/>
        <rFont val="Calibri"/>
        <family val="2"/>
      </rPr>
      <t xml:space="preserve">Communication, Culture
</t>
    </r>
    <r>
      <rPr>
        <b/>
        <sz val="10"/>
        <color theme="1"/>
        <rFont val="Calibri"/>
        <family val="2"/>
      </rPr>
      <t>[Communication, Culture]</t>
    </r>
  </si>
  <si>
    <t>Improved communication and interaction between the user and developer groups by understanding cultural differences.
Reduce difficulties experienced between users and developers by addressing  cultural differences.</t>
  </si>
  <si>
    <t>Resolution of inter-departmental communication problems by addressing cultural differences.
Reduced communication barriers between the user and developer groups.</t>
  </si>
  <si>
    <r>
      <rPr>
        <sz val="10"/>
        <color theme="1"/>
        <rFont val="Calibri"/>
        <family val="2"/>
      </rPr>
      <t xml:space="preserve">Empathy
</t>
    </r>
    <r>
      <rPr>
        <b/>
        <sz val="10"/>
        <color theme="1"/>
        <rFont val="Calibri"/>
        <family val="2"/>
      </rPr>
      <t>[Empathy]</t>
    </r>
  </si>
  <si>
    <t xml:space="preserve">
Increased developer empathy towards users’ needs
</t>
  </si>
  <si>
    <t xml:space="preserve">
Improved usability
Significant resource savings </t>
  </si>
  <si>
    <t>Categorisation of Positive Effects based on the human aspects - Final</t>
  </si>
  <si>
    <t>Nature of Impact</t>
  </si>
  <si>
    <t>Impact on User-Developer Interactions</t>
  </si>
  <si>
    <t>Impact on SE</t>
  </si>
  <si>
    <t xml:space="preserve">Higher level of empathy of developers towards users and users’ needs
</t>
  </si>
  <si>
    <t xml:space="preserve">Increased system usability 
Enhanced understanding of usability
Significant resource savings </t>
  </si>
  <si>
    <r>
      <rPr>
        <b/>
        <sz val="10"/>
        <color theme="1"/>
        <rFont val="Calibri"/>
        <family val="2"/>
      </rPr>
      <t xml:space="preserve">Total: 2
</t>
    </r>
    <r>
      <rPr>
        <sz val="10"/>
        <color theme="1"/>
        <rFont val="Calibri"/>
        <family val="2"/>
      </rPr>
      <t xml:space="preserve">Positive:
[SPR_03,SBF_08 ]
</t>
    </r>
  </si>
  <si>
    <t xml:space="preserve">Positive &amp; Mixed </t>
  </si>
  <si>
    <t xml:space="preserve">Developers found it empowering and motivating to thus control workload.
Improved developer motivation. </t>
  </si>
  <si>
    <t>Improved project sucess due to motivation.
Better understanding on the impact of motivation on engagement.
Increased team motivation due to collaborative relationship.
Improved user commitment to the IS development project due to motivation.</t>
  </si>
  <si>
    <r>
      <rPr>
        <b/>
        <sz val="10"/>
        <color theme="1"/>
        <rFont val="Calibri"/>
        <family val="2"/>
      </rPr>
      <t xml:space="preserve">Total: 4
</t>
    </r>
    <r>
      <rPr>
        <sz val="10"/>
        <color theme="1"/>
        <rFont val="Calibri"/>
        <family val="2"/>
      </rPr>
      <t>Positive: 
[IEEE_02, SBB_12, SBB_01]
Mixed:
[CHASE_02]</t>
    </r>
  </si>
  <si>
    <t xml:space="preserve">Reduced perception gap between IS users and IS developers.
Improved client cooperation with development team.
</t>
  </si>
  <si>
    <t>Successful client involvement in software projects.</t>
  </si>
  <si>
    <r>
      <rPr>
        <b/>
        <sz val="10"/>
        <color theme="1"/>
        <rFont val="Calibri"/>
        <family val="2"/>
      </rPr>
      <t xml:space="preserve">Total: 2
</t>
    </r>
    <r>
      <rPr>
        <sz val="10"/>
        <color theme="1"/>
        <rFont val="Calibri"/>
        <family val="2"/>
      </rPr>
      <t>Positive:
[SBF_06]
Mixed:
[SBB_05]</t>
    </r>
  </si>
  <si>
    <r>
      <rPr>
        <sz val="10"/>
        <color theme="1"/>
        <rFont val="Calibri"/>
        <family val="2"/>
      </rPr>
      <t xml:space="preserve">Quality user-developer relationship by understanding how users and developers express themselves.
</t>
    </r>
    <r>
      <rPr>
        <sz val="10"/>
        <color theme="1"/>
        <rFont val="Calibri"/>
        <family val="2"/>
      </rPr>
      <t>Increased customer satisfaction.</t>
    </r>
  </si>
  <si>
    <t>Increasing productivity by understanding how users and developers express emotions.
Contributing to the research of human factors in software engineering.
Improved requirement quality.</t>
  </si>
  <si>
    <r>
      <rPr>
        <b/>
        <sz val="10"/>
        <color theme="1"/>
        <rFont val="Calibri"/>
        <family val="2"/>
      </rPr>
      <t xml:space="preserve">Total: 2
</t>
    </r>
    <r>
      <rPr>
        <sz val="10"/>
        <color theme="1"/>
        <rFont val="Calibri"/>
        <family val="2"/>
      </rPr>
      <t>Positive:
[ACM_01]
Mixed:
[IEEE_04]</t>
    </r>
  </si>
  <si>
    <t>Resolution of complex SE problems by acknowledging individual personality as well as organisational culture.</t>
  </si>
  <si>
    <r>
      <rPr>
        <b/>
        <sz val="10"/>
        <color theme="1"/>
        <rFont val="Calibri"/>
        <family val="2"/>
      </rPr>
      <t xml:space="preserve">Total: 1
</t>
    </r>
    <r>
      <rPr>
        <sz val="10"/>
        <color theme="1"/>
        <rFont val="Calibri"/>
        <family val="2"/>
      </rPr>
      <t>Positive:
[SBB_12]</t>
    </r>
  </si>
  <si>
    <t>Better understanding on the impact of Attitude on Engagement.</t>
  </si>
  <si>
    <r>
      <rPr>
        <b/>
        <sz val="10"/>
        <color theme="1"/>
        <rFont val="Calibri"/>
        <family val="2"/>
      </rPr>
      <t xml:space="preserve">Total: 1
</t>
    </r>
    <r>
      <rPr>
        <sz val="10"/>
        <color theme="1"/>
        <rFont val="Calibri"/>
        <family val="2"/>
      </rPr>
      <t>Positive:
[IEEE_02]</t>
    </r>
  </si>
  <si>
    <t>Positive &amp; Mixed</t>
  </si>
  <si>
    <t>Reduction of the mismatch or understanding gap between the customers and the developers.</t>
  </si>
  <si>
    <t>Increased UPI (User participation and involvement) in decisions about the Software
More democratic organizational culture.  
Improved understanding of the problem domain
Quality requirements.
Increased customer satisfaction. 
Supports successful implementation of the SPI efforts.</t>
  </si>
  <si>
    <r>
      <rPr>
        <b/>
        <sz val="10"/>
        <color theme="1"/>
        <rFont val="Calibri"/>
        <family val="2"/>
      </rPr>
      <t xml:space="preserve">Total: 4
</t>
    </r>
    <r>
      <rPr>
        <sz val="10"/>
        <color theme="1"/>
        <rFont val="Calibri"/>
        <family val="2"/>
      </rPr>
      <t xml:space="preserve">
Positive:
[IEEE_01, SBB_04 ]
Mixed:
[IEEE_04 , WILEY_01] 
</t>
    </r>
  </si>
  <si>
    <t>Better understanding on the impact of Competence on Engagement.
Improved user commitment to the IS project team.</t>
  </si>
  <si>
    <r>
      <rPr>
        <b/>
        <sz val="10"/>
        <color theme="1"/>
        <rFont val="Calibri"/>
        <family val="2"/>
      </rPr>
      <t xml:space="preserve">Total: 2
</t>
    </r>
    <r>
      <rPr>
        <sz val="10"/>
        <color theme="1"/>
        <rFont val="Calibri"/>
        <family val="2"/>
      </rPr>
      <t>Positive:
[IEEE_02, SBB_01]</t>
    </r>
  </si>
  <si>
    <t>Skill, Experiential or Environmental- influenced Human Aspects</t>
  </si>
  <si>
    <t>Communication and trust relationships between the users and the implementation team.</t>
  </si>
  <si>
    <t xml:space="preserve">Enhanced understanding  on developer thought process.
Contributing to the research of human factors in software engineering.
Improved customer relations due to embedded human values. </t>
  </si>
  <si>
    <r>
      <rPr>
        <b/>
        <sz val="10"/>
        <color theme="1"/>
        <rFont val="Calibri"/>
        <family val="2"/>
      </rPr>
      <t xml:space="preserve">Total: 3
</t>
    </r>
    <r>
      <rPr>
        <sz val="10"/>
        <color theme="1"/>
        <rFont val="Calibri"/>
        <family val="2"/>
      </rPr>
      <t>Positive:
[ACM_01, SBB_12]
Mixed:
[IEEE_04]</t>
    </r>
  </si>
  <si>
    <t xml:space="preserve">Increased knowledge sharing between employees.
Development of an effective project requirements definition. 
</t>
  </si>
  <si>
    <t xml:space="preserve">Generation of quality requirements.
Increased customer satisfaction. 
Supports successful implementation of the SPI efforts.
Leading to better systems that better meet the requirements and expectations of the stakeholders.
</t>
  </si>
  <si>
    <r>
      <rPr>
        <b/>
        <sz val="10"/>
        <color theme="1"/>
        <rFont val="Calibri"/>
        <family val="2"/>
      </rPr>
      <t xml:space="preserve">Total: 3
</t>
    </r>
    <r>
      <rPr>
        <sz val="10"/>
        <color theme="1"/>
        <rFont val="Calibri"/>
        <family val="2"/>
      </rPr>
      <t>Positive:
[SBB_04]
Mixed:
[IEEE_04, WILEY_01]</t>
    </r>
  </si>
  <si>
    <t>Supports successful implementation of the SPI efforts.</t>
  </si>
  <si>
    <r>
      <rPr>
        <b/>
        <sz val="10"/>
        <color theme="1"/>
        <rFont val="Calibri"/>
        <family val="2"/>
      </rPr>
      <t xml:space="preserve">Total: 1
</t>
    </r>
    <r>
      <rPr>
        <sz val="10"/>
        <color theme="1"/>
        <rFont val="Calibri"/>
        <family val="2"/>
      </rPr>
      <t>Mixed:
[ WILEY_01]</t>
    </r>
  </si>
  <si>
    <t>Increased project performance.</t>
  </si>
  <si>
    <r>
      <rPr>
        <b/>
        <sz val="10"/>
        <color theme="1"/>
        <rFont val="Calibri"/>
        <family val="2"/>
      </rPr>
      <t xml:space="preserve">Total: 3
</t>
    </r>
    <r>
      <rPr>
        <sz val="10"/>
        <color theme="1"/>
        <rFont val="Calibri"/>
        <family val="2"/>
      </rPr>
      <t>Positive:
[ SBB_01] 
Mixed: 
[SBB_02, SBB_05]</t>
    </r>
  </si>
  <si>
    <t xml:space="preserve">Enable a richer communication between developers and users. 
Developing and maintaining a strong rapport between developers and users. 
Improved understanding of developers about user context and needs. 
Increased user-developer coordination.
Promotes users' positive attitude towards the system. 
Enables users to use the system more effectively. 
Facilitate better information flow for the users.
Increased efficiency of the work.
Improved opportunities for learning. 
Improved Buy-in and ownership.
Producing valuable insights through the dialogue between users and developers.
Improved productivity of developers and users. 
</t>
  </si>
  <si>
    <t>Improved SW quality 
Increased data quality.
Increased system success. 
Increased user satisfaction. 
Increased software team productivity and satisfaction.
Better user experience.
Improved system usability.
Increased project performance.
More refined and better system requirements. 
Increased system usage.
Contributing to the research of human factors in software engineering.
Assisting in guiding and justifying decision making: Eg: Re-engineering decisions 
Encouraging users to reflect on their use of technology.
Reduced defect rate.
Reduced utilisation of resources such as time, implementation cost, testing effort, training cost.
Facilitaties release planning. 
Improved user engagement.
Helpful for better understanding the complex dynamics of open source software development.
Improved project momentum.
Generating better ideas.
Improved user support process.
Improved quality of the user-developer interaction.
Improved partnership in software development projects.
Improved task management ability of developers. 
Reducing agile team limitations such as locating in different places.
Reduced communication barriers/problems between and within the user and developer groups.
Better understanding on the impact of Communication with respect to different human aspects such as cultural differences.
Supporting other project phases and activites.</t>
  </si>
  <si>
    <r>
      <rPr>
        <b/>
        <sz val="10"/>
        <color theme="1"/>
        <rFont val="Calibri"/>
        <family val="2"/>
      </rPr>
      <t xml:space="preserve">Total: 22
</t>
    </r>
    <r>
      <rPr>
        <sz val="10"/>
        <color theme="1"/>
        <rFont val="Calibri"/>
        <family val="2"/>
      </rPr>
      <t xml:space="preserve">Positive:
[IEEE_01, ACM_01, SD_01, SPR_02, IEEE_05, CHASE_01, SBB_09, SBB_10, SBB_13, SBB_15, SBB_14, SBB_18, SBF_01, SBF_02 SBF_04, SBF_05, SBF_10, IEEE_02, SBB_12]
Mixed: 
[SBB_05, SBF_07, IEEE_04] 
</t>
    </r>
  </si>
  <si>
    <t xml:space="preserve">Increased user-developer collaboration.
Increased collaboration between management and developers.
Improved Buy-in and ownership.
Better understanding between developers and customers.
Reduced user-developer conflicts.
Increased communication and coordination.
Better understanding on the psychological concepts that govern the user-developer relationship.
Increased developer appreciation of the extent of the customer tasks.
Improved awareness on user participation and collaboration. 
Improvement in technical, soft, and project management skills of developers.
Improved relationship between users and developers.
</t>
  </si>
  <si>
    <t xml:space="preserve">Improved system usability.
Assisting and guiding decision making process. 
Increased project performance. 
Increased user satisfaction. 
Reduced defect rate.
Efficient use of resources.
Improved partnership between and within software development team and users.
Continuous cooperation between customer and supplier throughout the development process to acquire needed in-depth domain knowledge.
Reducing agile team limitations such as locating in different places.
Improved project momentum.
Generating better ideas.
Improved user engagement.
Improved task management ability of developers.
Supports successful implementation of the SPI efforts.
Better understanding on the impact of Collaboration in relation to other human aspects.
Encouraging  startup formation.
</t>
  </si>
  <si>
    <r>
      <rPr>
        <b/>
        <sz val="10"/>
        <color theme="1"/>
        <rFont val="Calibri"/>
        <family val="2"/>
      </rPr>
      <t xml:space="preserve">Total: 13
</t>
    </r>
    <r>
      <rPr>
        <sz val="10"/>
        <color theme="1"/>
        <rFont val="Calibri"/>
        <family val="2"/>
      </rPr>
      <t>Positive:
[SD_01, IEEE_06, SBB_07, SBB_10, SBF_03, SBF_04, SBF_05, IEEE_02, SBB_12, SBB_01 ]
Mixed:
[SBB_02,SBB_05, WILEY_01]</t>
    </r>
  </si>
  <si>
    <t xml:space="preserve">Improved understanding of user-developer cultural differences.
Improved communication and interaction between the user and developer groups.
Reduced difficulties experienced between users and developers.
Generation of more refined and better system requirements. 
</t>
  </si>
  <si>
    <t xml:space="preserve">Improved system success.
Improved understanding of cultural variablility. 
Resolution of inter-departmental communication problems by addressing cultural differences.
Better understanding on the impact of Culture in relation to other human aspects.
Collaborative customer relationship.
Leading to better systems that better meet the requirements and expectations of the stakeholders.
Improved awareness of communications strategies that take account of cultural variability. 
Resolution of complex SE problems by relating to culture. 
</t>
  </si>
  <si>
    <r>
      <rPr>
        <b/>
        <sz val="10"/>
        <color theme="1"/>
        <rFont val="Calibri"/>
        <family val="2"/>
      </rPr>
      <t xml:space="preserve">Total: 5
</t>
    </r>
    <r>
      <rPr>
        <sz val="10"/>
        <color theme="1"/>
        <rFont val="Calibri"/>
        <family val="2"/>
      </rPr>
      <t>Positive:
[ SBF_10, IEEE_02, SBB_12, SBB_04]
Mixed:
[SBF_07]</t>
    </r>
  </si>
  <si>
    <t xml:space="preserve">Increased communication and coordination due to collaboration. </t>
  </si>
  <si>
    <r>
      <rPr>
        <b/>
        <sz val="10"/>
        <color theme="1"/>
        <rFont val="Calibri"/>
        <family val="2"/>
      </rPr>
      <t xml:space="preserve">Total: 1
</t>
    </r>
    <r>
      <rPr>
        <sz val="10"/>
        <color theme="1"/>
        <rFont val="Calibri"/>
        <family val="2"/>
      </rPr>
      <t xml:space="preserve">
Mixed:
[SBB_05]</t>
    </r>
  </si>
  <si>
    <t xml:space="preserve">Reduced user-developer conflicts. 
Incresed awareness on differences between user and developer groups.
Improved communication and understanding between users and developers.
</t>
  </si>
  <si>
    <t>Reduced user-developer conflicts.
Increased project success.
Reduction in gaps between user and developer groups.
Reduction in obstacles in information system design and development. 
Better understanding on the impact of Interpersonal and Intrapersonal Challenges on Engagement.</t>
  </si>
  <si>
    <r>
      <rPr>
        <b/>
        <sz val="10"/>
        <color theme="1"/>
        <rFont val="Calibri"/>
        <family val="2"/>
      </rPr>
      <t xml:space="preserve">Total: 3
</t>
    </r>
    <r>
      <rPr>
        <sz val="10"/>
        <color theme="1"/>
        <rFont val="Calibri"/>
        <family val="2"/>
      </rPr>
      <t>Positive:
[IEEE_02]
Mixed:
[SBB_02, SBB_08]</t>
    </r>
  </si>
  <si>
    <t>Increased user participation and user involvement.
Improved involvement of leadership and employees.
Improved user-developer collaboration.</t>
  </si>
  <si>
    <t>Increased system success particularly in system use and user satisfaction. 
Supports successful implementation of the SPI efforts.
Improved project performance</t>
  </si>
  <si>
    <r>
      <rPr>
        <b/>
        <sz val="10"/>
        <color theme="1"/>
        <rFont val="Calibri"/>
        <family val="2"/>
      </rPr>
      <t xml:space="preserve">Total: 2
</t>
    </r>
    <r>
      <rPr>
        <sz val="10"/>
        <color theme="1"/>
        <rFont val="Calibri"/>
        <family val="2"/>
      </rPr>
      <t>Positive:
[IEEE_02, SBB_01]</t>
    </r>
  </si>
  <si>
    <t>Categorising human aspects based on the positive impact on user-developer interactions</t>
  </si>
  <si>
    <t>Categories - Impact on User-Developer Interactions</t>
  </si>
  <si>
    <t>Human Aspects</t>
  </si>
  <si>
    <t>Higher level of empathy of developers towards users and users’ needs</t>
  </si>
  <si>
    <t>Developers found it empowering and motivating to thus control workload</t>
  </si>
  <si>
    <t>Improved developer motivation</t>
  </si>
  <si>
    <t>Reduced perception gap between users and developers</t>
  </si>
  <si>
    <t>Improved client cooperation with development team</t>
  </si>
  <si>
    <t>Increased customer satisfaction</t>
  </si>
  <si>
    <t>Developing and maintaining a strong rapport between developers and users</t>
  </si>
  <si>
    <t>Emotions, Communication, Collaboration</t>
  </si>
  <si>
    <t>Improved understanding between developers and users</t>
  </si>
  <si>
    <t>Cognitive Style, Communication, Collaboration, Culture, Interpersonal and intrapersonal Challenges</t>
  </si>
  <si>
    <t>Increased trust between the users and the implementation team</t>
  </si>
  <si>
    <t xml:space="preserve">Increased knowledge sharing
</t>
  </si>
  <si>
    <t>Generation of more refined and better system requirements</t>
  </si>
  <si>
    <t>Knowledge/ Education, Culture</t>
  </si>
  <si>
    <t>Enable a richer communication between developers and users</t>
  </si>
  <si>
    <t>Communication, Culture, Coordination, Interpersonal and intrapersonal Challenges</t>
  </si>
  <si>
    <t>Promotes users' positive attitude towards the system</t>
  </si>
  <si>
    <t>Enables users to use systems more effectively</t>
  </si>
  <si>
    <t>Facilitate better information flow for the users</t>
  </si>
  <si>
    <t>Increased efficiency of the work</t>
  </si>
  <si>
    <t>Improved opportunities for learning</t>
  </si>
  <si>
    <t>Improved buy-in and ownership</t>
  </si>
  <si>
    <t>Producing valuable insights about user- developer interactions</t>
  </si>
  <si>
    <t>Increased productivity</t>
  </si>
  <si>
    <t>Improved collaboration</t>
  </si>
  <si>
    <t>Collaboration, Engagement</t>
  </si>
  <si>
    <t>Reduced user-developer conflicts</t>
  </si>
  <si>
    <t>Collaboration, Culture, Interpersonal and intrapersonal Challenges</t>
  </si>
  <si>
    <t>Increased coordination</t>
  </si>
  <si>
    <t>Communication, Collaboration, Coordination</t>
  </si>
  <si>
    <t>Increased developer appreciation of the extent of the customer tasks</t>
  </si>
  <si>
    <t>Improved awareness on user participation and collaboration</t>
  </si>
  <si>
    <t>Improvement in technical, soft, and project management skills of developers</t>
  </si>
  <si>
    <t>Increased awareness on differences between user and developer groups</t>
  </si>
  <si>
    <t>Increased participation and involvement</t>
  </si>
  <si>
    <t>Categorising human aspects based on the impact of SE</t>
  </si>
  <si>
    <t>Categories - Impact on SE</t>
  </si>
  <si>
    <t xml:space="preserve">Increased system usability 
</t>
  </si>
  <si>
    <t>Empathy, Communication, Collaboration</t>
  </si>
  <si>
    <t>Enhanced understanding of usability</t>
  </si>
  <si>
    <t xml:space="preserve">Reduced utilisation of resources </t>
  </si>
  <si>
    <t>Improved project sucess</t>
  </si>
  <si>
    <t>Increased system success</t>
  </si>
  <si>
    <t>Communication, Culture, Engagement</t>
  </si>
  <si>
    <t>Increased team motivation</t>
  </si>
  <si>
    <t>Better understanding on the impact of human aspects</t>
  </si>
  <si>
    <t>Motivation, Attitude, Competence, Communication, Collaboration, Culture, Interpersonal and intrapersonal Challenges</t>
  </si>
  <si>
    <t>Improved involvement</t>
  </si>
  <si>
    <t>Motivation, Perception, Cognitive Style, Competence</t>
  </si>
  <si>
    <t xml:space="preserve">Emotions, Communication </t>
  </si>
  <si>
    <t>Contributing to the research of human factors in software engineering</t>
  </si>
  <si>
    <t xml:space="preserve">Emotions, Human Values, Communication </t>
  </si>
  <si>
    <t>More refined and better system requirements</t>
  </si>
  <si>
    <t xml:space="preserve">Emotions, Cognitive Style, Knowledge/ Education, Communication </t>
  </si>
  <si>
    <t xml:space="preserve">Better understanding and resolution of complex SE problems </t>
  </si>
  <si>
    <t>Personality, Communication, Culture</t>
  </si>
  <si>
    <t xml:space="preserve">Increased user participation </t>
  </si>
  <si>
    <t>More democratic organizational culture</t>
  </si>
  <si>
    <t>Improved understanding of the problem domain</t>
  </si>
  <si>
    <t>Increased customer and developer satisfaction</t>
  </si>
  <si>
    <t>Cognitive Style, Knowledge/ Education, Communication, Collaboration</t>
  </si>
  <si>
    <t>Supports successful implementation of the SPI efforts</t>
  </si>
  <si>
    <t>Cognitive Style, Knowledge/ Education, Skills/Skill Level, Collaboration, Engagement</t>
  </si>
  <si>
    <t>Enhanced understanding  on developer thought process</t>
  </si>
  <si>
    <t>Leading to better systems that better meet the requirements and expectations of the stakeholders</t>
  </si>
  <si>
    <t>Increased project performance</t>
  </si>
  <si>
    <t>Performance, Communication, Collaboration, Coordination, Engagement</t>
  </si>
  <si>
    <t xml:space="preserve">Improved software quality </t>
  </si>
  <si>
    <t xml:space="preserve">Communication </t>
  </si>
  <si>
    <t>Increased data quality</t>
  </si>
  <si>
    <t xml:space="preserve">Better user experience </t>
  </si>
  <si>
    <t>Increased system usage</t>
  </si>
  <si>
    <t>Assisting in guiding and justifying decision making</t>
  </si>
  <si>
    <t>Encouraging users to reflect on their use of technology</t>
  </si>
  <si>
    <t>Reduced defect rate</t>
  </si>
  <si>
    <t>Facilitaties release planning</t>
  </si>
  <si>
    <t>Improved user engagement</t>
  </si>
  <si>
    <t>Improved project momentum</t>
  </si>
  <si>
    <t>Generating breakthrough ideas</t>
  </si>
  <si>
    <t>Improved user support process</t>
  </si>
  <si>
    <t>Improved partnership in software development projects</t>
  </si>
  <si>
    <t>Human Values, Communication, Collaboration, Culture</t>
  </si>
  <si>
    <t>Improved task management ability of developers</t>
  </si>
  <si>
    <t>Reducing software team limitations</t>
  </si>
  <si>
    <t>Supporting other project phases and activites</t>
  </si>
  <si>
    <t>Continuous cooperation between customers and developers</t>
  </si>
  <si>
    <t>Improvement in acquiring in-depth domain knowledge</t>
  </si>
  <si>
    <t>Encouraging  startup formation</t>
  </si>
  <si>
    <t>Interpersonal and Intrapersonal Challenges, Communication, Culture</t>
  </si>
  <si>
    <t>Definitions: Impact on SE - Positive Themes</t>
  </si>
  <si>
    <t>Definitions: Impact of User- Developer Interactions - Positive Themes</t>
  </si>
  <si>
    <t>Theme</t>
  </si>
  <si>
    <t>Improvements related to Stakeholders/ Stakeholder Relationship</t>
  </si>
  <si>
    <t>This includes the positive impact on developers, users and any other stakeholders. Also the positive impact on these stakeholders' relationship can be categorised under this.</t>
  </si>
  <si>
    <t>Positive Impact on Developers</t>
  </si>
  <si>
    <t>This includes positive impact on developers or the positive impact caused by developers' behaviors</t>
  </si>
  <si>
    <t>Improvements related to organisation &amp; Software Project</t>
  </si>
  <si>
    <t>This includes the positive impact on the software project and the software producing organization as a whole. This also includes positive impact on resources and infrastructure of software development project such as impact on budget, time.</t>
  </si>
  <si>
    <t xml:space="preserve">Positive Impact on users and other intermediaries </t>
  </si>
  <si>
    <t>This includes positive impact on users or the positive impact caused by users' behaviors</t>
  </si>
  <si>
    <t xml:space="preserve">Improvements related to SE Processes </t>
  </si>
  <si>
    <t>This includes positive impact on other software engineering related activities, processes and phases.</t>
  </si>
  <si>
    <t>Positive Impact on the relationship between users and developers</t>
  </si>
  <si>
    <t>This includes positive impact on the relationship between developers and users or the positive impact caused by this relationship</t>
  </si>
  <si>
    <t>Improvements to the existing body of knowledge</t>
  </si>
  <si>
    <t>This includes the positive impact on the existing body of knowledge. Any contribution to the generation of new knowledge or modification/ strengthening  of existing knowledge comes under this category.</t>
  </si>
  <si>
    <t>Positive Impact on the body of knowledge</t>
  </si>
  <si>
    <t>This includes positive impact on the body of knowledge</t>
  </si>
  <si>
    <t>Improvements related to the resulted system</t>
  </si>
  <si>
    <t>This includes the positive impact on the developed software system and the positive impact caused by the developed system.</t>
  </si>
  <si>
    <t>Categorising Positive Impact on SE based on Positive Themes</t>
  </si>
  <si>
    <t>Categorising Positive Impact on User- Developer Interactions based on Positive Themes</t>
  </si>
  <si>
    <t>Positive Impact on SE Themes</t>
  </si>
  <si>
    <t>Positive Impact on SE</t>
  </si>
  <si>
    <t>Positive Impact on User- Developer Interaction Themes</t>
  </si>
  <si>
    <t xml:space="preserve">Positive Impact on User- Developer Interactions </t>
  </si>
  <si>
    <t>Increased team motivation                
Improved involvement                
Increased user participation                 
Improved understanding of the problem domain                
Increased customer and developer satisfaction                
Enhanced understanding  on developer thought process                
Assisting in guiding and justifying decision making
Encouraging users to reflect on their use of technology
Improved user engagement
Generating breakthrough ideas
Improved partnership in software development projects
Improved task management ability of developers
Reducing software team limitations
Continuous cooperation between customers and developers
Improvement in acquiring in-depth domain knowledge
Reduced user-developer conflicts</t>
  </si>
  <si>
    <t>Higher level of empathy of developers towards users and users’ needs                
Developers found it empowering and motivating to thus control workload        
Improved developer motivation
Increased efficiency of the work                
Improved buy-in and ownership                
Increased productivity                
Increased developer appreciation of the extent of the customer tasks                
Improvement in technical, soft, and project management skills of developers</t>
  </si>
  <si>
    <t>Reduced utilisation of resources                 
Improved project success                
Increased productivity                
More democratic organizational culture                
Increased project performance                
Facilitates release planning
Improved project momentum
Supporting other project phases and activities</t>
  </si>
  <si>
    <t xml:space="preserve">Improved client cooperation with development team                
Increased customer satisfaction                
Promotes users' positive attitude towards the system                
Enables users to use systems more effectively                
Facilitate better information flow for the users                
Improved opportunities for learning                
Increased participation and involvement                </t>
  </si>
  <si>
    <t>Better understanding and resolution of complex SE problems                 
Supports successful implementation of the SPI efforts                
Encouraging  startup formation</t>
  </si>
  <si>
    <t xml:space="preserve">Reduced perception gap between users and developers                
Developing and maintaining a strong rapport between developers and users                
Improved understanding between developers and users                
Increased trust between the users and the implementation team                
Increased knowledge sharing        
Enable a richer communication between developers and users                
Improved collaboration                
Reduced user-developer conflicts                
Increased coordination                
Increased awareness on differences between user and developer groups                </t>
  </si>
  <si>
    <t xml:space="preserve">Enhanced understanding of usability                
Better understanding on the impact of human aspects                
Contributing to the research of human factors in software engineering                </t>
  </si>
  <si>
    <t xml:space="preserve">Generation of more refined and better system requirements                
Producing valuable insights about user- developer interactions                
Improved awareness on user participation and collaboration                </t>
  </si>
  <si>
    <t>Increased system usability
Increased system success                
More refined and better system requirements                
Leading to better systems that better meet the requirements and expectations of the stakeholders
Improved software quality 
Increased data quality
Better user experience 
Increased system usage
Reduced defect rate
Improved user support process</t>
  </si>
  <si>
    <t>Categorising Relevant Human Aspects of Positive Impact on SE based on Positive Themes</t>
  </si>
  <si>
    <t>Categorising Relevant Human Aspects of Positive Impact on User- Developer Interactions based on Positive Themes</t>
  </si>
  <si>
    <t>Empathy, Communication, Collaboration, Culture, Engagement, Emotions, Cognitive Style, Knowledge/ Education</t>
  </si>
  <si>
    <t>Empathy, Motivation, Communication, Collaboration</t>
  </si>
  <si>
    <t>Motivation, Emotions, Communication, Cognitive Style, Performance, Collaboration, Coordination, Engagement, Empathy</t>
  </si>
  <si>
    <t>Perception, Emotions, Communication, Engagement</t>
  </si>
  <si>
    <t>Personality, Communication, Culture, Cognitive Style, Knowledge/ Education, Skills/Skill Level, Collaboration, Engagement</t>
  </si>
  <si>
    <t>Perception, Emotions, Communication, Collaboration, Cognitive Style, Culture, Interpersonal and Intrapersonal Challenges, Human Values, Knowledge/ Education, Coordination, Engagement</t>
  </si>
  <si>
    <t xml:space="preserve">Empathy, Motivation, Attitude, Competence, Communication, Collaboration, Culture, Interpersonal and intrapersonal Challenges, Emotions, Human Values </t>
  </si>
  <si>
    <t>Knowledge/ Education, Culture, Communication, Collaboration</t>
  </si>
  <si>
    <t>Negative Effect of Human Aspects - Categorised by study</t>
  </si>
  <si>
    <t>Summary of mitigation strategies</t>
  </si>
  <si>
    <r>
      <rPr>
        <sz val="10"/>
        <color theme="1"/>
        <rFont val="Calibri"/>
        <family val="2"/>
      </rPr>
      <t xml:space="preserve">Communication, Human values (Trust), Domain Knowledge, Understanding, Customer Satisfaction
</t>
    </r>
    <r>
      <rPr>
        <b/>
        <sz val="10"/>
        <color theme="1"/>
        <rFont val="Calibri"/>
        <family val="2"/>
      </rPr>
      <t>[Communication, Human Values, Knowledge/ Education, Cognitive Style, Emotions]</t>
    </r>
  </si>
  <si>
    <t>Communication: Limited interaction and communication between either just one user or the incorrect users
Values: Lack of trust</t>
  </si>
  <si>
    <t>Poor quality requirements
Incomplete and insufficient domain knowledge
Low customer satisfaction due to the limitations in involvement in requirement engieering process
Reduced communication due to the lack of trust
Risks to project success</t>
  </si>
  <si>
    <t>Having a good requirements engineer needs to manage the lack of communication.
Interacting with users on a continuous basis to maintain regular and open communication with users 
Staying in close contact with the users</t>
  </si>
  <si>
    <r>
      <rPr>
        <sz val="10"/>
        <color theme="1"/>
        <rFont val="Calibri"/>
        <family val="2"/>
      </rPr>
      <t xml:space="preserve">Employee_awareness, leadership_involvement, employee_involvement, Customer_involvement, Senior_managment_support, Staff_experience, Staff_learning, Staff_skills, Client_support, SPI_consultancy, Reward_schemes
</t>
    </r>
    <r>
      <rPr>
        <b/>
        <sz val="10"/>
        <color theme="1"/>
        <rFont val="Calibri"/>
        <family val="2"/>
      </rPr>
      <t>[Cognitive Style, Knowledge/ Education, Skills/Skill Level, Collaboration, Engagement]</t>
    </r>
  </si>
  <si>
    <t xml:space="preserve">Failed SPI efforts in Malaysian SME software development companies.
</t>
  </si>
  <si>
    <t>Involvement of both leadership team and employees in SPI activities
Getting support from the senior management for SPI activities</t>
  </si>
  <si>
    <r>
      <rPr>
        <sz val="10"/>
        <color theme="1"/>
        <rFont val="Calibri"/>
        <family val="2"/>
      </rPr>
      <t xml:space="preserve">Perception gap
</t>
    </r>
    <r>
      <rPr>
        <b/>
        <sz val="10"/>
        <color theme="1"/>
        <rFont val="Calibri"/>
        <family val="2"/>
      </rPr>
      <t>[Perception]</t>
    </r>
  </si>
  <si>
    <t>Conflicts between users and developers</t>
  </si>
  <si>
    <t>Reduced user participation
Requirements uncertainty 
Negation of top management support on user participation</t>
  </si>
  <si>
    <t>Getting top management support is helpful for closing the user-developer perception gaps.</t>
  </si>
  <si>
    <r>
      <rPr>
        <sz val="10"/>
        <color theme="1"/>
        <rFont val="Calibri"/>
        <family val="2"/>
      </rPr>
      <t xml:space="preserve">Motivation
</t>
    </r>
    <r>
      <rPr>
        <b/>
        <sz val="10"/>
        <color theme="1"/>
        <rFont val="Calibri"/>
        <family val="2"/>
      </rPr>
      <t>[Motivation]</t>
    </r>
  </si>
  <si>
    <t>Developers having feelings of distrust regarding customer interactions.
Customers having feelings of lack of control over scope and schedule. 
Weaken interactions between developers and customers</t>
  </si>
  <si>
    <t>Customer frustration/dissappointment
Weaken interactions between developers and customers</t>
  </si>
  <si>
    <t>The participants can be motivated by increased feelings of control and increased contentment with their tasks. 
Both customers and developers must guard against the potential to contribute to de-motivation, through request inflation, personal agreements, and over-commitment.</t>
  </si>
  <si>
    <r>
      <rPr>
        <sz val="10"/>
        <color theme="1"/>
        <rFont val="Calibri"/>
        <family val="2"/>
      </rPr>
      <t xml:space="preserve">User-developer Conflicts, Partnering, Role ambiguity, performance estimation difficulty, project performance
</t>
    </r>
    <r>
      <rPr>
        <b/>
        <sz val="10"/>
        <color theme="1"/>
        <rFont val="Calibri"/>
        <family val="2"/>
      </rPr>
      <t>[Performance, Collaboration, Interpersonal and Intrapersonal Challenges]</t>
    </r>
  </si>
  <si>
    <t xml:space="preserve">Reduced performance due to conflicts
Increased project performance estimation difficulty due to conflicts
Reduced user-developer collaboration </t>
  </si>
  <si>
    <t>User–developer conflicts and role ambiguity can be reduced and interaction and communication between users and IS staff  can be increased through user partnering (collaboration).</t>
  </si>
  <si>
    <r>
      <rPr>
        <sz val="10"/>
        <color theme="1"/>
        <rFont val="Calibri"/>
        <family val="2"/>
      </rPr>
      <t xml:space="preserve">Developer Challenges
</t>
    </r>
    <r>
      <rPr>
        <b/>
        <sz val="10"/>
        <color theme="1"/>
        <rFont val="Calibri"/>
        <family val="2"/>
      </rPr>
      <t>[Interpersonal and Intrapersonal Challenges ]</t>
    </r>
  </si>
  <si>
    <t>Reduced user involvement
Unhealthy/weaken/distant relationship between users and developers
Unawareness of the developers about the needs of the customers
Lack of developer empathy towards less-experienced users</t>
  </si>
  <si>
    <t>Failed software products 
Customer dissatisfaction 
Users are less motivated to use the product/system
Users feeling threatened by the systems 
Lack of user feedback
Reduced system usage</t>
  </si>
  <si>
    <t xml:space="preserve">Experiments with prototype testing and iterative development 
Computer Support For Cooperative Development
Use the experience derived from other development contexts such as internal or in-house development. </t>
  </si>
  <si>
    <r>
      <rPr>
        <sz val="10"/>
        <color theme="1"/>
        <rFont val="Calibri"/>
        <family val="2"/>
      </rPr>
      <t xml:space="preserve">Perception Gap, Pre-project partnering [Collaboration], Horizontal coordination[Communication], Vertical coordination [Coordination],
Project performance
</t>
    </r>
    <r>
      <rPr>
        <b/>
        <sz val="10"/>
        <color theme="1"/>
        <rFont val="Calibri"/>
        <family val="2"/>
      </rPr>
      <t>[Perception, Performance, Communication, Collaboration, Coordination]</t>
    </r>
  </si>
  <si>
    <t>Reduced user involvement 
Reduced user-developer communication
Reduced user-developer collaboration
Increased perception gaps between users and developers</t>
  </si>
  <si>
    <t>Reduced project performance
Increased project failures
Requirements uncertainty</t>
  </si>
  <si>
    <t>Managerial interventions of coordination and partnering can be used to reduce the perception gaps and improve project performance.
Improving horizontal and vertical coordination i.e., Communication and Coordination
Establishing coordination channels and implementing pre-project processes 
Building a collaborative relationship among all stakeholders
Formulating a formal charter that states shared objectives and responsibilities of users and developers
Identifying potential conflicts and problem areas before the project is initiated 
Conducting scheduled and unscheduled group meetings between users and IS groups 
Installing specific organizational coordination techniques and implementing partnering procedures prior to the commencement of project activities
Developing IS management contacts, contracts, and relationships with the users as early as possible</t>
  </si>
  <si>
    <r>
      <rPr>
        <sz val="10"/>
        <color theme="1"/>
        <rFont val="Calibri"/>
        <family val="2"/>
      </rPr>
      <t xml:space="preserve">Perception Gap, Horizontal coordination [Communication], Project management performance
</t>
    </r>
    <r>
      <rPr>
        <b/>
        <sz val="10"/>
        <color theme="1"/>
        <rFont val="Calibri"/>
        <family val="2"/>
      </rPr>
      <t>[Perception, Communication, Performance]</t>
    </r>
  </si>
  <si>
    <t>User-developer perception gaps
Lack of understanding among stakeholders</t>
  </si>
  <si>
    <t>Requirements uncertainty 
Requirements diversity
Reduced project performance
Difficulty in estimating the final project schedule and cost
Lack of commonality</t>
  </si>
  <si>
    <t>Pre-project partnering dedicated to building common understanding of the project before any project task is begun.
Strive for a mutual understanding of the definitions and measures of success to reduce lack of commonality
Organizational changes to achieve common ground in matching goals to the needs of the organization and an appropriate culture for projects</t>
  </si>
  <si>
    <r>
      <rPr>
        <sz val="10"/>
        <color theme="1"/>
        <rFont val="Calibri"/>
        <family val="2"/>
      </rPr>
      <t xml:space="preserve">Gap between users and developers
</t>
    </r>
    <r>
      <rPr>
        <b/>
        <sz val="10"/>
        <color theme="1"/>
        <rFont val="Calibri"/>
        <family val="2"/>
      </rPr>
      <t>[Interpersonal and Intrapersonal Challenges]</t>
    </r>
  </si>
  <si>
    <t>Inability to understand a technically focused IT professional 
Conflicts between users and developers
Negative user attitude towards technology
Reduced user involvement</t>
  </si>
  <si>
    <t>Obstacles in information system design and development due to communication difficulties and misunderstandings.
Negating system success
Negating system use
Lack of confidence in the system</t>
  </si>
  <si>
    <t>Gap model is developed in highlighting the differences between users and developers. This model can be used to understand the differences in real world context</t>
  </si>
  <si>
    <r>
      <rPr>
        <sz val="10"/>
        <color theme="1"/>
        <rFont val="Calibri"/>
        <family val="2"/>
      </rPr>
      <t xml:space="preserve">Communication
</t>
    </r>
    <r>
      <rPr>
        <b/>
        <sz val="10"/>
        <color theme="1"/>
        <rFont val="Calibri"/>
        <family val="2"/>
      </rPr>
      <t>[Communication]</t>
    </r>
  </si>
  <si>
    <t xml:space="preserve">Users seemed to lead developers astray 
Ineffective user-developer communication 
User-developer conflicts
</t>
  </si>
  <si>
    <t>Leading to project failure
User dissatisfaction with the resulting system</t>
  </si>
  <si>
    <t>Project managers should try to ensure that users feel empowered to share their ideas freely, and should recognize the greater risks that accompany situations in which users are reluctant to share their opinions.
Project managers may need to create a ‘safe space’ that encourages both users and developers to be creative in identifying alternatives to the status quo. 
Having external facilitators in design meetings, or brain-storming with employees from other departments or users with prior experience in other companies or industries to create the required 'safe space'.
Not relying on a select group of users to represent other users’ interests in project design meetings 
More cautious selection process for appointing users to the design team
Following a specialized communication method during design team meetings (e.g. the Precision Communication Model) or to supplement project design meetings with techniques such as contextual inquiry, which permit designers to spend time observing users in their native environment</t>
  </si>
  <si>
    <r>
      <rPr>
        <sz val="10"/>
        <color theme="1"/>
        <rFont val="Calibri"/>
        <family val="2"/>
      </rPr>
      <t xml:space="preserve">Communication, Culture Gap
</t>
    </r>
    <r>
      <rPr>
        <b/>
        <sz val="10"/>
        <color theme="1"/>
        <rFont val="Calibri"/>
        <family val="2"/>
      </rPr>
      <t>[Communication, Culture]</t>
    </r>
  </si>
  <si>
    <t xml:space="preserve">Poor communication between developers and users 
Increased resistance between developers and users
</t>
  </si>
  <si>
    <t xml:space="preserve">Inability of information systems to meet business needs
Reduced usage of Information systems
Excessive maintenance of systems to meet requirements
Hindering effective business practices 
Incurring costs to the software development organization
</t>
  </si>
  <si>
    <t>Avoid the use of specialist terminology. 
State all assumptions as what is 'obvious' to one person may not be 'obvious' to others.
Give notice of meetings and details of material to be covered in order to allow adequate time for preparation. 
Acknowledging  that for business users, the computer-based information system is a tool to assist in their work. For the systems developer, developing the system is their work. 
Acknowledging  that the business environment is dynamic and therefore changes to the system specification are inevitable and have to be accommodated.
Recognize business users as being individuals. Differences in personality occur in all human contact but 'perfect' stereotypes are impossible to find. 
Appreciate the specific contribution of business users to development. 
Accept the business user as your client and it is important that the system developers spend time getting to know their clients.</t>
  </si>
  <si>
    <r>
      <rPr>
        <sz val="10"/>
        <color theme="1"/>
        <rFont val="Calibri"/>
        <family val="2"/>
      </rPr>
      <t xml:space="preserve">Communication, Perception, Culture, User-developer gaps: Perspective Gap , Ownership Gap , Cultural Gap, Foresight Gap,  Communication Gap, Expectation Gap, Credibility Gap, Appreciation Gap, Relationship Gap
</t>
    </r>
    <r>
      <rPr>
        <b/>
        <sz val="10"/>
        <color theme="1"/>
        <rFont val="Calibri"/>
        <family val="2"/>
      </rPr>
      <t>[Perception, Emotions, Cognitive Style, Communication, Collaboration, Culture, Interpersonal and Intrapersonal Challenges]</t>
    </r>
  </si>
  <si>
    <t>Strained relationship between developers and users 
Failed communication between users and developers
Failed communication between analysts and users</t>
  </si>
  <si>
    <t xml:space="preserve">Failed software projects
Ill-specified systems 
Poorly coordinated development efforts
Unrealistic specifications or failure in meeting real user needs
</t>
  </si>
  <si>
    <t>1 - Developing hybrid positions and other techniques to deal with IT-User gap
Eg: 
Addressing this need to reduce the gap through intermediary positions which acts as an IT-user hybrid. 
Another form of intermediary, called the business analyst comes from the business side, who can bring together specialists from both technical and non-technical areas of the firm and work with data from a variety of sources including corporate databases.
Fix the business side of the gap by taking users and placing them in the IT department whenever they are members of an IT project team or assigning them the IT department in order to learn to do IT work.
On the IT side, using technical writers as intermediaries because they are already doing translations of technical material for end-users and they are experienced at creating interfaces that are usable. 
In top-level hybrid positions, the primary goal is to take an organizational view rather than that of IT or just one business unit and to manage cross-functional teams. 
2 - Enhancements to the traditional IT curriculum: The first is a hybrid major that emphasises that the person would need both technical and inter-personal skills. The second is a hybrid minor that would allow non-IT business majors or even non-business majors to enhance their technical skills enough to be effective liaisons between their work group and the IT department.</t>
  </si>
  <si>
    <r>
      <rPr>
        <sz val="10"/>
        <color theme="1"/>
        <rFont val="Calibri"/>
        <family val="2"/>
      </rPr>
      <t xml:space="preserve">Interpersonal and intrapersonal challenges
</t>
    </r>
    <r>
      <rPr>
        <b/>
        <sz val="10"/>
        <color theme="1"/>
        <rFont val="Calibri"/>
        <family val="2"/>
      </rPr>
      <t>[Interpersonal and Intrapersonal Challenges]</t>
    </r>
  </si>
  <si>
    <t xml:space="preserve">Increased user-developer conflicts
Communication gaps between users and developers
Lack of domain knowledge
Misunderstandings between users and developers
Insufficient user-developer collaboration
Pressure from clients forwarded to SE team
Developer demotivation
Lack of Empathy between users and developers
</t>
  </si>
  <si>
    <t>Incorrect allocation of time, staff, and resources
Missing the required expertise in the software development team. 
Exceeded costs
Reduced team cohesion
Subjective interpretations of tasks
Insufficient analysis at the beginning of a task
Missing documentation of the project
Slow decision making
Neglected business needs</t>
  </si>
  <si>
    <t xml:space="preserve">Dedicated meetings for reviews, retrospection, as well as ”pre-grooming” that allow special time slots for team members to ask about areas they have insufficient knowledge about.
Introduction of formal specification processes to provide a framework to specify a minimum amount of information to task assignees.
Team commitment to clean planning, including intense communication with all stakeholders from the start.
Practicing  agile approaches such as SCRUM
Coachings for personnel in leading roles, as well as leaders-to-be to solve lack of leadership issue.
Fostering of leaders in-house with senior guidance to solve lack of leadership issue.
Dedicated feedback sessions and retrospectives to solve lack of leadership issue.
Employment of software to measure office/team mood, and frequent supervision of these reports by the leader to solve lack of leadership issue.
</t>
  </si>
  <si>
    <r>
      <rPr>
        <sz val="10"/>
        <color theme="1"/>
        <rFont val="Calibri"/>
        <family val="2"/>
      </rPr>
      <t xml:space="preserve">Communication, Culture gap
</t>
    </r>
    <r>
      <rPr>
        <b/>
        <sz val="10"/>
        <color theme="1"/>
        <rFont val="Calibri"/>
        <family val="2"/>
      </rPr>
      <t>[Communication, Culture]</t>
    </r>
  </si>
  <si>
    <t>Poor communication between developers and users 
Cultural gap between stakeholders 
Misalignment of the stakeholders' objectives</t>
  </si>
  <si>
    <t xml:space="preserve">Leading to unsuccessful software systems
Requirements uncertainty
</t>
  </si>
  <si>
    <t>Having an existing member of the software development team act as a facilitator of communication between developers and users which helps in deriving a clearer and more comprehensive understanding of the user requirements to avoid discovering shortcomings in functionality after the system has been implemented.
Involving a business analyst or a technical writer to facilitate user-developer communication, who has the  ability to understand both technical and non-technical perspectives.</t>
  </si>
  <si>
    <r>
      <rPr>
        <sz val="10"/>
        <color theme="1"/>
        <rFont val="Calibri"/>
        <family val="2"/>
      </rPr>
      <t xml:space="preserve">Gaps between software developers and users
</t>
    </r>
    <r>
      <rPr>
        <b/>
        <sz val="10"/>
        <color theme="1"/>
        <rFont val="Calibri"/>
        <family val="2"/>
      </rPr>
      <t>[Interpersonal and Intrapersonal Challenges]</t>
    </r>
  </si>
  <si>
    <t>A uni-directional lack of trust towards the developers among the users
Communication issues between users and developers
Developers' negative attitudes towards the users
Unrealistic expectations of users which result in a stress and a feeling of dissatisfaction over the developers 
Lack of empathy between users and developers
Increased pressure and stress over the developers</t>
  </si>
  <si>
    <t xml:space="preserve">Lack of balance between the responsibility and the authority in both user and developer sides
Reduced developer performance 
Resistance to suggestions from each side
</t>
  </si>
  <si>
    <t>On the developer side, people having engineering background, having experience with the end-users, knowing their working environment very well, speaking their domain-specific languages should be hired instead of domain experts.
On the user side, project officers should be selected from the end-users having a technical background.
Prototyping should be a process scheduled in the project plans just like design, coding or testing.
Contracts should not cover overdetailed specifications .
On the developer side, responsibility and authority should be balanced by establishing distributed decision mechanisms eliminating top-down centralized control.
Establishing a common language between the users and the developers seems to be important to bridge the gap caused by the communication problems.</t>
  </si>
  <si>
    <t>Poor communication between developers and usability specialists</t>
  </si>
  <si>
    <t>Compromising the integration of the usability expertise in software development lifecycle</t>
  </si>
  <si>
    <r>
      <rPr>
        <b/>
        <sz val="10"/>
        <color theme="1"/>
        <rFont val="Calibri"/>
        <family val="2"/>
      </rPr>
      <t xml:space="preserve">Set of principles to improve communication: </t>
    </r>
    <r>
      <rPr>
        <sz val="10"/>
        <color theme="1"/>
        <rFont val="Calibri"/>
        <family val="2"/>
      </rPr>
      <t xml:space="preserve">Our first step for improving and mediating software-to-usability communication involved identifying complementarities between the use-case requirements and RESPECT processes. 
</t>
    </r>
    <r>
      <rPr>
        <b/>
        <sz val="10"/>
        <color theme="1"/>
        <rFont val="Calibri"/>
        <family val="2"/>
      </rPr>
      <t xml:space="preserve">Developed a Framework for User-centred and Use-case Driven Requirements Engineering: </t>
    </r>
    <r>
      <rPr>
        <sz val="10"/>
        <color theme="1"/>
        <rFont val="Calibri"/>
        <family val="2"/>
      </rPr>
      <t xml:space="preserve">Based on these principles, we iteratively defined, used and validated a framework for improving software-to-usability engineering communication (Figure 2). This framework clarifies how usability expert activities can be incorporated in the software development lifecycles. It also clarifies the relationships between activities done by software engineers and usability experts.
</t>
    </r>
    <r>
      <rPr>
        <b/>
        <sz val="10"/>
        <color theme="1"/>
        <rFont val="Calibri"/>
        <family val="2"/>
      </rPr>
      <t xml:space="preserve">Developed an XML-Based Tool for Identifying, Studying and Mediating Human-to-Human Communication: </t>
    </r>
    <r>
      <rPr>
        <sz val="10"/>
        <color theme="1"/>
        <rFont val="Calibri"/>
        <family val="2"/>
      </rPr>
      <t>As part of the SUCRE project (Software and Usability Concurrent Requirement Engineering), we developed a tool (called SUCRE Mediator) for studying and comparing processes, as well as for mediating the communication between usability and software engineers. The tool can be used by researchers and software process engineering groups (SPEG) that are generally responsible for defining, implementing and improving software development processes.</t>
    </r>
  </si>
  <si>
    <r>
      <rPr>
        <sz val="10"/>
        <color theme="1"/>
        <rFont val="Calibri"/>
        <family val="2"/>
      </rPr>
      <t xml:space="preserve">Poor communication and understanding between developers and customer
The lack of customer involvement
</t>
    </r>
    <r>
      <rPr>
        <strike/>
        <sz val="10"/>
        <color theme="1"/>
        <rFont val="Calibri"/>
        <family val="2"/>
      </rPr>
      <t>lack of trust</t>
    </r>
  </si>
  <si>
    <t>customer resistance toward software projects
Lack of trust</t>
  </si>
  <si>
    <r>
      <rPr>
        <b/>
        <sz val="10"/>
        <color theme="1"/>
        <rFont val="Calibri"/>
        <family val="2"/>
      </rPr>
      <t>six organizational patterns</t>
    </r>
    <r>
      <rPr>
        <sz val="10"/>
        <color theme="1"/>
        <rFont val="Calibri"/>
        <family val="2"/>
      </rPr>
      <t xml:space="preserve"> (highlighted in Figure 2) were discovered for improving the communication and understanding between a customer and the development team.</t>
    </r>
  </si>
  <si>
    <t>Poor communication between developers and users</t>
  </si>
  <si>
    <t>Leading to unsuccessful software systems
Requirements uncertainty</t>
  </si>
  <si>
    <r>
      <rPr>
        <b/>
        <sz val="10"/>
        <color theme="1"/>
        <rFont val="Calibri"/>
        <family val="2"/>
      </rPr>
      <t>Intervention</t>
    </r>
    <r>
      <rPr>
        <sz val="10"/>
        <color theme="1"/>
        <rFont val="Calibri"/>
        <family val="2"/>
      </rPr>
      <t xml:space="preserve"> to mitigate the effect due to communication challenges that occur between customers and developers. The lists of intervention suggested are given in Table 7.
- Customer Knowledge: </t>
    </r>
    <r>
      <rPr>
        <b/>
        <sz val="10"/>
        <color theme="1"/>
        <rFont val="Calibri"/>
        <family val="2"/>
      </rPr>
      <t>Provide knowledge to customer so that they can describe the problems better</t>
    </r>
    <r>
      <rPr>
        <sz val="10"/>
        <color theme="1"/>
        <rFont val="Calibri"/>
        <family val="2"/>
      </rPr>
      <t xml:space="preserve">
- Customer Expression: </t>
    </r>
    <r>
      <rPr>
        <b/>
        <sz val="10"/>
        <color theme="1"/>
        <rFont val="Calibri"/>
        <family val="2"/>
      </rPr>
      <t>Provide checklist guide to customer for requirements that input completely and understand by developer.</t>
    </r>
    <r>
      <rPr>
        <sz val="10"/>
        <color theme="1"/>
        <rFont val="Calibri"/>
        <family val="2"/>
      </rPr>
      <t xml:space="preserve">
- Medium: </t>
    </r>
    <r>
      <rPr>
        <b/>
        <sz val="10"/>
        <color theme="1"/>
        <rFont val="Calibri"/>
        <family val="2"/>
      </rPr>
      <t>Provide communication facilities to customer to allow customer to communicate for problem solving that occur during communication process such as lately and misunderstanding.</t>
    </r>
    <r>
      <rPr>
        <sz val="10"/>
        <color theme="1"/>
        <rFont val="Calibri"/>
        <family val="2"/>
      </rPr>
      <t xml:space="preserve">
- Developer Knowledge: </t>
    </r>
    <r>
      <rPr>
        <b/>
        <sz val="10"/>
        <color theme="1"/>
        <rFont val="Calibri"/>
        <family val="2"/>
      </rPr>
      <t>Provide facilities to developer for writing requirements specification document and checking written content.</t>
    </r>
    <r>
      <rPr>
        <sz val="10"/>
        <color theme="1"/>
        <rFont val="Calibri"/>
        <family val="2"/>
      </rPr>
      <t xml:space="preserve">
- Developer Expression: </t>
    </r>
    <r>
      <rPr>
        <b/>
        <sz val="10"/>
        <color theme="1"/>
        <rFont val="Calibri"/>
        <family val="2"/>
      </rPr>
      <t>Provide facilities to generate document that written by developer into specification document type that can be modify by developer</t>
    </r>
  </si>
  <si>
    <r>
      <rPr>
        <b/>
        <sz val="10"/>
        <color theme="1"/>
        <rFont val="Calibri"/>
        <family val="2"/>
      </rPr>
      <t xml:space="preserve">For Developers: </t>
    </r>
    <r>
      <rPr>
        <sz val="10"/>
        <color theme="1"/>
        <rFont val="Calibri"/>
        <family val="2"/>
      </rPr>
      <t xml:space="preserve">Communication with users does matter; users want to know that they count. Developers need to </t>
    </r>
    <r>
      <rPr>
        <b/>
        <sz val="10"/>
        <color theme="1"/>
        <rFont val="Calibri"/>
        <family val="2"/>
      </rPr>
      <t>create an infrastructure for managing the feedback in user reviews to handle the sheer volume of app reviews some apps receive</t>
    </r>
    <r>
      <rPr>
        <sz val="10"/>
        <color theme="1"/>
        <rFont val="Calibri"/>
        <family val="2"/>
      </rPr>
      <t xml:space="preserve">. The presence of bugs at all star ratings in feedback loops suggests that </t>
    </r>
    <r>
      <rPr>
        <b/>
        <sz val="10"/>
        <color theme="1"/>
        <rFont val="Calibri"/>
        <family val="2"/>
      </rPr>
      <t xml:space="preserve">developers should handle exceptions as users are more tolerant of application’s unexpected behavior than of an app that crashes.
</t>
    </r>
    <r>
      <rPr>
        <sz val="10"/>
        <color theme="1"/>
        <rFont val="Calibri"/>
        <family val="2"/>
      </rPr>
      <t xml:space="preserve">
</t>
    </r>
    <r>
      <rPr>
        <b/>
        <sz val="10"/>
        <color theme="1"/>
        <rFont val="Calibri"/>
        <family val="2"/>
      </rPr>
      <t>For End Users:</t>
    </r>
    <r>
      <rPr>
        <sz val="10"/>
        <color theme="1"/>
        <rFont val="Calibri"/>
        <family val="2"/>
      </rPr>
      <t xml:space="preserve"> We found evidence that developers are indeed responding to user requests, thus </t>
    </r>
    <r>
      <rPr>
        <b/>
        <sz val="10"/>
        <color theme="1"/>
        <rFont val="Calibri"/>
        <family val="2"/>
      </rPr>
      <t>users should continue to provide information. Addressing the developers in a neutral and professional tone</t>
    </r>
    <r>
      <rPr>
        <sz val="10"/>
        <color theme="1"/>
        <rFont val="Calibri"/>
        <family val="2"/>
      </rPr>
      <t xml:space="preserve"> is more likely to elicit a response than ranting and raving. Users who chose a 1- or 5-star rating had the highest likelihood of the developers addressing their concerns. </t>
    </r>
    <r>
      <rPr>
        <b/>
        <sz val="10"/>
        <color theme="1"/>
        <rFont val="Calibri"/>
        <family val="2"/>
      </rPr>
      <t>Users should not be on the fence with their reviews when trying to make their voice heard.</t>
    </r>
  </si>
  <si>
    <t>Categorisation of Negative Effects based on the human aspects - Final</t>
  </si>
  <si>
    <t>Developers having feelings of distrust regarding customer interactions.
Customers having feelings of lack of control over scope and schedule. 
Weaken interactions between developers and customers.</t>
  </si>
  <si>
    <r>
      <rPr>
        <b/>
        <sz val="10"/>
        <color theme="1"/>
        <rFont val="Calibri"/>
        <family val="2"/>
      </rPr>
      <t>Total: 1</t>
    </r>
    <r>
      <rPr>
        <sz val="10"/>
        <color theme="1"/>
        <rFont val="Calibri"/>
        <family val="2"/>
      </rPr>
      <t xml:space="preserve">
Mixed
[CHASE_02]</t>
    </r>
  </si>
  <si>
    <t>Negative &amp; Mixed</t>
  </si>
  <si>
    <t xml:space="preserve">Conflicts between users and developers
Reduced user involvement 
Reduced user-developer communication
Reduced user-developer collaboration
Increased perception gaps between users and developers
Lack of understanding among stakeholders
Strained relationship between developers and users 
Failed communication between analysts and users
</t>
  </si>
  <si>
    <t xml:space="preserve">Reduced user participation
Requirements uncertainty 
Negation of top management support on user participation
Reduced project performance
Increased project failures
Requirements diversity
Difficulty in estimating the final project schedule and cost
Lack of commonality
Poorly coordinated development efforts
Unrealistic specifications or failure in meeting real user needs
</t>
  </si>
  <si>
    <t xml:space="preserve">Managerial interventions of coordination and partnering can be used to reduce the perception gaps and improve project performance.
Improving horizontal and vertical coordination i.e., Communication and Coordination
Establishing coordination channels and implementing pre-project processes 
Building a collaborative relationship among all stakeholders
Formulating a formal charter that states shared objectives and responsibilities of users and developers
Identifying potential conflicts and problem areas before the project is initiated 
Conducting scheduled and unscheduled group meetings between users and IS groups 
Installing specific organizational coordination techniques and implementing partnering procedures prior to the commencement of project activities
Developing IS management contacts, contracts, and relationships with the users as early as possible
Pre-project partnering dedicated to building common understanding of the project before any project task is begun.
Strive for a mutual understanding of the definitions and measures of success to reduce lack of commonality.
Organizational changes to achieve common ground in matching goals to the needs of the organization and an appropriate culture for projects.
Developing hybrid positions and other techniques to deal with IT-User gap. Eg: Addressing this need to reduce the gap through intermediary positions which acts as an IT-user hybrid. Another form of intermediary, called the business analyst comes from the business side, who can bring together specialists from both technical and non-technical areas of the firm and work with data from a variety of sources including corporate databases. Fix the business side of the gap by taking users and placing them in the IT department whenever they are members of an IT project team or assigning them the IT department in order to learn to do IT work. On the IT side, using technical writers as intermediaries because they are already doing translations of technical material for end-users and they are experienced at creating interfaces that are usable. In top-level hybrid positions, the primary goal is to take an organizational view rather than that of IT or just one business unit and to manage cross-functional teams.  
Enhancements to the traditional IT curriculum: The first is a hybrid major that emphasises that the person would need both technical and inter-personal skills. The second is a hybrid minor that would allow non-IT business majors or even non-business majors to enhance their technical skills enough to be effective liaisons between their work group and the IT department.
</t>
  </si>
  <si>
    <r>
      <rPr>
        <b/>
        <sz val="10"/>
        <color theme="1"/>
        <rFont val="Calibri"/>
        <family val="2"/>
      </rPr>
      <t>Total: 4</t>
    </r>
    <r>
      <rPr>
        <sz val="10"/>
        <color theme="1"/>
        <rFont val="Calibri"/>
        <family val="2"/>
      </rPr>
      <t xml:space="preserve">
Negative
[SPR_01, SBB_06, SBB_16]
Mixed
[SBB_05]</t>
    </r>
  </si>
  <si>
    <t xml:space="preserve">Limited interaction between either just one user or the incorrect users
Limited communication between developers and users
Lack of trust between developers and users
Strained relationship between developers and users 
Failed communication between analysts and users
</t>
  </si>
  <si>
    <t xml:space="preserve">Poor quality requirements
Incomplete and insufficient domain knowledge
Low customer satisfaction 
Limitations in customer involvement
Reduced communication between users and developers
Lack of trust between users and developers
Risks to project success
Failed software projects
Poorly coordinated development efforts
Unrealistic specifications or failure in meeting real user needs
</t>
  </si>
  <si>
    <t xml:space="preserve">Having a good requirements engineer to manage the lack of communication.
Interacting with users on a continuous basis to maintain regular and open communication with users. 
Staying in close contact with the users.
Developing hybrid positions and other techniques to deal with IT-User gap. Eg: 
- Addressing this need to reduce the gap through intermediary positions which acts as an IT-user hybrid. 
Another form of intermediary, called the business analyst comes from the business side, who can bring together specialists from both technical and non-technical areas of the firm and work with data from a variety of sources including corporate databases.
- Fix the business side of the gap by taking users and placing them in the IT department whenever they are members of an IT project team or assigning them the IT department in order to learn to do IT work.
- On the IT side, using technical writers as intermediaries because they are already doing translations of technical material for end-users and they are experienced at creating interfaces that are usable. 
- In top-level hybrid positions, the primary goal is to take an organizational view rather than that of IT or just one business unit and to manage cross-functional teams. 
Enhancements to the traditional IT curriculum: The first is a hybrid major that emphasises that the person would need both technical and inter-personal skills. The second is a hybrid minor that would allow non-IT business majors or even non-business majors to enhance their technical skills enough to be effective liaisons between their work group and the IT department.
</t>
  </si>
  <si>
    <r>
      <rPr>
        <b/>
        <sz val="10"/>
        <color theme="1"/>
        <rFont val="Calibri"/>
        <family val="2"/>
      </rPr>
      <t xml:space="preserve">Total: 2
</t>
    </r>
    <r>
      <rPr>
        <sz val="10"/>
        <color theme="1"/>
        <rFont val="Calibri"/>
        <family val="2"/>
      </rPr>
      <t xml:space="preserve">
Negative:
[SBB_16]
Mixed:
[IEEE_04]</t>
    </r>
  </si>
  <si>
    <t xml:space="preserve">Limited interaction between either just one user or the incorrect users.
Limited communication between users and developers
Lack of trust
Strained relationship between developers and users 
Failed communication between analysts and users
</t>
  </si>
  <si>
    <t xml:space="preserve">Poor quality requirements
Incomplete and insufficient domain knowledge
Low customer satisfaction 
Limitations in user involvement
Reduced communication between users and developers
Lack of trust between users and developers
Risks to project success
Failed software projects
Failed SPI efforts in Malaysian SME software development companies.
Poorly coordinated development efforts
Unrealistic specifications or failure in meeting real user needs
</t>
  </si>
  <si>
    <t xml:space="preserve">Having a good requirements engineer to manage the lack of communication.
Interacting with users on a continuous basis to maintain regular and open communication with users 
Staying in close contact with the users
Involvement of both leadership team and employees in SPI activities
Getting support from the senior management for SPI activities
Developing hybrid positions and other techniques to deal with IT-User gap. Eg: Addressing this need to reduce the gap through intermediary positions which acts as an IT-user hybrid.  Another form of intermediary, called the business analyst comes from the business side, who can bring together specialists from both technical and non-technical areas of the firm and work with data from a variety of sources including corporate databases. Fix the business side of the gap by taking users and placing them in the IT department whenever they are members of an IT project team or assigning them the IT department in order to learn to do IT work. On the IT side, using technical writers as intermediaries because they are already doing translations of technical material for end-users and they are experienced at creating interfaces that are usable. In top-level hybrid positions, the primary goal is to take an organizational view rather than that of IT or just one business unit and to manage cross-functional teams. 
Enhancements to the traditional IT curriculum: The first is a hybrid major that emphasises that the person would need both technical and inter-personal skills. The second is a hybrid minor that would allow non-IT business majors or even non-business majors to enhance their technical skills enough to be effective liaisons between their work group and the IT department.
</t>
  </si>
  <si>
    <r>
      <rPr>
        <b/>
        <sz val="10"/>
        <color theme="1"/>
        <rFont val="Calibri"/>
        <family val="2"/>
      </rPr>
      <t xml:space="preserve">Total: 3
</t>
    </r>
    <r>
      <rPr>
        <sz val="10"/>
        <color theme="1"/>
        <rFont val="Calibri"/>
        <family val="2"/>
      </rPr>
      <t xml:space="preserve">
Negative
[SBB_16]
Mixed
[IEEE_04, WILEY_01]</t>
    </r>
  </si>
  <si>
    <t xml:space="preserve">Limited interaction between either just one user or the incorrect users
Limited communication between developers and users
Lack of trust
</t>
  </si>
  <si>
    <t>Poor quality requirements
Incomplete and insufficient domain knowledge
Low customer satisfaction 
Limitations in user involvement
Reduced communication between users and developers
Lack of trust between users and developers
Risks to project success</t>
  </si>
  <si>
    <t xml:space="preserve">Having a good requirements engineer to manage the lack of communication.
Interacting with users on a continuous basis to maintain regular and open communication with users 
Staying in close contact with the users
</t>
  </si>
  <si>
    <r>
      <rPr>
        <b/>
        <sz val="10"/>
        <color theme="1"/>
        <rFont val="Calibri"/>
        <family val="2"/>
      </rPr>
      <t>Total: 1</t>
    </r>
    <r>
      <rPr>
        <sz val="10"/>
        <color theme="1"/>
        <rFont val="Calibri"/>
        <family val="2"/>
      </rPr>
      <t xml:space="preserve">
Mixed:
[IEEE_04]</t>
    </r>
  </si>
  <si>
    <t xml:space="preserve">Poor quality requirements
Incomplete and insufficient domain knowledge
Low customer satisfaction 
Limitations in user involvement
Reduced communication between users and developers
Lack of trust between users and developers
Risks to project success
Failed SPI efforts in SME software development companies
</t>
  </si>
  <si>
    <t>Having a good requirements engineer needs to manage the lack of communication.
Interacting with users on a continuous basis to maintain regular and open communication with users 
Staying in close contact with the users
Involvement of both leadership team and employees in SPI activities
Getting support from the senior management for SPI activities</t>
  </si>
  <si>
    <r>
      <rPr>
        <b/>
        <sz val="10"/>
        <color theme="1"/>
        <rFont val="Calibri"/>
        <family val="2"/>
      </rPr>
      <t xml:space="preserve">Total: 2
</t>
    </r>
    <r>
      <rPr>
        <sz val="10"/>
        <color theme="1"/>
        <rFont val="Calibri"/>
        <family val="2"/>
      </rPr>
      <t xml:space="preserve">
Mixed:
[IEEE_04, WILEY_01]</t>
    </r>
  </si>
  <si>
    <r>
      <rPr>
        <b/>
        <sz val="10"/>
        <color theme="1"/>
        <rFont val="Calibri"/>
        <family val="2"/>
      </rPr>
      <t>Total: 1</t>
    </r>
    <r>
      <rPr>
        <sz val="10"/>
        <color theme="1"/>
        <rFont val="Calibri"/>
        <family val="2"/>
      </rPr>
      <t xml:space="preserve">
Mixed:
[WILEY_01]</t>
    </r>
  </si>
  <si>
    <t xml:space="preserve">Conflicts between users and developers
Reduced user involvement 
Reduced user-developer communication
Reduced user-developer collaboration
Increased perception gaps between users and developers
Lack of understanding among stakeholders
</t>
  </si>
  <si>
    <t xml:space="preserve">Reduced performance
Increased project performance estimation difficulty
Reduced user-developer collaboration 
Increased project failures
Requirements uncertainty
Requirements diversity
Difficulty in estimating the final project schedule and cost
Lack of commonality
</t>
  </si>
  <si>
    <t xml:space="preserve">Managerial interventions of coordination and partnering can be used to reduce the perception gaps, conflicts and role ambiguity and improve project performance, interaction and communication between users and developers.
Improving horizontal and vertical coordination i.e., Communication and Coordination
Establishing coordination channels and implementing pre-project processes 
Building a collaborative relationship among all stakeholders
Formulating a formal charter that states shared objectives and responsibilities of users and developers
Identifying potential conflicts and problem areas before the project is initiated 
Conducting scheduled and unscheduled group meetings between users and IS groups 
Installing specific organizational coordination techniques and implementing partnering procedures prior to the commencement of project activities
Developing IS management contacts, contracts, and relationships with the users as early as possible
Pre-project partnering dedicated to building common understanding of the project before any project task is begun.
Strive for a mutual understanding of the definitions and measures of success to reduce lack of commonality
Organizational changes to achieve common ground in matching goals to the needs of the organization and an appropriate culture for projects
</t>
  </si>
  <si>
    <r>
      <rPr>
        <b/>
        <sz val="10"/>
        <color theme="1"/>
        <rFont val="Calibri"/>
        <family val="2"/>
      </rPr>
      <t>Total: 3</t>
    </r>
    <r>
      <rPr>
        <sz val="10"/>
        <color theme="1"/>
        <rFont val="Calibri"/>
        <family val="2"/>
      </rPr>
      <t xml:space="preserve">
Negative:
[SBB_06]
Mixed:
[SBB_02, SBB_05]</t>
    </r>
  </si>
  <si>
    <t xml:space="preserve">Limited interaction between either just one user or the incorrect users
Lack of trust
Reduced user involvement 
Reduced user-developer collaboration
Increased perception gaps between users and developers
Lack of understanding among stakeholders
Ineffective communication between developers and users 
Increased resistance between developers and users
Strained relationship between developers and users 
Failed communication between analysts and users
Cultural gap between stakeholders 
Misalignment of the stakeholders' objectives
Users seemed to lead developers astray </t>
  </si>
  <si>
    <t>Incomplete and insufficient domain knowledge
Low customer satisfaction 
Limitations in user involvement
Reduced communication between users and developers
Lack of trust between users and developers
Risks to project success
Reduced project performance
Requirements uncertainty
Requirements diversity
Difficulty in estimating the final project schedule and cost
Lack of commonality
Inability of information systems to meet business needs
Reduced usage of Information systems
Excessive maintenance of systems to meet requirements
Hindering effective business practices 
Incurring costs to the software development organization
Failed software projects
Poorly coordinated development efforts
Leading to unsuccessful software systems
Compromising the integration of the usability expertise in software development lifecycle
Customer resistance toward software projects
Result in un-usable apps (software projects failures)</t>
  </si>
  <si>
    <t>Having a good requirements engineer to manage the lack of communication.
Interacting with users on a continuous basis to maintain regular and open communication with users. 
Staying in close contact with the users.
Managerial interventions of coordination and partnering can be used to reduce the perception gaps and improve project performance.
Improving horizontal and vertical coordination i.e., Communication and Coordination
Building a collaborative relationship among all stakeholders
Formulating a formal charter that states shared objectives and responsibilities of users and developers
Identifying potential conflicts and problem areas before the project is initiated 
Conducting scheduled and unscheduled group meetings between users and IS groups 
Installing specific organizational coordination techniques and implementing partnering procedures prior to the commencement of project activities
Developing IS management contacts, contracts, and relationships with the users as early as possible
Avoid the use of specialist terminology. 
State all assumptions as what is 'obvious' to one person may not be 'obvious' to others.
Give notice of meetings and details of material to be covered in order to allow adequate time for preparation. 
Acknowledging  that for business users, the computer-based information system is a tool to assist in their work. For the systems developer, developing the system is their work. 
Acknowledging  that the business environment is dynamic and therefore changes to the system specification are inevitable and have to be accommodated.
Recognize business users as being individuals. Differences in personality occur in all human contact but 'perfect' stereotypes are impossible to find. 
Appreciate the specific contribution of business users to development. 
Accept the business user as your client and it is important that the system developers spend time getting to know their clients.
Developing hybrid positions and other techniques to deal with IT-User gap. Eg: Addressing this need to reduce the gap through intermediary positions which acts as an IT-user hybrid.  Another form of intermediary, called the business analyst comes from the business side, who can bring together specialists from both technical and non-technical areas of the firm and work with data from a variety of sources including corporate databases. Fix the business side of the gap by taking users and placing them in the IT department whenever they are members of an IT project team or assigning them the IT department in order to learn to do IT work. On the IT side, using technical writers as intermediaries because they are already doing translations of technical material for end-users and they are experienced at creating interfaces that are usable. In top-level hybrid positions, the primary goal is to take an organizational view rather than that of IT or just one business unit and to manage cross-functional teams. 
Enhancements to the traditional IT curriculum: The first is a hybrid major that emphasises that the person would need both technical and inter-personal skills. The second is a hybrid minor that would allow non-IT business majors or even non-business majors to enhance their technical skills enough to be effective liaisons between their work group and the IT department.
Having an existing member of the software development team act as a facilitator of communication between developers and users which helps in deriving a clearer and more comprehensive understanding of the user requirements to avoid discovering shortcomings in functionality after the system has been implemented.
Involving a business analyst or a technical writer to facilitate user-developer communication, who has the  ability to understand both technical and non-technical perspectives.
Set of principles to improve communication
organizational patterns for improving the communication and understanding between a customer and the development team.
Create an infrastructure for managing the feedback in user reviews
Project managers should try to ensure that users feel empowered to share their ideas freely, and should recognize the greater risks that accompany situations in which users are reluctant to share their opinions.
Project managers may need to create a ‘safe space’ that encourages both users and developers to be creative in identifying alternatives to the status quo. 
Having external facilitators in design meetings, or brain-storming with employees from other departments or users with prior experience in other companies or industries to create the required 'safe space'.
Not relying on a select group of users to represent other users’ interests in project design meetings 
More cautious selection process for appointing users to the design team
Following a specialized communication method during design team meetings (e.g. the Precision Communication Model) or to supplement project design meetings with techniques such as contextual inquiry, which permit designers to spend time observing users in their native environment</t>
  </si>
  <si>
    <r>
      <rPr>
        <b/>
        <sz val="10"/>
        <color theme="1"/>
        <rFont val="Calibri"/>
        <family val="2"/>
      </rPr>
      <t xml:space="preserve">Total: 10
</t>
    </r>
    <r>
      <rPr>
        <sz val="10"/>
        <color theme="1"/>
        <rFont val="Calibri"/>
        <family val="2"/>
      </rPr>
      <t xml:space="preserve">
Negative
[SBB_06, SBB_11, SBB_19, SBB_16, SPR_04, SBF_09, SBB_17, SBF_12]
Mixed
[IEEE_04, SBB_05, SBF_07]</t>
    </r>
  </si>
  <si>
    <t xml:space="preserve">Conflicts between users and developers
Reduced user involvement 
Reduced user-developer communication
Reduced user-developer collaboration
Increased perception gaps between users and developers
Strained relationship between developers and users 
Failed communication between analysts and users
</t>
  </si>
  <si>
    <t xml:space="preserve">Failed SPI efforts in SME software development companies.
Increased project performance estimation difficulty
Reduced user-developer collaboration 
Reduced project performance
Increased project failures
Requirements uncertainty
Failed software projects
Ill-specified systems 
Poorly coordinated development efforts
Unrealistic specifications or failure in meeting real user needs
</t>
  </si>
  <si>
    <t xml:space="preserve">Involvement of both leadership team and employees in SPI activities
Getting support from the senior management for SPI activities
Managerial interventions of coordination and partnering can be used to reduce the perception gaps, user–developer conflicts, role ambiguity and improve project performance and interaction and communication between users and IS staff .
Improving horizontal and vertical coordination i.e., Communication and Coordination
Establishing coordination channels and implementing pre-project processes 
Building a collaborative relationship among all stakeholders
Formulating a formal charter that states shared objectives and responsibilities of users and developers
Identifying potential conflicts and problem areas before the project is initiated 
Conducting scheduled and unscheduled group meetings between users and IS groups 
Installing specific organizational coordination techniques and implementing partnering procedures prior to the commencement of project activities
Developing IS management contacts, contracts, and relationships with the users as early as possible
Developing hybrid positions and other techniques to deal with IT-User gap. Eg: Addressing this need to reduce the gap through intermediary positions which acts as an IT-user hybrid. Another form of intermediary, called the business analyst comes from the business side, who can bring together specialists from both technical and non-technical areas of the firm and work with data from a variety of sources including corporate databases. Fix the business side of the gap by taking users and placing them in the IT department whenever they are members of an IT project team or assigning them the IT department in order to learn to do IT work. On the IT side, using technical writers as intermediaries because they are already doing translations of technical material for end-users and they are experienced at creating interfaces that are usable. In top-level hybrid positions, the primary goal is to take an organizational view rather than that of IT or just one business unit and to manage cross-functional teams. 
Enhancements to the traditional IT curriculum: The first is a hybrid major that emphasises that the person would need both technical and inter-personal skills. The second is a hybrid minor that would allow non-IT business majors or even non-business majors to enhance their technical skills enough to be effective liaisons between their work group and the IT department.
</t>
  </si>
  <si>
    <r>
      <rPr>
        <b/>
        <sz val="10"/>
        <color theme="1"/>
        <rFont val="Calibri"/>
        <family val="2"/>
      </rPr>
      <t>Total: 4</t>
    </r>
    <r>
      <rPr>
        <sz val="10"/>
        <color theme="1"/>
        <rFont val="Calibri"/>
        <family val="2"/>
      </rPr>
      <t xml:space="preserve">
Negtaive
[SBB_16]
Mixed
[WILEY_01, SBB_02, SBB_05]</t>
    </r>
  </si>
  <si>
    <t xml:space="preserve">Poor communication between developers and users 
Increased resistance between developers and users
Strained relationship between developers and users 
Failed communication between analysts and users
Cultural gap between stakeholders 
Misalignment of the stakeholders' objectives
</t>
  </si>
  <si>
    <t xml:space="preserve">Inability of information systems to meet business needs
Reduced usage of Information systems
Excessive maintenance of systems to meet requirements
Hindering effective business practices 
Incurring costs to the software development organizations
Failed software projects
Poorly coordinated development efforts
Leading to unsuccessful software systems
Requirements uncertainty
</t>
  </si>
  <si>
    <t xml:space="preserve">Avoid the use of specialist terminology. 
State all assumptions as what is 'obvious' to one person may not be 'obvious' to others.
Give notice of meetings and details of material to be covered in order to allow adequate time for preparation. 
Acknowledging that for business users, the computer-based information system is a tool to assist in their work. For the systems developer, developing the system is their work. 
Acknowledging  that the business environment is dynamic and therefore changes to the system specification are inevitable and have to be accommodated.
Recognize business users as being individuals. Differences in personality occur in all human contact but 'perfect' stereotypes are impossible to find. 
Appreciate the specific contribution of business users to development. 
Accept the business user as your client and it is important that the system developers spend time getting to know their clients.
Developing hybrid positions and other techniques to deal with IT-User gap. Eg: Addressing this need to reduce the gap through intermediary positions which acts as an IT-user hybrid. Another form of intermediary, called the business analyst comes from the business side, who can bring together specialists from both technical and non-technical areas of the firm and work with data from a variety of sources including corporate databases.Fix the business side of the gap by taking users and placing them in the IT department whenever they are members of an IT project team or assigning them the IT department in order to learn to do IT work. On the IT side, using technical writers as intermediaries because they are already doing translations of technical material for end-users and they are experienced at creating interfaces that are usable. In top-level hybrid positions, the primary goal is to take an organizational view rather than that of IT or just one business unit and to manage cross-functional teams. 
Enhancements to the traditional IT curriculum: The first is a hybrid major that emphasises that the person would need both technical and inter-personal skills. The second is a hybrid minor that would allow non-IT business majors or even non-business majors to enhance their technical skills enough to be effective liaisons between their work group and the IT department.
Having an existing member of the software development team act as a facilitator of communication between developers and users which helps in deriving a clearer and more comprehensive understanding of the user requirements to avoid discovering shortcomings in functionality after the system has been implemented.
Involving a business analyst or a technical writer to facilitate user-developer communication, who has the  ability to understand both technical and non-technical perspectives.
</t>
  </si>
  <si>
    <r>
      <rPr>
        <b/>
        <sz val="10"/>
        <color theme="1"/>
        <rFont val="Calibri"/>
        <family val="2"/>
      </rPr>
      <t xml:space="preserve">Total: 3
</t>
    </r>
    <r>
      <rPr>
        <sz val="10"/>
        <color theme="1"/>
        <rFont val="Calibri"/>
        <family val="2"/>
      </rPr>
      <t>Negative
[SBB_19, SBB_16]
Mixed
[SBF_07]</t>
    </r>
  </si>
  <si>
    <r>
      <rPr>
        <b/>
        <sz val="10"/>
        <color theme="1"/>
        <rFont val="Calibri"/>
        <family val="2"/>
      </rPr>
      <t>Total: 1</t>
    </r>
    <r>
      <rPr>
        <sz val="10"/>
        <color theme="1"/>
        <rFont val="Calibri"/>
        <family val="2"/>
      </rPr>
      <t xml:space="preserve">
Mixed:
[SBB_05]</t>
    </r>
  </si>
  <si>
    <t>Increased conflicts between users and developers
Reduced user involvement
Distant relationship between users and developers
Unawareness of the developers about the needs of the customers
Negative user attitude towards technology
Reduced communication between users and developers
Failed communication between analysts and users
Lack of domain knowledge
Misunderstandings between users and developers
Insufficient user-developer collaboration
Developer demotivation
Lack of Empathy between users and developers
A uni-directional lack of trust towards the developers among the users
Developers' negative attitudes towards the users
Unrealistic expectations of users which result in a stress and a feeling of dissatisfaction over the developers 
Increased pressure and stress over the developers</t>
  </si>
  <si>
    <t xml:space="preserve">Reduced project performance
Increased project performance estimation difficulty due to conflicts
Reduced user-developer collaboration 
Failed software projects and systems 
Customer dissatisfaction 
Users feeling threatened by the systems 
Lack of user feedback
Reduced system usage
Obstacles in information system design and development
Negating system success
Lack of confidence in the system
Poorly coordinated development efforts
Unrealistic specifications or failure in meeting real user needs
Incorrect allocation of time, staff, and resources
Missing the required expertise in the software development team. 
Reduced team cohesion
Subjective interpretations of tasks
Insufficient analysis at the beginning of a task
Missing documentation of the project
Slow decision making
Lack of balance between the responsibility and the authority in both user and developer sides
Reduced developer performance 
Resistance to suggestions from each side
</t>
  </si>
  <si>
    <t>User–developer conflicts and role ambiguity can be reduced and interaction and communication between users and IS staff  can be increased through user partnering (collaboration).
Experiments with prototype testing and iterative development 
Using Computer Support For Cooperative Development (Eg: Computer supported cooperative work [cscw]).
Use the experience derived from other development contexts such as internal or in-house development. 
Gap model is developed in highlighting the differences between users and developers. This model can be used to understand the differences in real world context.
Developing hybrid positions and other techniques to deal with IT-User gap. Eg: Addressing this need to reduce the gap through intermediary positions which acts as an IT-user hybrid. Another form of intermediary, called the business analyst comes from the business side, who can bring together specialists from both technical and non-technical areas of the firm and work with data from a variety of sources including corporate databases. Fix the business side of the gap by taking users and placing them in the IT department whenever they are members of an IT project team or assigning them the IT department in order to learn to do IT work. On the IT side, using technical writers as intermediaries because they are already doing translations of technical material for end-users and they are experienced at creating interfaces that are usable. In top-level hybrid positions, the primary goal is to take an organizational view rather than that of IT or just one business unit and to manage cross-functional teams. 
Enhancements to the traditional IT curriculum: The first is a hybrid major that emphasises that the person would need both technical and inter-personal skills. The second is a hybrid minor that would allow non-IT business majors or even non-business majors to enhance their technical skills enough to be effective liaisons between their work group and the IT department.
Dedicated meetings for reviews, retrospection, as well as ”pre-grooming” that allow special time slots for team members to ask about areas they have insufficient knowledge about.
Introduction of formal specification processes to provide a framework to specify a minimum amount of information to task assignees.
Team commitment to clean planning, including intense communication with all stakeholders from the start.
Practicing  agile approaches such as SCRUM
Coachings for personnel in leading roles, as well as leaders-to-be to solve lack of leadership issue.
Fostering of leaders in-house with senior guidance to solve lack of leadership issue.
Dedicated feedback sessions and retrospectives to solve lack of leadership issue.
Employment of software to measure office/team mood, and frequent supervision of these reports by the leader to solve lack of leadership issue.
On the developer side, people having engineering background, having experience with the end-users, knowing their working environment very well, speaking their domain-specific languages should be hired instead of domain experts.
On the user side, project officers should be selected from the end-users having a technical background.
Prototyping should be a process scheduled in the project plans just like design, coding or testing.
Contracts should not cover overdetailed specifications .
On the developer side, responsibility and authority should be balanced by establishing distributed decision mechanisms eliminating top-down centralized control.
Establishing a common language between the users and the developers seems to be important to bridge the gap caused by the communication problems.</t>
  </si>
  <si>
    <r>
      <rPr>
        <b/>
        <sz val="10"/>
        <color theme="1"/>
        <rFont val="Calibri"/>
        <family val="2"/>
      </rPr>
      <t xml:space="preserve">Total: 6
</t>
    </r>
    <r>
      <rPr>
        <sz val="10"/>
        <color theme="1"/>
        <rFont val="Calibri"/>
        <family val="2"/>
      </rPr>
      <t xml:space="preserve">
Negative
[SBB_03, SBB_16, IEEE_03, SBF_11]
Mixed:
[SBB_02, SBB_08]</t>
    </r>
  </si>
  <si>
    <t>Failed SPI efforts in SME software development companies.</t>
  </si>
  <si>
    <r>
      <rPr>
        <b/>
        <sz val="10"/>
        <color theme="1"/>
        <rFont val="Calibri"/>
        <family val="2"/>
      </rPr>
      <t xml:space="preserve">Total: 1
</t>
    </r>
    <r>
      <rPr>
        <sz val="10"/>
        <color theme="1"/>
        <rFont val="Calibri"/>
        <family val="2"/>
      </rPr>
      <t xml:space="preserve">
Mixed:
[WILEY_01]</t>
    </r>
  </si>
  <si>
    <t>Categorising human aspects based on the negative impact on user-developer interactions</t>
  </si>
  <si>
    <t>Customers having feelings of lack of control over scope and schedule</t>
  </si>
  <si>
    <t>Lack of trust between developers and users</t>
  </si>
  <si>
    <t>Motivation, Emotions, Cognitive Style, Human Values, Knowledge/ Education, Communication, Interpersonal and Intrapersonal Challenges</t>
  </si>
  <si>
    <t>Reduced user-developer collaboration</t>
  </si>
  <si>
    <t>Motivation, Perception, Emotions, Cognitive Style, Human Values, Knowledge/ Education, Performance, Communication, Collaboration, Coordination, Interpersonal and Intrapersonal Challenges</t>
  </si>
  <si>
    <t>Perception, Performance, Collaboration, Interpersonal and Intrapersonal Challenges</t>
  </si>
  <si>
    <t xml:space="preserve">Reduced user involvement 
</t>
  </si>
  <si>
    <t>Perception, Performance, Communication, Collaboration, Coordination, Interpersonal and Intrapersonal Challenges</t>
  </si>
  <si>
    <t xml:space="preserve">Reduced communication
</t>
  </si>
  <si>
    <t>Perception, Emotions, Cognitive Style, Human Values, Knowledge/ Education, Performance, Communication, Collaboration, Culture, Coordination, Interpersonal and Intrapersonal Challenges</t>
  </si>
  <si>
    <t>Increased perception gaps between users and developers</t>
  </si>
  <si>
    <t>Lack of understanding among stakeholders</t>
  </si>
  <si>
    <t>Perception, Performance, Communication, Interpersonal and Intrapersonal Challenges</t>
  </si>
  <si>
    <t xml:space="preserve">Strained relationship between developers and users </t>
  </si>
  <si>
    <t>Perception, Emotions, Cognitive Style, Communication, Collaboration, Culture, Interpersonal and Intrapersonal Challenges</t>
  </si>
  <si>
    <t>Increased resistance between developers and users</t>
  </si>
  <si>
    <t xml:space="preserve">Cultural gap between stakeholders </t>
  </si>
  <si>
    <t>Misalignment of the stakeholders' objectives</t>
  </si>
  <si>
    <t>Unawareness of the developers about the needs of the customers</t>
  </si>
  <si>
    <t>Negative user attitude towards technology</t>
  </si>
  <si>
    <t>Lack of domain knowledge</t>
  </si>
  <si>
    <t>Developer demotivation</t>
  </si>
  <si>
    <t>Lack of Empathy between users and developers</t>
  </si>
  <si>
    <t>Developers' negative attitudes towards the users</t>
  </si>
  <si>
    <t xml:space="preserve">Unrealistic expectations of users which result in a stress and a feeling of dissatisfaction over the developers </t>
  </si>
  <si>
    <t>Increased pressure and stress over the developers</t>
  </si>
  <si>
    <t xml:space="preserve">Users seemed to lead developers astray </t>
  </si>
  <si>
    <t>Categorising human aspects based on the negative impact on SE</t>
  </si>
  <si>
    <t xml:space="preserve">Reduced user-developer collaboration 
</t>
  </si>
  <si>
    <t>Motivation, Performance, Collaboration, Interpersonal and Intrapersonal Challenges</t>
  </si>
  <si>
    <t>Reduced user participation</t>
  </si>
  <si>
    <t xml:space="preserve">Requirements uncertainty </t>
  </si>
  <si>
    <t>Perception, Emotions, Cognitive Style, Human Values, Knowledge/ Education, Performance, Communication, Collaboration, Culture, Coordination</t>
  </si>
  <si>
    <t>Negation of top management support on user participation</t>
  </si>
  <si>
    <t>Reduced performance</t>
  </si>
  <si>
    <t>Requirements diversity</t>
  </si>
  <si>
    <t>Difficulty in estimating the final project schedule and cost</t>
  </si>
  <si>
    <t>Lack of commonality</t>
  </si>
  <si>
    <t>Poorly coordinated development efforts</t>
  </si>
  <si>
    <t>Unrealistic specifications or failure in meeting real user needs</t>
  </si>
  <si>
    <t>Perception, Emotions, Cognitive Style, Collaboration, Culture, Interpersonal and Intrapersonal Challenges</t>
  </si>
  <si>
    <t>Increased software projects failures</t>
  </si>
  <si>
    <t>Increased systems failures</t>
  </si>
  <si>
    <t>Communication, Interpersonal and Intrapersonal Challenges</t>
  </si>
  <si>
    <t>Incomplete and insufficient domain knowledge</t>
  </si>
  <si>
    <t xml:space="preserve">Low customer satisfaction </t>
  </si>
  <si>
    <t>Limitations in customer involvement</t>
  </si>
  <si>
    <t>Reduced communication between users and developers</t>
  </si>
  <si>
    <t>Lack of trust between users and developers</t>
  </si>
  <si>
    <t>Failed SPI efforts in SME software development companies</t>
  </si>
  <si>
    <t>Increased project performance estimation difficulty</t>
  </si>
  <si>
    <t>Inability of information systems to meet business needs</t>
  </si>
  <si>
    <t>Reduced usage of Information systems</t>
  </si>
  <si>
    <t>Communication, Culture, Interpersonal and Intrapersonal Challenges</t>
  </si>
  <si>
    <t>Excessive maintenance of systems to meet requirements</t>
  </si>
  <si>
    <t xml:space="preserve">Hindering effective business practices </t>
  </si>
  <si>
    <t>Incurring costs to the software development organization</t>
  </si>
  <si>
    <t xml:space="preserve">Users feeling threatened by the systems </t>
  </si>
  <si>
    <t>Lack of user feedback</t>
  </si>
  <si>
    <t>Obstacles in information system design and development</t>
  </si>
  <si>
    <t>Lack of confidence in the system</t>
  </si>
  <si>
    <t>Incorrect allocation of time, staff, and resources</t>
  </si>
  <si>
    <t>Missing the required expertise in the software development team</t>
  </si>
  <si>
    <t>Reduced team cohesion</t>
  </si>
  <si>
    <t>Subjective interpretations of tasks</t>
  </si>
  <si>
    <t>Insufficient analysis at the beginning of a task</t>
  </si>
  <si>
    <t>Missing documentation of the project</t>
  </si>
  <si>
    <t>Slow decision making</t>
  </si>
  <si>
    <t>Lack of balance between the responsibility and the authority in both user and developer sides</t>
  </si>
  <si>
    <t>Resistance to suggestions from each side</t>
  </si>
  <si>
    <t xml:space="preserve">Compromising the integration of the usability expertise in software development lifecycle
</t>
  </si>
  <si>
    <t>Customer resistance toward software projects</t>
  </si>
  <si>
    <t>Definitions: Impact of User- Developer Interactions - Negative Themes</t>
  </si>
  <si>
    <t>Definitions: Impact of SE - Negative Themes</t>
  </si>
  <si>
    <t>Negative Impact on Developers</t>
  </si>
  <si>
    <t>This includes negative impact on developers or the negative impact caused by developers' behaviors</t>
  </si>
  <si>
    <t>Negative Impact on Stakeholders/ Stakeholder Relationship</t>
  </si>
  <si>
    <t>This includes the negative impact on developers, users and any other stakeholders. Also the negative impact on these stakeholders' relationship can be categorised under this.</t>
  </si>
  <si>
    <t xml:space="preserve">Negative Impact on users and other intermediaries </t>
  </si>
  <si>
    <t>This includes negative impact on users or the negative impact caused by users' behaviors</t>
  </si>
  <si>
    <t>Negative Impact on organisation &amp; Software Project</t>
  </si>
  <si>
    <t>This includes the negative impact on the software project and the software producing organization as a whole. This also includes negative impact on other resources and infrastructure of software development project Such as impact on budget, time.</t>
  </si>
  <si>
    <t>Negative Impact on the relationship between users and developers</t>
  </si>
  <si>
    <t>This includes negative impact on the relationship between developers and users or the negative impact caused by this relationship</t>
  </si>
  <si>
    <t xml:space="preserve">Negative Impact on SE Processes </t>
  </si>
  <si>
    <t>This includes negative impact on other software engineering related activities, processes and phases.</t>
  </si>
  <si>
    <t>Negative Impact on the resulted system</t>
  </si>
  <si>
    <t>This includes the negative impact on the developed software system and the negative impact caused by the developed system.</t>
  </si>
  <si>
    <t>Categorising Negative Impact on User- Developer Interactions based on Negative Themes</t>
  </si>
  <si>
    <t>Categorising Negative Impact on SE based on Negative Themes</t>
  </si>
  <si>
    <t>Negative Impact on User- Developer Interaction Themes</t>
  </si>
  <si>
    <t xml:space="preserve">Negative Impact on User- Developer Interactions </t>
  </si>
  <si>
    <t>Negative Impact on SE Themes</t>
  </si>
  <si>
    <t>Negative Impact on SE</t>
  </si>
  <si>
    <t xml:space="preserve">Unawareness of the developers about the needs of the customers                
Lack of domain knowledge                
Developer demotivation                
Developers' negative attitudes towards the users                
Increased pressure and stress over the developers                
Users seemed to lead developers astray </t>
  </si>
  <si>
    <t xml:space="preserve">Reduced user-developer collaboration 
Reduced user participation                
Reduced performance                
Lack of commonality                
Incomplete and insufficient domain knowledge                
Low customer satisfaction                 
Limitations in customer involvement                
Reduced communication between users and developers                
Lack of trust between users and developers
Lack of user feedback                
Reduced team cohesion                
Subjective interpretations of tasks                
Insufficient analysis at the beginning of a task                
Slow decision making                
Lack of balance between the responsibility and the authority in both user and developer sides                
Resistance to suggestions from each side
Customer resistance toward software projects                                </t>
  </si>
  <si>
    <t xml:space="preserve">Customers having feelings of lack of control over scope and schedule                
Reduced user involvement 
Negative user attitude towards technology                
Unrealistic expectations of users which result in a stress and a feeling of dissatisfaction over the developers                 </t>
  </si>
  <si>
    <t xml:space="preserve">Negation of top management support on user participation                
Difficulty in estimating the final project schedule and cost                
Poorly coordinated development efforts                
Increased software project failures
Increased project performance estimation difficulty                
Hindering effective business practices                 
Incurring costs to the software development organization                
Obstacles in information system design and development                
Incorrect allocation of time, staff, and resources                
Missing the required expertise in the software development team                
Missing documentation of the project                </t>
  </si>
  <si>
    <t xml:space="preserve">Lack of trust between developers and users                
Reduced user-developer collaboration                
Conflicts between users and developers                
Reduced communication        
Increased perception gaps between users and developers                
Lack of understanding among stakeholders                
Strained relationship between developers and users                 
Increased resistance between developers and users                
Cultural gap between stakeholders                 
Misalignment of the stakeholders' objectives                
Lack of Empathy between users and developers                </t>
  </si>
  <si>
    <t xml:space="preserve">Failed SPI efforts in SME software development companies                
Compromising the integration of the usability expertise in software development lifecycle
</t>
  </si>
  <si>
    <t xml:space="preserve">Requirements uncertainty                 
Requirements diversity                
Unrealistic specifications or failure in meeting real user needs                
Increased systems failures
Inability of information systems to meet business needs                
Reduced usage of Information systems                
Excessive maintenance of systems to meet requirements                
Users feeling threatened by the systems                 
Lack of confidence in the system                </t>
  </si>
  <si>
    <t>Categorising Relevant Human Aspects of Negative Impact on User- Developer Interactions based on Negative Themes</t>
  </si>
  <si>
    <t>Categorising Relevant Human Aspects of Negative Impact on SE based on Negative Themes</t>
  </si>
  <si>
    <t>Interpersonal and Intrapersonal Challenges, Communication</t>
  </si>
  <si>
    <t xml:space="preserve">Motivation, Performance, Collaboration, Interpersonal and Intrapersonal Challenges, Perception, Communication, Coordination, Emotions, Cognitive Style, Human Values, Knowledge/ Education
</t>
  </si>
  <si>
    <t>Motivation, Perception, Performance, Communication, Collaboration, Coordination, Interpersonal and Intrapersonal Challenges</t>
  </si>
  <si>
    <t>Perception, Performance, Communication, Emotions, Cognitive Style, Collaboration, Culture, Interpersonal and Intrapersonal Challenges, Human Values, Knowledge/ Education, Coordination</t>
  </si>
  <si>
    <t>Motivation, Emotions, Cognitive Style, Human Values, Knowledge/ Education, Communication, Interpersonal and Intrapersonal Challenges, Perception, Performance, Collaboration, Coordination, Culture</t>
  </si>
  <si>
    <t>Cognitive Style, Knowledge/ Education, Skills/Skill Level, Collaboration, Engagement, Communication</t>
  </si>
  <si>
    <t xml:space="preserve">Perception, Emotions, Cognitive Style, Human Values, Knowledge/ Education, Performance, Communication, Collaboration, Culture, Coordination, Interpersonal and Intrapersonal Challenges
</t>
  </si>
  <si>
    <r>
      <rPr>
        <b/>
        <sz val="10"/>
        <color theme="1"/>
        <rFont val="Calibri"/>
        <family val="2"/>
      </rPr>
      <t>The purpose of this paper is to introduce the reader to the communication perspective of the systems development process and to encourage and challenge researchers to conduct research projects in this area.</t>
    </r>
    <r>
      <rPr>
        <sz val="10"/>
        <color theme="1"/>
        <rFont val="Calibri"/>
        <family val="2"/>
      </rPr>
      <t xml:space="preserve"> Paper</t>
    </r>
    <r>
      <rPr>
        <b/>
        <sz val="10"/>
        <color theme="1"/>
        <rFont val="Calibri"/>
        <family val="2"/>
      </rPr>
      <t xml:space="preserve"> proposes an integrative process framework for understanding the communication process. </t>
    </r>
    <r>
      <rPr>
        <sz val="10"/>
        <color theme="1"/>
        <rFont val="Calibri"/>
        <family val="2"/>
      </rPr>
      <t>Finally, the paper concludes by proposing an agenda for research to examine the potential value and implications of the communication perspective</t>
    </r>
  </si>
  <si>
    <r>
      <rPr>
        <b/>
        <sz val="10"/>
        <color theme="1"/>
        <rFont val="Calibri"/>
        <family val="2"/>
      </rPr>
      <t xml:space="preserve">This paper reports on an exploratory study which tested the use of the Precision Model, a generalized communication model that draws upon a set of communication behaviors to facilitate effective communication between users and developers. These behaviors were incorporated into a general format for running design team meetings.  </t>
    </r>
    <r>
      <rPr>
        <sz val="10"/>
        <color theme="1"/>
        <rFont val="Calibri"/>
        <family val="2"/>
      </rPr>
      <t>This research identifies specific behaviors and guidelines that can be used to improve the requirements definition process in any systems development project.</t>
    </r>
  </si>
  <si>
    <r>
      <rPr>
        <sz val="10"/>
        <color theme="1"/>
        <rFont val="Calibri"/>
        <family val="2"/>
      </rPr>
      <t>The user-system developer relationship has been the subject of much discussion and research.</t>
    </r>
    <r>
      <rPr>
        <b/>
        <sz val="10"/>
        <color theme="1"/>
        <rFont val="Calibri"/>
        <family val="2"/>
      </rPr>
      <t xml:space="preserve"> In this article we provide a new perspective into the reasons for the difficulties in communication which occur between these two groups. We illustrate that cultural differences are at the heart of this problem, with the two groups as different as two 'tribes.'
We propose a number of guidelines for use for Information Systems Managers to assist in developing a mutual understanding of the 'cultural' differences identified. Th</t>
    </r>
    <r>
      <rPr>
        <sz val="10"/>
        <color theme="1"/>
        <rFont val="Calibri"/>
        <family val="2"/>
      </rPr>
      <t>e guidelines proposed could be used to improve the training and development of systems developers, providing an opportunity for improved cooperation between these two groups from which the entire organization will benefit.</t>
    </r>
  </si>
  <si>
    <r>
      <rPr>
        <b/>
        <sz val="10"/>
        <color theme="1"/>
        <rFont val="Calibri"/>
        <family val="2"/>
      </rPr>
      <t>This paper begins with the premise that the IT-User gap will not disappear but that we could be doing more in our IT curricula to address the gap.</t>
    </r>
    <r>
      <rPr>
        <sz val="10"/>
        <color theme="1"/>
        <rFont val="Calibri"/>
        <family val="2"/>
      </rPr>
      <t xml:space="preserve"> First, the curriculum for IT majors should recognize that the role of IT professionals is changing in organizations and that the trend is for IT professionals to need stronger interpersonal skills and an organizational learning perspective. Second, the curriculum must be modified to give more than just lip service to the importance of these skills.</t>
    </r>
  </si>
  <si>
    <r>
      <rPr>
        <sz val="10"/>
        <color theme="1"/>
        <rFont val="Calibri"/>
        <family val="2"/>
      </rPr>
      <t>In this paper,</t>
    </r>
    <r>
      <rPr>
        <b/>
        <sz val="10"/>
        <color theme="1"/>
        <rFont val="Calibri"/>
        <family val="2"/>
      </rPr>
      <t xml:space="preserve"> we focus on the user–developer communication process. We propose a process model that delineates four stages of communication between users and software developers,</t>
    </r>
    <r>
      <rPr>
        <sz val="10"/>
        <color theme="1"/>
        <rFont val="Calibri"/>
        <family val="2"/>
      </rPr>
      <t xml:space="preserve"> and we argue that these stages must occur for user participation to lead to effective outcomes.</t>
    </r>
  </si>
  <si>
    <r>
      <rPr>
        <sz val="10"/>
        <color theme="1"/>
        <rFont val="Calibri"/>
        <family val="2"/>
      </rPr>
      <t xml:space="preserve">Based on numerous projects, </t>
    </r>
    <r>
      <rPr>
        <b/>
        <sz val="10"/>
        <color theme="1"/>
        <rFont val="Calibri"/>
        <family val="2"/>
      </rPr>
      <t>we have developed a suite of organizational patterns to</t>
    </r>
    <r>
      <rPr>
        <sz val="10"/>
        <color theme="1"/>
        <rFont val="Calibri"/>
        <family val="2"/>
      </rPr>
      <t xml:space="preserve"> apply to nearly all our projects so we can deliver as much value as possible. Many are grounded in common sense but may seem counter-intuitive to those familiar with traditional consulting techniques. We present a sampling of these techniques in this paper. </t>
    </r>
  </si>
  <si>
    <t>SLR_25 (2005): Introduces organisational patterns to deliver value in software projects.</t>
  </si>
  <si>
    <r>
      <rPr>
        <b/>
        <sz val="10"/>
        <color theme="1"/>
        <rFont val="Calibri"/>
        <family val="2"/>
      </rPr>
      <t>In this study, socio-technical factors creating a multi-dimensional gap between users and developers in software intensive projects of Turkish Defense Industry are examined.</t>
    </r>
    <r>
      <rPr>
        <sz val="10"/>
        <color theme="1"/>
        <rFont val="Calibri"/>
        <family val="2"/>
      </rPr>
      <t xml:space="preserve"> Although there are numerous studies on the challenges and problems of the IT sector in the literature, Defense industries have their own parameters. Therefore, they need to be examined separately.</t>
    </r>
  </si>
  <si>
    <r>
      <rPr>
        <b/>
        <sz val="10"/>
        <color theme="1"/>
        <rFont val="Calibri"/>
        <family val="2"/>
      </rPr>
      <t xml:space="preserve">Achieving consonance is a necessary condition for meeting stakeholders’ needs and project requirements. Therefore, reducing the stakeholder perception gap is one goal of activities among IS users and IS developers. </t>
    </r>
    <r>
      <rPr>
        <sz val="10"/>
        <color theme="1"/>
        <rFont val="Calibri"/>
        <family val="2"/>
      </rPr>
      <t>The presence of a link between requirements uncertainty and the stakeholder perception gap would provide an opportunity to reduce conditions of uncertainty instead of responding to uncertainties on a contingency basis. The question remains as to whether this relationship exists.</t>
    </r>
  </si>
  <si>
    <r>
      <rPr>
        <sz val="10"/>
        <color theme="1"/>
        <rFont val="Calibri"/>
        <family val="2"/>
      </rPr>
      <t xml:space="preserve">The objective of this paper is to present a case study reporting the collaborative work between HF experts and a company developing and commercializing a CPOE. </t>
    </r>
    <r>
      <rPr>
        <b/>
        <sz val="10"/>
        <color theme="1"/>
        <rFont val="Calibri"/>
        <family val="2"/>
      </rPr>
      <t>This study shows how this collaboration helps resolve the limits of direct users involvement and usual problems pertaining to users’ needs description and understanding.</t>
    </r>
  </si>
  <si>
    <r>
      <rPr>
        <sz val="10"/>
        <color theme="1"/>
        <rFont val="Calibri"/>
        <family val="2"/>
      </rPr>
      <t>Therefore, the purpose of this study is to</t>
    </r>
    <r>
      <rPr>
        <b/>
        <sz val="10"/>
        <color theme="1"/>
        <rFont val="Calibri"/>
        <family val="2"/>
      </rPr>
      <t xml:space="preserve"> examine the impact of user commitment on system development processes as well as final project outcomes.</t>
    </r>
    <r>
      <rPr>
        <sz val="10"/>
        <color theme="1"/>
        <rFont val="Calibri"/>
        <family val="2"/>
      </rPr>
      <t xml:space="preserve"> More specifically, given that user–IS collaboration is often cited as one of the most critical processes in an IS development project [13], </t>
    </r>
    <r>
      <rPr>
        <b/>
        <sz val="10"/>
        <color theme="1"/>
        <rFont val="Calibri"/>
        <family val="2"/>
      </rPr>
      <t>this study focuses on the link between user commitment and user–IS collaboration. To determine an ability to enhance commitment and improve both the process of development and the success of the project, our proposed model includes motivational antecedents of user commitment.</t>
    </r>
  </si>
  <si>
    <r>
      <rPr>
        <b/>
        <sz val="10"/>
        <color theme="1"/>
        <rFont val="Calibri"/>
        <family val="2"/>
      </rPr>
      <t>In this chapter we describe the practices that have emerged to ensure the role works effectively and sustainably, and how the role has evolved from an individual to a team</t>
    </r>
    <r>
      <rPr>
        <sz val="10"/>
        <color theme="1"/>
        <rFont val="Calibri"/>
        <family val="2"/>
      </rPr>
      <t>. We hope customers will find this chapter helpful in performing their role, and programmers will find it useful to understand the complexities of customer’s role on the project.</t>
    </r>
  </si>
  <si>
    <r>
      <rPr>
        <b/>
        <sz val="10"/>
        <color theme="1"/>
        <rFont val="Calibri"/>
        <family val="2"/>
      </rPr>
      <t>The purpose of this paper is to identify some of communication challenges that may arise during requirement elicitation and propose some possible interventions that may be carried out in order to mitigate these challenges.</t>
    </r>
  </si>
  <si>
    <r>
      <rPr>
        <b/>
        <sz val="10"/>
        <color theme="1"/>
        <rFont val="Calibri"/>
        <family val="2"/>
      </rPr>
      <t>enhancing user developer communication</t>
    </r>
    <r>
      <rPr>
        <sz val="10"/>
        <color theme="1"/>
        <rFont val="Calibri"/>
        <family val="2"/>
      </rPr>
      <t xml:space="preserve"> focusing on the translation process from user to system requirements 
</t>
    </r>
    <r>
      <rPr>
        <b/>
        <sz val="10"/>
        <color theme="1"/>
        <rFont val="Calibri"/>
        <family val="2"/>
      </rPr>
      <t>evaluation of a developed classification</t>
    </r>
    <r>
      <rPr>
        <sz val="10"/>
        <color theme="1"/>
        <rFont val="Calibri"/>
        <family val="2"/>
      </rPr>
      <t xml:space="preserve"> for trigger points (user-relevant decisions).</t>
    </r>
  </si>
  <si>
    <r>
      <rPr>
        <sz val="10"/>
        <color theme="1"/>
        <rFont val="Calibri"/>
        <family val="2"/>
      </rPr>
      <t xml:space="preserve">The paper’s contribution is threefold. </t>
    </r>
    <r>
      <rPr>
        <b/>
        <sz val="10"/>
        <color theme="1"/>
        <rFont val="Calibri"/>
        <family val="2"/>
      </rPr>
      <t xml:space="preserve">First, it explores how and when users provide feedback, analyzing correlations between feedback metadata and its impact on the application popularity. Second, our study identifies and classifies topics in the user reviews, their co-occurrences, popularities, and impacts. </t>
    </r>
    <r>
      <rPr>
        <sz val="10"/>
        <color theme="1"/>
        <rFont val="Calibri"/>
        <family val="2"/>
      </rPr>
      <t>Third, the paper gives insights into how researchers and tool vendors can systematically gather and use constructive feedback and how to integrate it into requirements and software engineering infrastructures.</t>
    </r>
  </si>
  <si>
    <r>
      <rPr>
        <sz val="10"/>
        <color theme="1"/>
        <rFont val="Calibri"/>
        <family val="2"/>
      </rPr>
      <t>Considering this, we conducted a quasi-experiment [23]</t>
    </r>
    <r>
      <rPr>
        <b/>
        <sz val="10"/>
        <color theme="1"/>
        <rFont val="Calibri"/>
        <family val="2"/>
      </rPr>
      <t xml:space="preserve"> which aimed to explore the improvement of the understanding of usability and also the empathy with users by novice software developers, into a usability evaluation context.</t>
    </r>
    <r>
      <rPr>
        <sz val="10"/>
        <color theme="1"/>
        <rFont val="Calibri"/>
        <family val="2"/>
      </rPr>
      <t xml:space="preserve"> Our study attempts to fill the gap in the literature by explaining this situation since a perspective of an EC-Process</t>
    </r>
  </si>
  <si>
    <r>
      <rPr>
        <sz val="10"/>
        <color theme="1"/>
        <rFont val="Calibri"/>
        <family val="2"/>
      </rPr>
      <t>The purpose of this paper is to report the results of the initial study, including the preliminary analysis based on extant social-psychological theory. As part of a larger research project to understand and improve motivation in an XP-based, software development organization,</t>
    </r>
    <r>
      <rPr>
        <b/>
        <sz val="10"/>
        <color theme="1"/>
        <rFont val="Calibri"/>
        <family val="2"/>
      </rPr>
      <t xml:space="preserve"> we undertook a study to investigate the impact of customer developer interactions on motivation in this organization.
First, we undertook a study to investigate the impact of customer developer interactions on motivation in this organization. Then we provided insights into the findings by evaluating them according to an established social-psychological theory. Subsequently, stakeholders used the results to develop and implement a motivation improvement program in their context.
</t>
    </r>
    <r>
      <rPr>
        <b/>
        <sz val="10"/>
        <color rgb="FF38761D"/>
        <rFont val="Calibri"/>
        <family val="2"/>
      </rPr>
      <t>Understanding the impact of peer interactions on motivation is important in any project; however, it is particularly important in an XP project, because peer interactions abound in this context, and moreover, include those additional interactions that arise from extensive, and direct, customer-developer communication.</t>
    </r>
  </si>
  <si>
    <r>
      <rPr>
        <sz val="10"/>
        <color theme="1"/>
        <rFont val="Calibri"/>
        <family val="2"/>
      </rPr>
      <t xml:space="preserve">Studies have shown that apart from bad project management, poor scope definition or lack of upper-management support one reason for failures in software projects is vendor-client relationship that does not work well. </t>
    </r>
    <r>
      <rPr>
        <b/>
        <sz val="10"/>
        <color theme="1"/>
        <rFont val="Calibri"/>
        <family val="2"/>
      </rPr>
      <t xml:space="preserve">This paper argues that one potential way to soothe the problem is establishing a common language between development team and non-technical customers. </t>
    </r>
  </si>
  <si>
    <r>
      <rPr>
        <sz val="10"/>
        <color theme="1"/>
        <rFont val="Calibri"/>
        <family val="2"/>
      </rPr>
      <t xml:space="preserve">A clear understanding of reasons why empathy increases in a usability evaluation context is not trivial. </t>
    </r>
    <r>
      <rPr>
        <b/>
        <sz val="10"/>
        <color theme="1"/>
        <rFont val="Calibri"/>
        <family val="2"/>
      </rPr>
      <t xml:space="preserve">This paper presents the results of an empirical study that aimed to explore the effectiveness of several typical usability evaluation methods to improve or increase the software developers’ empathy towards users’ needs. </t>
    </r>
  </si>
  <si>
    <r>
      <rPr>
        <b/>
        <sz val="10"/>
        <color theme="1"/>
        <rFont val="Calibri"/>
        <family val="2"/>
      </rPr>
      <t xml:space="preserve">We focus on which challenges related to human factors in software engineering the practitioners consider important. </t>
    </r>
    <r>
      <rPr>
        <sz val="10"/>
        <color theme="1"/>
        <rFont val="Calibri"/>
        <family val="2"/>
      </rPr>
      <t>By using interviews we aim to elicit more information on why and how these challenges are of special interest and the context in which they arise.</t>
    </r>
  </si>
  <si>
    <r>
      <rPr>
        <sz val="10"/>
        <color theme="1"/>
        <rFont val="Calibri"/>
        <family val="2"/>
      </rPr>
      <t xml:space="preserve">This paper reports on a first case study the utility and usability of the UDC-LSI method in a real-world practical context. In previous work, we showed that there is no method that targets large-scale IT projects and has the goal to improve user-developer communication in the design and implementation phase with the intention to improve system success [2]. Thus, </t>
    </r>
    <r>
      <rPr>
        <b/>
        <sz val="10"/>
        <color theme="1"/>
        <rFont val="Calibri"/>
        <family val="2"/>
      </rPr>
      <t>we designed the User-Developer- Communication in Large-Scale IT projects (UDC-LSI) method</t>
    </r>
    <r>
      <rPr>
        <sz val="10"/>
        <color theme="1"/>
        <rFont val="Calibri"/>
        <family val="2"/>
      </rPr>
      <t xml:space="preserve">. Then we wanted to research the effects of a concrete instantiation of the method in a real-world large-scale IT project, but it is difficult to find a company willing to apply an untested method. </t>
    </r>
    <r>
      <rPr>
        <b/>
        <sz val="10"/>
        <color theme="1"/>
        <rFont val="Calibri"/>
        <family val="2"/>
      </rPr>
      <t>As a first step to full evaluation we present in this work a case study where we study the utility (i.e. feasibility, effectiveness and efficiency) and usability (i.e. acceptance) of a simulated application of the UDC-LSI method in the iPeople project.</t>
    </r>
  </si>
  <si>
    <r>
      <rPr>
        <b/>
        <sz val="10"/>
        <color theme="1"/>
        <rFont val="Calibri"/>
        <family val="2"/>
      </rPr>
      <t>The main challenge addressed by the EU-funded project CloudTeams is bridging the communication and collaboration gap between software developers and end users during the whole software development process in order to develop better accepted software.</t>
    </r>
    <r>
      <rPr>
        <sz val="10"/>
        <color theme="1"/>
        <rFont val="Calibri"/>
        <family val="2"/>
      </rPr>
      <t xml:space="preserve"> CloudTeams solves the problem by bringing together software developers and end users into one platform, thus providing a seamless environment where interaction with customers will feel natural and will validate the software product.</t>
    </r>
  </si>
  <si>
    <r>
      <rPr>
        <sz val="10"/>
        <color theme="1"/>
        <rFont val="Calibri"/>
        <family val="2"/>
      </rPr>
      <t>We present an analysis of issues and commits on five GitHub projects distinguishing contributors between</t>
    </r>
    <r>
      <rPr>
        <b/>
        <sz val="10"/>
        <color theme="1"/>
        <rFont val="Calibri"/>
        <family val="2"/>
      </rPr>
      <t xml:space="preserve"> users and developers, a</t>
    </r>
    <r>
      <rPr>
        <sz val="10"/>
        <color theme="1"/>
        <rFont val="Calibri"/>
        <family val="2"/>
      </rPr>
      <t xml:space="preserve">nd between one-commit and multi-commit developers.
The main contributions of our work are:
• we investigate contributors in a fine granularity, splitting people in OSS projects into users and developers;
</t>
    </r>
    <r>
      <rPr>
        <b/>
        <sz val="10"/>
        <color theme="1"/>
        <rFont val="Calibri"/>
        <family val="2"/>
      </rPr>
      <t xml:space="preserve">• we analyze the situations different groups may face and what difficulties different groups may have when communicating regarding politeness and emotions;
</t>
    </r>
    <r>
      <rPr>
        <sz val="10"/>
        <color theme="1"/>
        <rFont val="Calibri"/>
        <family val="2"/>
      </rPr>
      <t>• we build upon previous studies in the area of human factors in software engineering suggesting that it is necessary to take into account the roles of the subjects who are communicating since the results show that different groups have different communication patterns</t>
    </r>
  </si>
  <si>
    <t>SLR_05 (2018):  Analyses issues and commits on GitHub projects to understand communication patterns between users and developers, emphasising the importance of considering different roles in communication.</t>
  </si>
  <si>
    <r>
      <rPr>
        <b/>
        <sz val="10"/>
        <color theme="1"/>
        <rFont val="Calibri"/>
        <family val="2"/>
      </rPr>
      <t>Motivation: To understand how users and developers interact via the review system in the Google Play Store, we study the characteristics of these dialogues that emerge through back-and-forth (updated) app reviews and developer responses.</t>
    </r>
    <r>
      <rPr>
        <sz val="10"/>
        <color theme="1"/>
        <rFont val="Calibri"/>
        <family val="2"/>
      </rPr>
      <t xml:space="preserve">
Motivation: In our preliminary study and Study I, we observed that responding to reviews can be beneficial for developers. Therefore, in our second study, we investigate which metrics are related to the likelihood of a developer responding to a review. </t>
    </r>
    <r>
      <rPr>
        <b/>
        <sz val="10"/>
        <color theme="1"/>
        <rFont val="Calibri"/>
        <family val="2"/>
      </rPr>
      <t>The goal of Study II is to provide recommendations for store owners and developers to easier identify reviews that may require a response. For example, store owners could automatically highlight reviews that a developer is likely to respond to.</t>
    </r>
    <r>
      <rPr>
        <sz val="10"/>
        <color theme="1"/>
        <rFont val="Calibri"/>
        <family val="2"/>
      </rPr>
      <t xml:space="preserve">
Motivation: In Study II we found how we can identify reviews that may require a response.</t>
    </r>
    <r>
      <rPr>
        <b/>
        <sz val="10"/>
        <color theme="1"/>
        <rFont val="Calibri"/>
        <family val="2"/>
      </rPr>
      <t xml:space="preserve"> However, the results obtained from Study II do not explain the actual contents of a response. Understanding the contents of developer responses can lead to improvements in the review response mechanism, or to improvements in the way that developers use reviews and responses</t>
    </r>
    <r>
      <rPr>
        <sz val="10"/>
        <color theme="1"/>
        <rFont val="Calibri"/>
        <family val="2"/>
      </rPr>
      <t>. For example, if developers turn out to ask users for more details in many of their responses, such requests can be better accommodated by next-generation automated review mechanisms. Therefore, we conduct a manual study of the contents of responses to understand better what drives developers to respond to reviews.</t>
    </r>
  </si>
  <si>
    <r>
      <rPr>
        <b/>
        <sz val="10"/>
        <color theme="1"/>
        <rFont val="Calibri"/>
        <family val="2"/>
      </rPr>
      <t>proposes a valid user engagement success instrument</t>
    </r>
    <r>
      <rPr>
        <sz val="10"/>
        <color theme="1"/>
        <rFont val="Calibri"/>
        <family val="2"/>
      </rPr>
      <t xml:space="preserve"> (a questionnaire) consists of 67 items. </t>
    </r>
  </si>
  <si>
    <r>
      <rPr>
        <sz val="10"/>
        <color theme="1"/>
        <rFont val="Calibri"/>
        <family val="2"/>
      </rPr>
      <t>To get more</t>
    </r>
    <r>
      <rPr>
        <b/>
        <sz val="10"/>
        <color theme="1"/>
        <rFont val="Calibri"/>
        <family val="2"/>
      </rPr>
      <t xml:space="preserve"> in-depth understanding of the customer problems and issues with the communication between customer and the vendor, in this study it was decided to get interview data from both sides to see how the role of customer is formed. </t>
    </r>
    <r>
      <rPr>
        <sz val="10"/>
        <color theme="1"/>
        <rFont val="Calibri"/>
        <family val="2"/>
      </rPr>
      <t>On the software process aspects, it was interesting to understand what does the customer actually do or understand, and how they relate themselves to the rest of the development team</t>
    </r>
  </si>
  <si>
    <r>
      <rPr>
        <sz val="10"/>
        <color theme="1"/>
        <rFont val="Calibri"/>
        <family val="2"/>
      </rPr>
      <t>Several aspects were investigated, which include</t>
    </r>
    <r>
      <rPr>
        <b/>
        <sz val="10"/>
        <color theme="1"/>
        <rFont val="Calibri"/>
        <family val="2"/>
      </rPr>
      <t xml:space="preserve"> how collaboration with external customers affects student skills in a customer-driven course, how collaboration with external customers affects students’ motivation in startup formation, and how students perceive the introduction of an external Innovation Bootcamp activity at the start of the course.</t>
    </r>
  </si>
  <si>
    <r>
      <rPr>
        <sz val="10"/>
        <color theme="1"/>
        <rFont val="Calibri"/>
        <family val="2"/>
      </rPr>
      <t xml:space="preserve">For this reason the main aim is to produce an paper that deals with the communication problems of this stage which will be a contribution to future requirements engineers that try to solve problems in the requirements elicitation where they know techniques to understand what the client wants and to capture the proposed requirements.
</t>
    </r>
    <r>
      <rPr>
        <b/>
        <sz val="10"/>
        <color theme="1"/>
        <rFont val="Calibri"/>
        <family val="2"/>
      </rPr>
      <t>The aim of our study is to propose a solution/improvement in the communication between client and developer through the application of methodologies that allow the intermediary (requirements engineer) to fully understand the client’s needs and express them correctly to the development group.</t>
    </r>
  </si>
  <si>
    <r>
      <rPr>
        <sz val="10"/>
        <color theme="1"/>
        <rFont val="Calibri"/>
        <family val="2"/>
      </rPr>
      <t>We aim to provide a starting point for a theory about contemporary human challenges in teams and their causes in software engineering.</t>
    </r>
    <r>
      <rPr>
        <b/>
        <sz val="10"/>
        <color theme="1"/>
        <rFont val="Calibri"/>
        <family val="2"/>
      </rPr>
      <t xml:space="preserve"> To do so, we look to establish a reusable set of challenges and start out by investigating the effect of team virtualization</t>
    </r>
    <r>
      <rPr>
        <sz val="10"/>
        <color theme="1"/>
        <rFont val="Calibri"/>
        <family val="2"/>
      </rPr>
      <t>. Virtual teams often use digital communication and consist of members with different nationalities that may have more divergent human values due to cultural differences compared to single nationality teams.</t>
    </r>
  </si>
  <si>
    <r>
      <rPr>
        <sz val="10"/>
        <color theme="1"/>
        <rFont val="Calibri"/>
        <family val="2"/>
      </rPr>
      <t xml:space="preserve">we use both the previously observed organizational patterns and six newly discovered patterns in government organizations to improve the understanding of the development team and the customer. We documented the experiences as patterns to make a pattern language and solve the above-mentioned challenges.
</t>
    </r>
    <r>
      <rPr>
        <b/>
        <sz val="10"/>
        <color theme="1"/>
        <rFont val="Calibri"/>
        <family val="2"/>
      </rPr>
      <t>We bring six newly discovered patterns that address these problems and improve the understanding between a customer and the development team during the software development process. We also bring some of the known organizational patterns that also mitigate these problems into relation to the newly discovered patterns.</t>
    </r>
  </si>
  <si>
    <t>Identify how software industry can be improved using the study outcomes, how these outcomes can be incorporated and applied into real world effectively.</t>
  </si>
  <si>
    <t>Key Focus/ Contribution</t>
  </si>
  <si>
    <t>Lessons</t>
  </si>
  <si>
    <t xml:space="preserve">improving communication, communication gaps, user feedback in app stores </t>
  </si>
  <si>
    <t xml:space="preserve">Meeting format for conducting effective meetings with the use of Precision model. </t>
  </si>
  <si>
    <t>People often complain that they dont have time to work and their schedules are filled with meetings. So this approach could be used to solve this issues. (Check Columns AX and AZ in data extraction sheet)</t>
  </si>
  <si>
    <t>Guidelines for bridging cultural gap are provided.</t>
  </si>
  <si>
    <t>These guidelines can be used to bridge the communication gaps caused by cultural differences. (Check Columns AX and AZ in data extraction sheet)</t>
  </si>
  <si>
    <t>Users raised a number of problems they encountmed regarding online help and Users gave many reasons for their dissatisfaction with the system and error message text. 
They found that  for users, the quality of online help is better when written by a  technical communicator and the users are more prepared to use it.
They found that, the users of those systems (ones where telchnical communicator wrote the online help), however, did rate the quality of the online help higher and  indicated they used help more frequently than users of systems where online help was written by  someone other than a technical communicator.</t>
  </si>
  <si>
    <t>These can be used to inform online help and error message writing process. also could consider using technical communicators for this job.</t>
  </si>
  <si>
    <t>They stated that Communication problems within the systems development process may be addressed by a mutual understanding of cultural differences between the 'tribes' of users and systems developers. This degree of understanding cannot be achieved by attempting to change, persuade or convert the other tribe. The problems of user-systems developer communication need to be addressed through effective communication which acknowledges the differing cultures.
They suggested recommendations to improve communication in information systems development.</t>
  </si>
  <si>
    <t>We can use the suggested recommendations to improve communication in information systems development.</t>
  </si>
  <si>
    <t>Authors have developed a set of principles to improve communication.
Developed a Framework for User-centred and Use-case Driven RE.
Developed an XML-Based Tool for Identifying, Studying and Mediating Human-to-Human Communication.</t>
  </si>
  <si>
    <t>We can use the suggested principles and XML tool to improve communication.</t>
  </si>
  <si>
    <t>They have developed a process model that specifies four communication stages that are necessary for developers to understand users’ needs and to appropriately prioritize issues requiring resolution.</t>
  </si>
  <si>
    <t>We can use the suggested process model to improve communication.</t>
  </si>
  <si>
    <t>Johnson and Schole's model is helpful to analyse organisational culture when developing communication strategies.
provides evidence that show it is beneficial to have an existing team member to act as a facilitator of communication between developers and users: either a BA or a technical writer</t>
  </si>
  <si>
    <t>We can use the suggested model to analyse organisational culture to improve communication.
Suggestions to have mediators to facilitate communication.</t>
  </si>
  <si>
    <t xml:space="preserve"> This paper has empirically shown that the defect rates increase due to the use of less informative communications channels in the development time.
Provides some suggestions on communication media selection.</t>
  </si>
  <si>
    <t>Suggestions on communication media selection.</t>
  </si>
  <si>
    <t>For both communication and perception</t>
  </si>
  <si>
    <t>Provide a set of implications for IS practitioners to reduce perception gap and improve communication.</t>
  </si>
  <si>
    <t xml:space="preserve">Five data patterns were deduced regarding quality requirement by improving comunication 
</t>
  </si>
  <si>
    <t xml:space="preserve">We can use these data patterns to improve the quality of RE process by improving comunication </t>
  </si>
  <si>
    <t>Proposed an Intervention for managing the communication challenges between customers and developers. Highlighted its usage for RE process.</t>
  </si>
  <si>
    <t xml:space="preserve">- A Descriptive Classification for End User-Relevant Decisions of Large-Scale IT Projects
- Talks about user developer communication focusing on the translation process from user to system requirements. </t>
  </si>
  <si>
    <t xml:space="preserve">We can use this developed descriptive Classification for End User-Relevant Decisions of Large-Scale IT Projects to improve user developer communication focusing on the translation process from user to system requirements. </t>
  </si>
  <si>
    <t>- Suggest ways to improve develoer user communication via appstore</t>
  </si>
  <si>
    <t>- We can use below findings to improve communication.
 Suggest ways to improve develoer user communication via appstore</t>
  </si>
  <si>
    <t xml:space="preserve">-  study has identified Existence of UDC in Large-Scale IT Projects (Table 3), Organizational Obstacles for UDC (Table 4), identified three factors for communication gaps and four consequences caused by communication gaps (Table 5), Ideas to Overcome Obstacles for the Implementation of UDC and Factors for Communication Gaps (Table 6). </t>
  </si>
  <si>
    <t xml:space="preserve">- We can use below findings to improve communication.
 study has identified Existence of UDC in Large-Scale IT Projects (Table 3), Organizational Obstacles for UDC (Table 4), identified three factors for communication gaps and four consequences caused by communication gaps (Table 5), Ideas to Overcome Obstacles for the Implementation of UDC and Factors for Communication Gaps (Table 6). </t>
  </si>
  <si>
    <t>- They have compiled a list of all concepts perceived by software development participants as useful knowledge for non-professional software development clients, grouped by categories
- Provided recommendations for practitioners and training curriculas of business managers</t>
  </si>
  <si>
    <t>- We can use below findings to improve communication:
- They have compiled a list of all concepts perceived by software development participants as useful knowledge for non-professional software development clients, grouped by categories
- Provided recommendations for practitioners and training curriculas of business managers</t>
  </si>
  <si>
    <t>- UDC-LSI Method</t>
  </si>
  <si>
    <t>- We can use UDC-LSI Method to improve communication</t>
  </si>
  <si>
    <t>- Findings from the interviews with developers and users for developing coud teams platform. This can be used to improve communication.</t>
  </si>
  <si>
    <t>For both communication and emotions</t>
  </si>
  <si>
    <t>- raising understanding of how different roles in software development express emotions and politeness. Also talks about communication differences. This can be used to improve communication.</t>
  </si>
  <si>
    <t xml:space="preserve">- Provides recommendations to app store owners and identified drivers for responding. </t>
  </si>
  <si>
    <t>- Suggestions for improving communication with customers</t>
  </si>
  <si>
    <t>- Recommendations for user-develoer communication in app stores</t>
  </si>
  <si>
    <t>- Propose how to improve the communication action between client - developer in the process of requirements elicitation</t>
  </si>
  <si>
    <t>Four Organisation patterns to improve user- developer communication</t>
  </si>
  <si>
    <t>- Introduces Infrastructure Probes, which helps to improve collaboration between users and developers regarding RE</t>
  </si>
  <si>
    <t>- Ways to improve user- IS collaboration</t>
  </si>
  <si>
    <t>- improving collaboration with SE students and customers via customer-driven courses.</t>
  </si>
  <si>
    <t>uncover the practices the customers and developers were using to enhance the effectiveness of the on-site customer.</t>
  </si>
  <si>
    <t>Improving understanding, Overcoming understanding gaps</t>
  </si>
  <si>
    <t>- describes an approach to help overcome some of the mismatch or understanding gap between the customer and the developer</t>
  </si>
  <si>
    <t>- six organizational patterns for improving the understanding between a customer and the development team.</t>
  </si>
  <si>
    <t>- Causes of stakeholder perception gap and how to address it.</t>
  </si>
  <si>
    <t>- user-developer perception gaps in requirements understanding</t>
  </si>
  <si>
    <t>- Proposed some enhancements to the traditional IT curriculum to bridge IT-User gap</t>
  </si>
  <si>
    <t>- Identifies the gap between IT  professionals and users via Gap model</t>
  </si>
  <si>
    <t>- Identifies the gap between developers and users and how to address it</t>
  </si>
  <si>
    <t xml:space="preserve">- Discuss how empathy help to improve the novice software developers’ understanding of usability </t>
  </si>
  <si>
    <t xml:space="preserve">- explored the effectiveness of some typical usability evaluation methods to improve of empathy towards users’ needs </t>
  </si>
  <si>
    <t xml:space="preserve">- explored the effectiveness of some typical usability evaluation methods to improve of empathy towards users’ needs. </t>
  </si>
  <si>
    <t>Customers' and Developers' motivating and demotivating factors</t>
  </si>
  <si>
    <t>Discuss the user involvement in software development</t>
  </si>
  <si>
    <t>Obstacles to user involvement and how to overcome them</t>
  </si>
  <si>
    <t>Identified  a set of factors for user engagement success</t>
  </si>
  <si>
    <t>Investigates developers' opinions on end user participation</t>
  </si>
  <si>
    <t xml:space="preserve">Study user related risks  and shed light on how speciﬁc strategies enhance the chance of project </t>
  </si>
  <si>
    <t>Investigates Malaysian software development practitioners' perceptions of human factors affecting the successful implementation of SPI efforts in SME software development companies.</t>
  </si>
  <si>
    <t>- Identified Human Factors Related Challenges and solutions to these challenges</t>
  </si>
  <si>
    <t>- Identified a set of relevant human challenges in SE teams and mitigation measures</t>
  </si>
  <si>
    <r>
      <t xml:space="preserve">The second pattern is that </t>
    </r>
    <r>
      <rPr>
        <b/>
        <sz val="10"/>
        <color theme="1"/>
        <rFont val="Calibri"/>
        <family val="2"/>
      </rPr>
      <t>domain knowledge</t>
    </r>
    <r>
      <rPr>
        <sz val="10"/>
        <color theme="1"/>
        <rFont val="Calibri"/>
        <family val="2"/>
      </rPr>
      <t xml:space="preserve"> is a contributing factor towards the delivery of quality requirements. However, this is dependent on the interaction and communication between the users and the implementation team. If interaction or communication is limited, the implementation team does not have comprehensive domain knowledge and poor requirements are the end result.
</t>
    </r>
    <r>
      <rPr>
        <b/>
        <sz val="10"/>
        <color theme="1"/>
        <rFont val="Calibri"/>
        <family val="2"/>
      </rPr>
      <t>Staff_learning</t>
    </r>
    <r>
      <rPr>
        <sz val="10"/>
        <color theme="1"/>
        <rFont val="Calibri"/>
        <family val="2"/>
      </rPr>
      <t xml:space="preserve">: According to Dyba, 2 categories of learning strategies exist: exploitation and exploration. Exploitation learning is defined as “the adoption and use of existing knowledge and experience”. By contrast, exploration learning is defined as “the search for new knowledge, either through imitation or innovation”.
</t>
    </r>
    <r>
      <rPr>
        <b/>
        <sz val="10"/>
        <color theme="1"/>
        <rFont val="Calibri"/>
        <family val="2"/>
      </rPr>
      <t xml:space="preserve">SPI consultancy: </t>
    </r>
    <r>
      <rPr>
        <sz val="10"/>
        <color theme="1"/>
        <rFont val="Calibri"/>
        <family val="2"/>
      </rPr>
      <t xml:space="preserve">The extent to which SPI consultants, based on their past experience, help small and medium companies in adopting formal SPI standards whilst staying aligned with the company's vision.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</si>
</sst>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36">
    <font>
      <sz val="10"/>
      <color rgb="FF000000"/>
      <name val="Arial"/>
      <scheme val="minor"/>
    </font>
    <font>
      <b/>
      <sz val="10"/>
      <color theme="1"/>
      <name val="Calibri"/>
      <family val="2"/>
    </font>
    <font>
      <sz val="10"/>
      <color theme="1"/>
      <name val="Calibri"/>
      <family val="2"/>
    </font>
    <font>
      <sz val="10"/>
      <color theme="1"/>
      <name val="Arial"/>
      <family val="2"/>
    </font>
    <font>
      <sz val="11"/>
      <color theme="1"/>
      <name val="Calibri"/>
      <family val="2"/>
    </font>
    <font>
      <u/>
      <sz val="10"/>
      <color rgb="FF0000FF"/>
      <name val="Calibri"/>
      <family val="2"/>
    </font>
    <font>
      <sz val="10"/>
      <color theme="1"/>
      <name val="Arial"/>
      <family val="2"/>
      <scheme val="minor"/>
    </font>
    <font>
      <sz val="10"/>
      <color rgb="FF0D0D0D"/>
      <name val="Calibri"/>
      <family val="2"/>
    </font>
    <font>
      <sz val="10"/>
      <color rgb="FF000000"/>
      <name val="Calibri"/>
      <family val="2"/>
    </font>
    <font>
      <sz val="10"/>
      <color rgb="FF000000"/>
      <name val="Docs-Calibri"/>
    </font>
    <font>
      <b/>
      <sz val="10"/>
      <color rgb="FF000000"/>
      <name val="Calibri"/>
      <family val="2"/>
    </font>
    <font>
      <sz val="10"/>
      <color theme="1"/>
      <name val="Calibri"/>
      <family val="2"/>
    </font>
    <font>
      <sz val="10"/>
      <name val="Arial"/>
      <family val="2"/>
    </font>
    <font>
      <b/>
      <strike/>
      <sz val="10"/>
      <color theme="1"/>
      <name val="Calibri"/>
      <family val="2"/>
    </font>
    <font>
      <strike/>
      <sz val="10"/>
      <color theme="1"/>
      <name val="Calibri"/>
      <family val="2"/>
    </font>
    <font>
      <sz val="9"/>
      <color rgb="FF000000"/>
      <name val="&quot;Google Sans Mono&quot;"/>
    </font>
    <font>
      <strike/>
      <sz val="10"/>
      <color rgb="FF000000"/>
      <name val="Docs-Calibri"/>
    </font>
    <font>
      <b/>
      <sz val="10"/>
      <color rgb="FF000000"/>
      <name val="Calibri"/>
      <family val="2"/>
    </font>
    <font>
      <sz val="10"/>
      <color rgb="FF0B5394"/>
      <name val="Calibri"/>
      <family val="2"/>
    </font>
    <font>
      <sz val="10"/>
      <color rgb="FF0B5394"/>
      <name val="Docs-Calibri"/>
    </font>
    <font>
      <sz val="10"/>
      <color rgb="FF000000"/>
      <name val="Calibri"/>
      <family val="2"/>
    </font>
    <font>
      <sz val="10"/>
      <color rgb="FF0D0D0D"/>
      <name val="Calibri"/>
      <family val="2"/>
    </font>
    <font>
      <strike/>
      <sz val="10"/>
      <color rgb="FF000000"/>
      <name val="Calibri"/>
      <family val="2"/>
    </font>
    <font>
      <b/>
      <sz val="10"/>
      <color theme="1"/>
      <name val="Calibri, Arial"/>
    </font>
    <font>
      <sz val="10"/>
      <color theme="1"/>
      <name val="Calibri, Arial"/>
    </font>
    <font>
      <sz val="10"/>
      <name val="Calibri"/>
      <family val="2"/>
    </font>
    <font>
      <u/>
      <sz val="10"/>
      <color rgb="FF1155CC"/>
      <name val="Calibri"/>
      <family val="2"/>
    </font>
    <font>
      <sz val="10"/>
      <color theme="1"/>
      <name val="Calibri,Arial"/>
    </font>
    <font>
      <b/>
      <sz val="10"/>
      <color theme="1"/>
      <name val="Calibri,Arial"/>
    </font>
    <font>
      <b/>
      <sz val="10"/>
      <color rgb="FF38761D"/>
      <name val="Calibri"/>
      <family val="2"/>
    </font>
    <font>
      <b/>
      <sz val="10"/>
      <color rgb="FF0B5394"/>
      <name val="Calibri"/>
      <family val="2"/>
    </font>
    <font>
      <i/>
      <sz val="10"/>
      <color theme="1"/>
      <name val="Calibri"/>
      <family val="2"/>
    </font>
    <font>
      <sz val="8"/>
      <color rgb="FFFF0000"/>
      <name val="Calibri"/>
      <family val="2"/>
    </font>
    <font>
      <sz val="8"/>
      <color theme="1"/>
      <name val="Calibri"/>
      <family val="2"/>
    </font>
    <font>
      <strike/>
      <sz val="10"/>
      <color theme="1"/>
      <name val="Calibri,Arial"/>
    </font>
    <font>
      <sz val="10"/>
      <color rgb="FF000000"/>
      <name val="Arial"/>
      <family val="2"/>
    </font>
  </fonts>
  <fills count="34">
    <fill>
      <patternFill patternType="none"/>
    </fill>
    <fill>
      <patternFill patternType="gray125"/>
    </fill>
    <fill>
      <patternFill patternType="solid">
        <fgColor rgb="FFD9EAD3"/>
        <bgColor rgb="FFD9EAD3"/>
      </patternFill>
    </fill>
    <fill>
      <patternFill patternType="solid">
        <fgColor rgb="FFB6D7A8"/>
        <bgColor rgb="FFB6D7A8"/>
      </patternFill>
    </fill>
    <fill>
      <patternFill patternType="solid">
        <fgColor rgb="FFFCE5CD"/>
        <bgColor rgb="FFFCE5CD"/>
      </patternFill>
    </fill>
    <fill>
      <patternFill patternType="solid">
        <fgColor rgb="FFFFFF00"/>
        <bgColor rgb="FFFFFF00"/>
      </patternFill>
    </fill>
    <fill>
      <patternFill patternType="solid">
        <fgColor rgb="FFA4C2F4"/>
        <bgColor rgb="FFA4C2F4"/>
      </patternFill>
    </fill>
    <fill>
      <patternFill patternType="solid">
        <fgColor rgb="FFEFEFEF"/>
        <bgColor rgb="FFEFEFEF"/>
      </patternFill>
    </fill>
    <fill>
      <patternFill patternType="solid">
        <fgColor rgb="FF00FF00"/>
        <bgColor rgb="FF00FF00"/>
      </patternFill>
    </fill>
    <fill>
      <patternFill patternType="solid">
        <fgColor rgb="FFB7B7B7"/>
        <bgColor rgb="FFB7B7B7"/>
      </patternFill>
    </fill>
    <fill>
      <patternFill patternType="solid">
        <fgColor rgb="FFCCCCCC"/>
        <bgColor rgb="FFCCCCCC"/>
      </patternFill>
    </fill>
    <fill>
      <patternFill patternType="solid">
        <fgColor rgb="FFF3F3F3"/>
        <bgColor rgb="FFF3F3F3"/>
      </patternFill>
    </fill>
    <fill>
      <patternFill patternType="solid">
        <fgColor rgb="FFFFF2CC"/>
        <bgColor rgb="FFFFF2CC"/>
      </patternFill>
    </fill>
    <fill>
      <patternFill patternType="solid">
        <fgColor rgb="FFD9D9D9"/>
        <bgColor rgb="FFD9D9D9"/>
      </patternFill>
    </fill>
    <fill>
      <patternFill patternType="solid">
        <fgColor rgb="FFFFD966"/>
        <bgColor rgb="FFFFD966"/>
      </patternFill>
    </fill>
    <fill>
      <patternFill patternType="solid">
        <fgColor rgb="FFD9D2E9"/>
        <bgColor rgb="FFD9D2E9"/>
      </patternFill>
    </fill>
    <fill>
      <patternFill patternType="solid">
        <fgColor rgb="FFEAD1DC"/>
        <bgColor rgb="FFEAD1DC"/>
      </patternFill>
    </fill>
    <fill>
      <patternFill patternType="solid">
        <fgColor rgb="FFCFE2F3"/>
        <bgColor rgb="FFCFE2F3"/>
      </patternFill>
    </fill>
    <fill>
      <patternFill patternType="solid">
        <fgColor rgb="FFC9DAF8"/>
        <bgColor rgb="FFC9DAF8"/>
      </patternFill>
    </fill>
    <fill>
      <patternFill patternType="solid">
        <fgColor rgb="FFFFFFFF"/>
        <bgColor rgb="FFFFFFFF"/>
      </patternFill>
    </fill>
    <fill>
      <patternFill patternType="solid">
        <fgColor rgb="FFD0E0E3"/>
        <bgColor rgb="FFD0E0E3"/>
      </patternFill>
    </fill>
    <fill>
      <patternFill patternType="solid">
        <fgColor rgb="FFD5A6BD"/>
        <bgColor rgb="FFD5A6BD"/>
      </patternFill>
    </fill>
    <fill>
      <patternFill patternType="solid">
        <fgColor theme="6"/>
        <bgColor theme="6"/>
      </patternFill>
    </fill>
    <fill>
      <patternFill patternType="solid">
        <fgColor rgb="FF9FC5E8"/>
        <bgColor rgb="FF9FC5E8"/>
      </patternFill>
    </fill>
    <fill>
      <patternFill patternType="solid">
        <fgColor rgb="FFB4A7D6"/>
        <bgColor rgb="FFB4A7D6"/>
      </patternFill>
    </fill>
    <fill>
      <patternFill patternType="solid">
        <fgColor rgb="FF999999"/>
        <bgColor rgb="FF999999"/>
      </patternFill>
    </fill>
    <fill>
      <patternFill patternType="solid">
        <fgColor rgb="FFFF9900"/>
        <bgColor rgb="FFFF9900"/>
      </patternFill>
    </fill>
    <fill>
      <patternFill patternType="solid">
        <fgColor rgb="FFE4EEF7"/>
        <bgColor rgb="FFE4EEF7"/>
      </patternFill>
    </fill>
    <fill>
      <patternFill patternType="solid">
        <fgColor theme="9"/>
        <bgColor theme="9"/>
      </patternFill>
    </fill>
    <fill>
      <patternFill patternType="solid">
        <fgColor rgb="FFF1C232"/>
        <bgColor rgb="FFF1C232"/>
      </patternFill>
    </fill>
    <fill>
      <patternFill patternType="solid">
        <fgColor rgb="FFF9CB9C"/>
        <bgColor rgb="FFF9CB9C"/>
      </patternFill>
    </fill>
    <fill>
      <patternFill patternType="solid">
        <fgColor rgb="FFF4CCCC"/>
        <bgColor rgb="FFF4CCCC"/>
      </patternFill>
    </fill>
    <fill>
      <patternFill patternType="solid">
        <fgColor rgb="FF00FFFF"/>
        <bgColor rgb="FF00FFFF"/>
      </patternFill>
    </fill>
    <fill>
      <patternFill patternType="solid">
        <fgColor rgb="FF93C47D"/>
        <bgColor rgb="FF93C47D"/>
      </patternFill>
    </fill>
  </fills>
  <borders count="15">
    <border>
      <left/>
      <right/>
      <top/>
      <bottom/>
      <diagonal/>
    </border>
    <border>
      <left/>
      <right/>
      <top style="thick">
        <color rgb="FF000000"/>
      </top>
      <bottom/>
      <diagonal/>
    </border>
    <border>
      <left/>
      <right/>
      <top style="thin">
        <color rgb="FF000000"/>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diagonal/>
    </border>
  </borders>
  <cellStyleXfs count="1">
    <xf numFmtId="0" fontId="0" fillId="0" borderId="0"/>
  </cellStyleXfs>
  <cellXfs count="369">
    <xf numFmtId="0" fontId="0" fillId="0" borderId="0" xfId="0"/>
    <xf numFmtId="0" fontId="1" fillId="2" borderId="0" xfId="0" applyFont="1" applyFill="1" applyAlignment="1">
      <alignment vertical="top" wrapText="1"/>
    </xf>
    <xf numFmtId="0" fontId="1" fillId="3" borderId="0" xfId="0" applyFont="1" applyFill="1" applyAlignment="1">
      <alignment vertical="top" wrapText="1"/>
    </xf>
    <xf numFmtId="0" fontId="2" fillId="2" borderId="0" xfId="0" applyFont="1" applyFill="1" applyAlignment="1">
      <alignment vertical="top" wrapText="1"/>
    </xf>
    <xf numFmtId="164" fontId="2" fillId="0" borderId="0" xfId="0" applyNumberFormat="1" applyFont="1" applyAlignment="1">
      <alignment vertical="top" wrapText="1"/>
    </xf>
    <xf numFmtId="0" fontId="2" fillId="0" borderId="0" xfId="0" applyFont="1" applyAlignment="1">
      <alignment vertical="top" wrapText="1"/>
    </xf>
    <xf numFmtId="0" fontId="1" fillId="0" borderId="0" xfId="0" applyFont="1" applyAlignment="1">
      <alignment vertical="top" wrapText="1"/>
    </xf>
    <xf numFmtId="0" fontId="2" fillId="4" borderId="0" xfId="0" applyFont="1" applyFill="1" applyAlignment="1">
      <alignment vertical="top" wrapText="1"/>
    </xf>
    <xf numFmtId="0" fontId="2" fillId="5" borderId="0" xfId="0" applyFont="1" applyFill="1" applyAlignment="1">
      <alignment vertical="top" wrapText="1"/>
    </xf>
    <xf numFmtId="0" fontId="2" fillId="0" borderId="1" xfId="0" applyFont="1" applyBorder="1" applyAlignment="1">
      <alignment vertical="top" wrapText="1"/>
    </xf>
    <xf numFmtId="0" fontId="2" fillId="0" borderId="1" xfId="0" applyFont="1" applyBorder="1" applyAlignment="1">
      <alignment horizontal="right" vertical="top" wrapText="1"/>
    </xf>
    <xf numFmtId="0" fontId="2" fillId="0" borderId="0" xfId="0" applyFont="1" applyAlignment="1">
      <alignment vertical="top"/>
    </xf>
    <xf numFmtId="0" fontId="3" fillId="0" borderId="1" xfId="0" applyFont="1" applyBorder="1" applyAlignment="1">
      <alignment vertical="top"/>
    </xf>
    <xf numFmtId="0" fontId="2" fillId="0" borderId="2" xfId="0" applyFont="1" applyBorder="1" applyAlignment="1">
      <alignment vertical="top" wrapText="1"/>
    </xf>
    <xf numFmtId="0" fontId="3" fillId="0" borderId="0" xfId="0" applyFont="1"/>
    <xf numFmtId="0" fontId="3" fillId="0" borderId="0" xfId="0" applyFont="1" applyAlignment="1">
      <alignment vertical="top"/>
    </xf>
    <xf numFmtId="0" fontId="4" fillId="4" borderId="0" xfId="0" applyFont="1" applyFill="1" applyAlignment="1">
      <alignment vertical="top" wrapText="1"/>
    </xf>
    <xf numFmtId="0" fontId="4" fillId="5" borderId="0" xfId="0" applyFont="1" applyFill="1" applyAlignment="1">
      <alignment vertical="top" wrapText="1"/>
    </xf>
    <xf numFmtId="164" fontId="2" fillId="6" borderId="0" xfId="0" applyNumberFormat="1" applyFont="1" applyFill="1" applyAlignment="1">
      <alignment horizontal="right" vertical="top" wrapText="1"/>
    </xf>
    <xf numFmtId="0" fontId="2" fillId="0" borderId="0" xfId="0" applyFont="1" applyAlignment="1">
      <alignment horizontal="right" vertical="top" wrapText="1"/>
    </xf>
    <xf numFmtId="0" fontId="5" fillId="0" borderId="0" xfId="0" applyFont="1" applyAlignment="1">
      <alignment vertical="top" wrapText="1"/>
    </xf>
    <xf numFmtId="0" fontId="2" fillId="0" borderId="0" xfId="0" applyFont="1"/>
    <xf numFmtId="0" fontId="1" fillId="0" borderId="3" xfId="0" applyFont="1" applyBorder="1"/>
    <xf numFmtId="0" fontId="2" fillId="0" borderId="3" xfId="0" applyFont="1" applyBorder="1"/>
    <xf numFmtId="0" fontId="1" fillId="2" borderId="3" xfId="0" applyFont="1" applyFill="1" applyBorder="1"/>
    <xf numFmtId="9" fontId="1" fillId="2" borderId="3" xfId="0" applyNumberFormat="1" applyFont="1" applyFill="1" applyBorder="1"/>
    <xf numFmtId="0" fontId="2" fillId="0" borderId="3" xfId="0" applyFont="1" applyBorder="1" applyAlignment="1">
      <alignment horizontal="left"/>
    </xf>
    <xf numFmtId="0" fontId="2" fillId="0" borderId="3" xfId="0" applyFont="1" applyBorder="1" applyAlignment="1">
      <alignment horizontal="right"/>
    </xf>
    <xf numFmtId="0" fontId="1" fillId="2" borderId="3" xfId="0" applyFont="1" applyFill="1" applyBorder="1" applyAlignment="1">
      <alignment horizontal="left"/>
    </xf>
    <xf numFmtId="0" fontId="1" fillId="2" borderId="3" xfId="0" applyFont="1" applyFill="1" applyBorder="1" applyAlignment="1">
      <alignment horizontal="right"/>
    </xf>
    <xf numFmtId="0" fontId="2" fillId="2" borderId="3" xfId="0" applyFont="1" applyFill="1" applyBorder="1"/>
    <xf numFmtId="0" fontId="2" fillId="8" borderId="0" xfId="0" applyFont="1" applyFill="1"/>
    <xf numFmtId="0" fontId="1" fillId="2" borderId="0" xfId="0" applyFont="1" applyFill="1"/>
    <xf numFmtId="0" fontId="1" fillId="9" borderId="3" xfId="0" applyFont="1" applyFill="1" applyBorder="1" applyAlignment="1">
      <alignment vertical="top" wrapText="1"/>
    </xf>
    <xf numFmtId="0" fontId="1" fillId="10" borderId="3" xfId="0" applyFont="1" applyFill="1" applyBorder="1" applyAlignment="1">
      <alignment vertical="top" wrapText="1"/>
    </xf>
    <xf numFmtId="0" fontId="2" fillId="11" borderId="3" xfId="0" applyFont="1" applyFill="1" applyBorder="1" applyAlignment="1">
      <alignment vertical="top" wrapText="1"/>
    </xf>
    <xf numFmtId="0" fontId="2" fillId="0" borderId="3" xfId="0" applyFont="1" applyBorder="1" applyAlignment="1">
      <alignment vertical="top" wrapText="1"/>
    </xf>
    <xf numFmtId="0" fontId="4" fillId="11" borderId="3" xfId="0" applyFont="1" applyFill="1" applyBorder="1" applyAlignment="1">
      <alignment vertical="top" wrapText="1"/>
    </xf>
    <xf numFmtId="0" fontId="2" fillId="0" borderId="0" xfId="0" applyFont="1" applyAlignment="1">
      <alignment wrapText="1"/>
    </xf>
    <xf numFmtId="0" fontId="6" fillId="0" borderId="0" xfId="0" applyFont="1" applyAlignment="1">
      <alignment wrapText="1"/>
    </xf>
    <xf numFmtId="0" fontId="6" fillId="0" borderId="0" xfId="0" applyFont="1" applyAlignment="1">
      <alignment vertical="top"/>
    </xf>
    <xf numFmtId="0" fontId="1" fillId="13" borderId="0" xfId="0" applyFont="1" applyFill="1"/>
    <xf numFmtId="0" fontId="2" fillId="0" borderId="3" xfId="0" applyFont="1" applyBorder="1" applyAlignment="1">
      <alignment horizontal="left" vertical="top"/>
    </xf>
    <xf numFmtId="0" fontId="2" fillId="0" borderId="3" xfId="0" applyFont="1" applyBorder="1" applyAlignment="1">
      <alignment horizontal="left" vertical="top" wrapText="1"/>
    </xf>
    <xf numFmtId="0" fontId="2" fillId="14" borderId="3" xfId="0" applyFont="1" applyFill="1" applyBorder="1" applyAlignment="1">
      <alignment horizontal="left" vertical="top" wrapText="1"/>
    </xf>
    <xf numFmtId="0" fontId="2" fillId="15" borderId="3" xfId="0" applyFont="1" applyFill="1" applyBorder="1" applyAlignment="1">
      <alignment horizontal="left" vertical="top" wrapText="1"/>
    </xf>
    <xf numFmtId="0" fontId="1" fillId="16" borderId="3" xfId="0" applyFont="1" applyFill="1" applyBorder="1" applyAlignment="1">
      <alignment horizontal="left" vertical="top" wrapText="1"/>
    </xf>
    <xf numFmtId="0" fontId="2" fillId="16" borderId="3" xfId="0" applyFont="1" applyFill="1" applyBorder="1" applyAlignment="1">
      <alignment horizontal="left" vertical="top" wrapText="1"/>
    </xf>
    <xf numFmtId="0" fontId="1" fillId="14" borderId="3" xfId="0" applyFont="1" applyFill="1" applyBorder="1" applyAlignment="1">
      <alignment horizontal="left" vertical="top" wrapText="1"/>
    </xf>
    <xf numFmtId="0" fontId="1" fillId="17" borderId="3" xfId="0" applyFont="1" applyFill="1" applyBorder="1" applyAlignment="1">
      <alignment horizontal="left" vertical="top" wrapText="1"/>
    </xf>
    <xf numFmtId="0" fontId="1" fillId="15" borderId="3" xfId="0" applyFont="1" applyFill="1" applyBorder="1" applyAlignment="1">
      <alignment horizontal="left" vertical="top" wrapText="1"/>
    </xf>
    <xf numFmtId="0" fontId="2" fillId="17" borderId="3" xfId="0" applyFont="1" applyFill="1" applyBorder="1" applyAlignment="1">
      <alignment horizontal="left" vertical="top" wrapText="1"/>
    </xf>
    <xf numFmtId="0" fontId="2" fillId="8" borderId="0" xfId="0" applyFont="1" applyFill="1" applyAlignment="1">
      <alignment wrapText="1"/>
    </xf>
    <xf numFmtId="0" fontId="2" fillId="8" borderId="0" xfId="0" applyFont="1" applyFill="1" applyAlignment="1">
      <alignment vertical="top"/>
    </xf>
    <xf numFmtId="0" fontId="1" fillId="2" borderId="0" xfId="0" applyFont="1" applyFill="1" applyAlignment="1">
      <alignment wrapText="1"/>
    </xf>
    <xf numFmtId="0" fontId="1" fillId="2" borderId="0" xfId="0" applyFont="1" applyFill="1" applyAlignment="1">
      <alignment vertical="top"/>
    </xf>
    <xf numFmtId="0" fontId="2" fillId="0" borderId="0" xfId="0" applyFont="1" applyAlignment="1">
      <alignment horizontal="left" vertical="top"/>
    </xf>
    <xf numFmtId="0" fontId="2" fillId="0" borderId="0" xfId="0" applyFont="1" applyAlignment="1">
      <alignment horizontal="left" vertical="top" wrapText="1"/>
    </xf>
    <xf numFmtId="0" fontId="2" fillId="15" borderId="0" xfId="0" applyFont="1" applyFill="1" applyAlignment="1">
      <alignment horizontal="left" vertical="top" wrapText="1"/>
    </xf>
    <xf numFmtId="0" fontId="7" fillId="18" borderId="0" xfId="0" applyFont="1" applyFill="1" applyAlignment="1">
      <alignment horizontal="left" wrapText="1"/>
    </xf>
    <xf numFmtId="0" fontId="2" fillId="18" borderId="0" xfId="0" applyFont="1" applyFill="1" applyAlignment="1">
      <alignment vertical="top"/>
    </xf>
    <xf numFmtId="0" fontId="1" fillId="17" borderId="0" xfId="0" applyFont="1" applyFill="1" applyAlignment="1">
      <alignment horizontal="left" vertical="top" wrapText="1"/>
    </xf>
    <xf numFmtId="0" fontId="2" fillId="12" borderId="0" xfId="0" applyFont="1" applyFill="1" applyAlignment="1">
      <alignment vertical="top" wrapText="1"/>
    </xf>
    <xf numFmtId="0" fontId="2" fillId="12" borderId="0" xfId="0" applyFont="1" applyFill="1" applyAlignment="1">
      <alignment vertical="top"/>
    </xf>
    <xf numFmtId="0" fontId="2" fillId="0" borderId="2" xfId="0" applyFont="1" applyBorder="1" applyAlignment="1">
      <alignment vertical="top"/>
    </xf>
    <xf numFmtId="0" fontId="1" fillId="14" borderId="0" xfId="0" applyFont="1" applyFill="1" applyAlignment="1">
      <alignment horizontal="left" vertical="top" wrapText="1"/>
    </xf>
    <xf numFmtId="0" fontId="2" fillId="0" borderId="4" xfId="0" applyFont="1" applyBorder="1" applyAlignment="1">
      <alignment vertical="top"/>
    </xf>
    <xf numFmtId="0" fontId="2" fillId="15" borderId="0" xfId="0" applyFont="1" applyFill="1" applyAlignment="1">
      <alignment vertical="top" wrapText="1"/>
    </xf>
    <xf numFmtId="0" fontId="2" fillId="15" borderId="0" xfId="0" applyFont="1" applyFill="1" applyAlignment="1">
      <alignment vertical="top"/>
    </xf>
    <xf numFmtId="0" fontId="2" fillId="17" borderId="0" xfId="0" applyFont="1" applyFill="1" applyAlignment="1">
      <alignment horizontal="left" vertical="top" wrapText="1"/>
    </xf>
    <xf numFmtId="0" fontId="2" fillId="15" borderId="0" xfId="0" applyFont="1" applyFill="1" applyAlignment="1">
      <alignment wrapText="1"/>
    </xf>
    <xf numFmtId="0" fontId="8" fillId="19" borderId="0" xfId="0" applyFont="1" applyFill="1" applyAlignment="1">
      <alignment horizontal="left" vertical="top"/>
    </xf>
    <xf numFmtId="0" fontId="1" fillId="15" borderId="0" xfId="0" applyFont="1" applyFill="1" applyAlignment="1">
      <alignment horizontal="left" vertical="top" wrapText="1"/>
    </xf>
    <xf numFmtId="0" fontId="9" fillId="19" borderId="0" xfId="0" applyFont="1" applyFill="1" applyAlignment="1">
      <alignment horizontal="left" vertical="top"/>
    </xf>
    <xf numFmtId="0" fontId="8" fillId="20" borderId="0" xfId="0" applyFont="1" applyFill="1" applyAlignment="1">
      <alignment vertical="top" wrapText="1"/>
    </xf>
    <xf numFmtId="0" fontId="2" fillId="20" borderId="0" xfId="0" applyFont="1" applyFill="1" applyAlignment="1">
      <alignment vertical="top"/>
    </xf>
    <xf numFmtId="0" fontId="2" fillId="20" borderId="0" xfId="0" applyFont="1" applyFill="1" applyAlignment="1">
      <alignment vertical="top" wrapText="1"/>
    </xf>
    <xf numFmtId="0" fontId="2" fillId="16" borderId="0" xfId="0" applyFont="1" applyFill="1" applyAlignment="1">
      <alignment horizontal="left" vertical="top" wrapText="1"/>
    </xf>
    <xf numFmtId="0" fontId="1" fillId="16" borderId="0" xfId="0" applyFont="1" applyFill="1" applyAlignment="1">
      <alignment horizontal="left" vertical="top" wrapText="1"/>
    </xf>
    <xf numFmtId="0" fontId="2" fillId="14" borderId="0" xfId="0" applyFont="1" applyFill="1" applyAlignment="1">
      <alignment horizontal="left" vertical="top" wrapText="1"/>
    </xf>
    <xf numFmtId="0" fontId="7" fillId="20" borderId="0" xfId="0" applyFont="1" applyFill="1" applyAlignment="1">
      <alignment vertical="top" wrapText="1"/>
    </xf>
    <xf numFmtId="0" fontId="7" fillId="4" borderId="0" xfId="0" applyFont="1" applyFill="1" applyAlignment="1">
      <alignment vertical="top" wrapText="1"/>
    </xf>
    <xf numFmtId="0" fontId="2" fillId="4" borderId="0" xfId="0" applyFont="1" applyFill="1" applyAlignment="1">
      <alignment vertical="top"/>
    </xf>
    <xf numFmtId="0" fontId="2" fillId="0" borderId="0" xfId="0" applyFont="1" applyAlignment="1">
      <alignment horizontal="right" vertical="top"/>
    </xf>
    <xf numFmtId="0" fontId="1" fillId="0" borderId="0" xfId="0" applyFont="1"/>
    <xf numFmtId="0" fontId="2" fillId="18" borderId="0" xfId="0" applyFont="1" applyFill="1"/>
    <xf numFmtId="0" fontId="8" fillId="19" borderId="0" xfId="0" applyFont="1" applyFill="1" applyAlignment="1">
      <alignment horizontal="left"/>
    </xf>
    <xf numFmtId="0" fontId="1" fillId="2" borderId="3" xfId="0" applyFont="1" applyFill="1" applyBorder="1" applyAlignment="1">
      <alignment vertical="top" wrapText="1"/>
    </xf>
    <xf numFmtId="0" fontId="1" fillId="21" borderId="3" xfId="0" applyFont="1" applyFill="1" applyBorder="1" applyAlignment="1">
      <alignment vertical="top" wrapText="1"/>
    </xf>
    <xf numFmtId="0" fontId="1" fillId="22" borderId="3" xfId="0" applyFont="1" applyFill="1" applyBorder="1" applyAlignment="1">
      <alignment vertical="top" wrapText="1"/>
    </xf>
    <xf numFmtId="0" fontId="1" fillId="23" borderId="3" xfId="0" applyFont="1" applyFill="1" applyBorder="1" applyAlignment="1">
      <alignment vertical="top" wrapText="1"/>
    </xf>
    <xf numFmtId="0" fontId="1" fillId="24" borderId="3" xfId="0" applyFont="1" applyFill="1" applyBorder="1" applyAlignment="1">
      <alignment vertical="top" wrapText="1"/>
    </xf>
    <xf numFmtId="0" fontId="2" fillId="14" borderId="3" xfId="0" applyFont="1" applyFill="1" applyBorder="1" applyAlignment="1">
      <alignment vertical="top" wrapText="1"/>
    </xf>
    <xf numFmtId="0" fontId="2" fillId="15" borderId="3" xfId="0" applyFont="1" applyFill="1" applyBorder="1" applyAlignment="1">
      <alignment vertical="top" wrapText="1"/>
    </xf>
    <xf numFmtId="0" fontId="1" fillId="15" borderId="5" xfId="0" applyFont="1" applyFill="1" applyBorder="1" applyAlignment="1">
      <alignment vertical="top" wrapText="1"/>
    </xf>
    <xf numFmtId="0" fontId="2" fillId="15" borderId="5" xfId="0" applyFont="1" applyFill="1" applyBorder="1" applyAlignment="1">
      <alignment vertical="top" wrapText="1"/>
    </xf>
    <xf numFmtId="0" fontId="3" fillId="15" borderId="5" xfId="0" applyFont="1" applyFill="1" applyBorder="1" applyAlignment="1">
      <alignment vertical="top"/>
    </xf>
    <xf numFmtId="0" fontId="2" fillId="16" borderId="3" xfId="0" applyFont="1" applyFill="1" applyBorder="1" applyAlignment="1">
      <alignment vertical="top" wrapText="1"/>
    </xf>
    <xf numFmtId="0" fontId="1" fillId="16" borderId="3" xfId="0" applyFont="1" applyFill="1" applyBorder="1" applyAlignment="1">
      <alignment vertical="top" wrapText="1"/>
    </xf>
    <xf numFmtId="0" fontId="1" fillId="14" borderId="3" xfId="0" applyFont="1" applyFill="1" applyBorder="1" applyAlignment="1">
      <alignment vertical="top" wrapText="1"/>
    </xf>
    <xf numFmtId="0" fontId="2" fillId="17" borderId="3" xfId="0" applyFont="1" applyFill="1" applyBorder="1" applyAlignment="1">
      <alignment vertical="top" wrapText="1"/>
    </xf>
    <xf numFmtId="0" fontId="1" fillId="17" borderId="3" xfId="0" applyFont="1" applyFill="1" applyBorder="1" applyAlignment="1">
      <alignment vertical="top" wrapText="1"/>
    </xf>
    <xf numFmtId="0" fontId="10" fillId="14" borderId="3" xfId="0" applyFont="1" applyFill="1" applyBorder="1" applyAlignment="1">
      <alignment horizontal="left" vertical="top" wrapText="1"/>
    </xf>
    <xf numFmtId="0" fontId="1" fillId="15" borderId="3" xfId="0" applyFont="1" applyFill="1" applyBorder="1" applyAlignment="1">
      <alignment vertical="top" wrapText="1"/>
    </xf>
    <xf numFmtId="0" fontId="2" fillId="14" borderId="0" xfId="0" applyFont="1" applyFill="1" applyAlignment="1">
      <alignment vertical="top" wrapText="1"/>
    </xf>
    <xf numFmtId="0" fontId="1" fillId="0" borderId="3" xfId="0" applyFont="1" applyBorder="1" applyAlignment="1">
      <alignment vertical="top" wrapText="1"/>
    </xf>
    <xf numFmtId="0" fontId="11" fillId="0" borderId="3" xfId="0" applyFont="1" applyBorder="1"/>
    <xf numFmtId="0" fontId="11" fillId="0" borderId="3" xfId="0" applyFont="1" applyBorder="1" applyAlignment="1">
      <alignment vertical="top" wrapText="1"/>
    </xf>
    <xf numFmtId="0" fontId="2" fillId="2" borderId="0" xfId="0" applyFont="1" applyFill="1" applyAlignment="1">
      <alignment vertical="top"/>
    </xf>
    <xf numFmtId="0" fontId="2" fillId="2" borderId="0" xfId="0" applyFont="1" applyFill="1" applyAlignment="1">
      <alignment horizontal="left" vertical="top"/>
    </xf>
    <xf numFmtId="0" fontId="1" fillId="0" borderId="3" xfId="0" applyFont="1" applyBorder="1" applyAlignment="1">
      <alignment vertical="top"/>
    </xf>
    <xf numFmtId="0" fontId="1" fillId="0" borderId="3" xfId="0" applyFont="1" applyBorder="1" applyAlignment="1">
      <alignment horizontal="left" vertical="top"/>
    </xf>
    <xf numFmtId="0" fontId="2" fillId="0" borderId="3" xfId="0" applyFont="1" applyBorder="1" applyAlignment="1">
      <alignment vertical="top"/>
    </xf>
    <xf numFmtId="0" fontId="2" fillId="2" borderId="4" xfId="0" applyFont="1" applyFill="1" applyBorder="1"/>
    <xf numFmtId="0" fontId="2" fillId="2" borderId="0" xfId="0" applyFont="1" applyFill="1"/>
    <xf numFmtId="0" fontId="1" fillId="0" borderId="6" xfId="0" applyFont="1" applyBorder="1"/>
    <xf numFmtId="0" fontId="1" fillId="0" borderId="7" xfId="0" applyFont="1" applyBorder="1"/>
    <xf numFmtId="0" fontId="1" fillId="0" borderId="5" xfId="0" applyFont="1" applyBorder="1" applyAlignment="1">
      <alignment horizontal="left" vertical="top"/>
    </xf>
    <xf numFmtId="0" fontId="1" fillId="0" borderId="5" xfId="0" applyFont="1" applyBorder="1" applyAlignment="1">
      <alignment vertical="top" wrapText="1"/>
    </xf>
    <xf numFmtId="0" fontId="2" fillId="0" borderId="6" xfId="0" applyFont="1" applyBorder="1"/>
    <xf numFmtId="0" fontId="2" fillId="0" borderId="7" xfId="0" applyFont="1" applyBorder="1" applyAlignment="1">
      <alignment horizontal="right"/>
    </xf>
    <xf numFmtId="0" fontId="2" fillId="0" borderId="9" xfId="0" applyFont="1" applyBorder="1"/>
    <xf numFmtId="0" fontId="1" fillId="0" borderId="6" xfId="0" applyFont="1" applyBorder="1" applyAlignment="1">
      <alignment vertical="top"/>
    </xf>
    <xf numFmtId="0" fontId="2" fillId="0" borderId="7" xfId="0" applyFont="1" applyBorder="1" applyAlignment="1">
      <alignment horizontal="left" vertical="top"/>
    </xf>
    <xf numFmtId="0" fontId="2" fillId="0" borderId="7" xfId="0" applyFont="1" applyBorder="1" applyAlignment="1">
      <alignment vertical="top" wrapText="1"/>
    </xf>
    <xf numFmtId="0" fontId="1" fillId="19" borderId="7" xfId="0" applyFont="1" applyFill="1" applyBorder="1" applyAlignment="1">
      <alignment vertical="top"/>
    </xf>
    <xf numFmtId="0" fontId="2" fillId="0" borderId="7" xfId="0" applyFont="1" applyBorder="1"/>
    <xf numFmtId="0" fontId="1" fillId="0" borderId="6" xfId="0" applyFont="1" applyBorder="1" applyAlignment="1">
      <alignment vertical="top" wrapText="1"/>
    </xf>
    <xf numFmtId="0" fontId="2" fillId="0" borderId="9" xfId="0" applyFont="1" applyBorder="1" applyAlignment="1">
      <alignment wrapText="1"/>
    </xf>
    <xf numFmtId="0" fontId="1" fillId="25" borderId="8" xfId="0" applyFont="1" applyFill="1" applyBorder="1" applyAlignment="1">
      <alignment vertical="top"/>
    </xf>
    <xf numFmtId="0" fontId="1" fillId="25" borderId="4" xfId="0" applyFont="1" applyFill="1" applyBorder="1" applyAlignment="1">
      <alignment horizontal="left" vertical="top"/>
    </xf>
    <xf numFmtId="0" fontId="1" fillId="25" borderId="7" xfId="0" applyFont="1" applyFill="1" applyBorder="1" applyAlignment="1">
      <alignment vertical="top"/>
    </xf>
    <xf numFmtId="0" fontId="2" fillId="26" borderId="0" xfId="0" applyFont="1" applyFill="1" applyAlignment="1">
      <alignment vertical="top"/>
    </xf>
    <xf numFmtId="0" fontId="2" fillId="26" borderId="0" xfId="0" applyFont="1" applyFill="1" applyAlignment="1">
      <alignment horizontal="left" vertical="top"/>
    </xf>
    <xf numFmtId="0" fontId="1" fillId="2" borderId="6" xfId="0" applyFont="1" applyFill="1" applyBorder="1" applyAlignment="1">
      <alignment vertical="top" wrapText="1"/>
    </xf>
    <xf numFmtId="0" fontId="2" fillId="2" borderId="7" xfId="0" applyFont="1" applyFill="1" applyBorder="1" applyAlignment="1">
      <alignment horizontal="left" vertical="top"/>
    </xf>
    <xf numFmtId="0" fontId="2" fillId="2" borderId="7" xfId="0" applyFont="1" applyFill="1" applyBorder="1" applyAlignment="1">
      <alignment vertical="top" wrapText="1"/>
    </xf>
    <xf numFmtId="0" fontId="1" fillId="2" borderId="6" xfId="0" applyFont="1" applyFill="1" applyBorder="1" applyAlignment="1">
      <alignment vertical="top"/>
    </xf>
    <xf numFmtId="0" fontId="2" fillId="17" borderId="0" xfId="0" applyFont="1" applyFill="1"/>
    <xf numFmtId="0" fontId="2" fillId="0" borderId="0" xfId="0" applyFont="1" applyAlignment="1">
      <alignment horizontal="left"/>
    </xf>
    <xf numFmtId="0" fontId="13" fillId="25" borderId="3" xfId="0" applyFont="1" applyFill="1" applyBorder="1" applyAlignment="1">
      <alignment vertical="top"/>
    </xf>
    <xf numFmtId="0" fontId="1" fillId="0" borderId="7" xfId="0" applyFont="1" applyBorder="1" applyAlignment="1">
      <alignment vertical="top"/>
    </xf>
    <xf numFmtId="0" fontId="2" fillId="0" borderId="7" xfId="0" applyFont="1" applyBorder="1" applyAlignment="1">
      <alignment horizontal="left" vertical="top" wrapText="1"/>
    </xf>
    <xf numFmtId="0" fontId="1" fillId="0" borderId="7" xfId="0" applyFont="1" applyBorder="1" applyAlignment="1">
      <alignment vertical="top" wrapText="1"/>
    </xf>
    <xf numFmtId="0" fontId="2" fillId="0" borderId="7" xfId="0" applyFont="1" applyBorder="1" applyAlignment="1">
      <alignment vertical="top"/>
    </xf>
    <xf numFmtId="0" fontId="2" fillId="2" borderId="0" xfId="0" applyFont="1" applyFill="1" applyAlignment="1">
      <alignment horizontal="left"/>
    </xf>
    <xf numFmtId="0" fontId="1" fillId="0" borderId="3" xfId="0" applyFont="1" applyBorder="1" applyAlignment="1">
      <alignment horizontal="left"/>
    </xf>
    <xf numFmtId="0" fontId="1" fillId="10" borderId="3" xfId="0" applyFont="1" applyFill="1" applyBorder="1" applyAlignment="1">
      <alignment vertical="top"/>
    </xf>
    <xf numFmtId="0" fontId="2" fillId="10" borderId="3" xfId="0" applyFont="1" applyFill="1" applyBorder="1" applyAlignment="1">
      <alignment horizontal="left" vertical="top"/>
    </xf>
    <xf numFmtId="0" fontId="2" fillId="10" borderId="3" xfId="0" applyFont="1" applyFill="1" applyBorder="1" applyAlignment="1">
      <alignment vertical="top" wrapText="1"/>
    </xf>
    <xf numFmtId="0" fontId="1" fillId="10" borderId="3" xfId="0" applyFont="1" applyFill="1" applyBorder="1" applyAlignment="1">
      <alignment horizontal="left" vertical="top"/>
    </xf>
    <xf numFmtId="0" fontId="14" fillId="0" borderId="3" xfId="0" applyFont="1" applyBorder="1" applyAlignment="1">
      <alignment vertical="top" wrapText="1"/>
    </xf>
    <xf numFmtId="0" fontId="1" fillId="2" borderId="0" xfId="0" applyFont="1" applyFill="1" applyAlignment="1">
      <alignment horizontal="left" vertical="top"/>
    </xf>
    <xf numFmtId="0" fontId="15" fillId="19" borderId="3" xfId="0" applyFont="1" applyFill="1" applyBorder="1" applyAlignment="1">
      <alignment horizontal="left"/>
    </xf>
    <xf numFmtId="0" fontId="15" fillId="19" borderId="10" xfId="0" applyFont="1" applyFill="1" applyBorder="1" applyAlignment="1">
      <alignment horizontal="left"/>
    </xf>
    <xf numFmtId="0" fontId="8" fillId="19" borderId="3" xfId="0" applyFont="1" applyFill="1" applyBorder="1" applyAlignment="1">
      <alignment horizontal="left"/>
    </xf>
    <xf numFmtId="0" fontId="2" fillId="0" borderId="9" xfId="0" applyFont="1" applyBorder="1" applyAlignment="1">
      <alignment horizontal="left" vertical="top"/>
    </xf>
    <xf numFmtId="0" fontId="10" fillId="2" borderId="0" xfId="0" applyFont="1" applyFill="1" applyAlignment="1">
      <alignment horizontal="left"/>
    </xf>
    <xf numFmtId="0" fontId="1" fillId="0" borderId="5" xfId="0" applyFont="1" applyBorder="1"/>
    <xf numFmtId="0" fontId="2" fillId="27" borderId="3" xfId="0" applyFont="1" applyFill="1" applyBorder="1" applyAlignment="1">
      <alignment vertical="top" wrapText="1"/>
    </xf>
    <xf numFmtId="0" fontId="2" fillId="0" borderId="5" xfId="0" applyFont="1" applyBorder="1"/>
    <xf numFmtId="10" fontId="2" fillId="0" borderId="3" xfId="0" applyNumberFormat="1" applyFont="1" applyBorder="1"/>
    <xf numFmtId="0" fontId="14" fillId="25" borderId="3" xfId="0" applyFont="1" applyFill="1" applyBorder="1" applyAlignment="1">
      <alignment vertical="top" wrapText="1"/>
    </xf>
    <xf numFmtId="0" fontId="16" fillId="25" borderId="0" xfId="0" applyFont="1" applyFill="1" applyAlignment="1">
      <alignment horizontal="left"/>
    </xf>
    <xf numFmtId="0" fontId="2" fillId="12" borderId="3" xfId="0" applyFont="1" applyFill="1" applyBorder="1" applyAlignment="1">
      <alignment vertical="top" wrapText="1"/>
    </xf>
    <xf numFmtId="0" fontId="1" fillId="0" borderId="5" xfId="0" applyFont="1" applyBorder="1" applyAlignment="1">
      <alignment horizontal="left"/>
    </xf>
    <xf numFmtId="0" fontId="1" fillId="0" borderId="3" xfId="0" applyFont="1" applyBorder="1" applyAlignment="1">
      <alignment horizontal="right"/>
    </xf>
    <xf numFmtId="0" fontId="2" fillId="4" borderId="3" xfId="0" applyFont="1" applyFill="1" applyBorder="1" applyAlignment="1">
      <alignment vertical="top" wrapText="1"/>
    </xf>
    <xf numFmtId="0" fontId="2" fillId="27" borderId="3" xfId="0" applyFont="1" applyFill="1" applyBorder="1"/>
    <xf numFmtId="0" fontId="2" fillId="15" borderId="3" xfId="0" applyFont="1" applyFill="1" applyBorder="1"/>
    <xf numFmtId="0" fontId="2" fillId="12" borderId="3" xfId="0" applyFont="1" applyFill="1" applyBorder="1" applyAlignment="1">
      <alignment wrapText="1"/>
    </xf>
    <xf numFmtId="0" fontId="2" fillId="12" borderId="3" xfId="0" applyFont="1" applyFill="1" applyBorder="1" applyAlignment="1">
      <alignment vertical="top"/>
    </xf>
    <xf numFmtId="0" fontId="1" fillId="7" borderId="3" xfId="0" applyFont="1" applyFill="1" applyBorder="1" applyAlignment="1">
      <alignment vertical="top"/>
    </xf>
    <xf numFmtId="0" fontId="14" fillId="0" borderId="3" xfId="0" applyFont="1" applyBorder="1" applyAlignment="1">
      <alignment vertical="top"/>
    </xf>
    <xf numFmtId="0" fontId="17" fillId="2" borderId="0" xfId="0" applyFont="1" applyFill="1" applyAlignment="1">
      <alignment horizontal="left"/>
    </xf>
    <xf numFmtId="10" fontId="2" fillId="0" borderId="0" xfId="0" applyNumberFormat="1" applyFont="1"/>
    <xf numFmtId="0" fontId="15" fillId="19" borderId="0" xfId="0" applyFont="1" applyFill="1" applyAlignment="1">
      <alignment horizontal="right"/>
    </xf>
    <xf numFmtId="0" fontId="18" fillId="0" borderId="0" xfId="0" applyFont="1" applyAlignment="1">
      <alignment horizontal="left" vertical="top"/>
    </xf>
    <xf numFmtId="0" fontId="1" fillId="11" borderId="3" xfId="0" applyFont="1" applyFill="1" applyBorder="1" applyAlignment="1">
      <alignment horizontal="left" vertical="top"/>
    </xf>
    <xf numFmtId="0" fontId="2" fillId="0" borderId="10" xfId="0" applyFont="1" applyBorder="1" applyAlignment="1">
      <alignment horizontal="left" vertical="top" wrapText="1"/>
    </xf>
    <xf numFmtId="0" fontId="11" fillId="0" borderId="3" xfId="0" applyFont="1" applyBorder="1" applyAlignment="1">
      <alignment horizontal="left" vertical="top" wrapText="1"/>
    </xf>
    <xf numFmtId="0" fontId="11" fillId="0" borderId="10" xfId="0" applyFont="1" applyBorder="1" applyAlignment="1">
      <alignment horizontal="left" vertical="top" wrapText="1"/>
    </xf>
    <xf numFmtId="0" fontId="19" fillId="0" borderId="0" xfId="0" applyFont="1" applyAlignment="1">
      <alignment horizontal="left"/>
    </xf>
    <xf numFmtId="0" fontId="1" fillId="11" borderId="3" xfId="0" applyFont="1" applyFill="1" applyBorder="1" applyAlignment="1">
      <alignment vertical="top" wrapText="1"/>
    </xf>
    <xf numFmtId="0" fontId="1" fillId="11" borderId="5" xfId="0" applyFont="1" applyFill="1" applyBorder="1" applyAlignment="1">
      <alignment vertical="top"/>
    </xf>
    <xf numFmtId="0" fontId="1" fillId="0" borderId="0" xfId="0" applyFont="1" applyAlignment="1">
      <alignment horizontal="left" vertical="top"/>
    </xf>
    <xf numFmtId="0" fontId="6" fillId="2" borderId="0" xfId="0" applyFont="1" applyFill="1"/>
    <xf numFmtId="0" fontId="1" fillId="11" borderId="3" xfId="0" applyFont="1" applyFill="1" applyBorder="1" applyAlignment="1">
      <alignment vertical="top"/>
    </xf>
    <xf numFmtId="10" fontId="2" fillId="0" borderId="3" xfId="0" applyNumberFormat="1" applyFont="1" applyBorder="1" applyAlignment="1">
      <alignment horizontal="left" vertical="top"/>
    </xf>
    <xf numFmtId="0" fontId="1" fillId="28" borderId="0" xfId="0" applyFont="1" applyFill="1" applyAlignment="1">
      <alignment horizontal="left" vertical="top"/>
    </xf>
    <xf numFmtId="0" fontId="1" fillId="11" borderId="5" xfId="0" applyFont="1" applyFill="1" applyBorder="1" applyAlignment="1">
      <alignment vertical="top" wrapText="1"/>
    </xf>
    <xf numFmtId="0" fontId="2" fillId="0" borderId="3" xfId="0" applyFont="1" applyBorder="1" applyAlignment="1">
      <alignment horizontal="right" vertical="top" wrapText="1"/>
    </xf>
    <xf numFmtId="0" fontId="2" fillId="10" borderId="3" xfId="0" applyFont="1" applyFill="1" applyBorder="1" applyAlignment="1">
      <alignment horizontal="right" vertical="top" wrapText="1"/>
    </xf>
    <xf numFmtId="0" fontId="2" fillId="9" borderId="3" xfId="0" applyFont="1" applyFill="1" applyBorder="1" applyAlignment="1">
      <alignment horizontal="right" vertical="top" wrapText="1"/>
    </xf>
    <xf numFmtId="0" fontId="2" fillId="9" borderId="3" xfId="0" applyFont="1" applyFill="1" applyBorder="1" applyAlignment="1">
      <alignment vertical="top" wrapText="1"/>
    </xf>
    <xf numFmtId="0" fontId="2" fillId="0" borderId="3" xfId="0" applyFont="1" applyBorder="1" applyAlignment="1">
      <alignment wrapText="1"/>
    </xf>
    <xf numFmtId="0" fontId="10" fillId="19" borderId="3" xfId="0" applyFont="1" applyFill="1" applyBorder="1" applyAlignment="1">
      <alignment horizontal="left"/>
    </xf>
    <xf numFmtId="0" fontId="2" fillId="0" borderId="12" xfId="0" applyFont="1" applyBorder="1" applyAlignment="1">
      <alignment vertical="top" wrapText="1"/>
    </xf>
    <xf numFmtId="0" fontId="2" fillId="0" borderId="6" xfId="0" applyFont="1" applyBorder="1" applyAlignment="1">
      <alignment vertical="top" wrapText="1"/>
    </xf>
    <xf numFmtId="0" fontId="2" fillId="0" borderId="12" xfId="0" applyFont="1" applyBorder="1" applyAlignment="1">
      <alignment horizontal="left" vertical="top" wrapText="1"/>
    </xf>
    <xf numFmtId="0" fontId="1" fillId="13" borderId="3" xfId="0" applyFont="1" applyFill="1" applyBorder="1" applyAlignment="1">
      <alignment vertical="top" wrapText="1"/>
    </xf>
    <xf numFmtId="0" fontId="1" fillId="10" borderId="0" xfId="0" applyFont="1" applyFill="1" applyAlignment="1">
      <alignment vertical="top" wrapText="1"/>
    </xf>
    <xf numFmtId="0" fontId="2" fillId="29" borderId="3" xfId="0" applyFont="1" applyFill="1" applyBorder="1" applyAlignment="1">
      <alignment vertical="top" wrapText="1"/>
    </xf>
    <xf numFmtId="0" fontId="4" fillId="29" borderId="3" xfId="0" applyFont="1" applyFill="1" applyBorder="1" applyAlignment="1">
      <alignment vertical="top" wrapText="1"/>
    </xf>
    <xf numFmtId="0" fontId="2" fillId="29" borderId="0" xfId="0" applyFont="1" applyFill="1" applyAlignment="1">
      <alignment vertical="top" wrapText="1"/>
    </xf>
    <xf numFmtId="0" fontId="14" fillId="25" borderId="3" xfId="0" applyFont="1" applyFill="1" applyBorder="1" applyAlignment="1">
      <alignment vertical="top"/>
    </xf>
    <xf numFmtId="0" fontId="14" fillId="25" borderId="0" xfId="0" applyFont="1" applyFill="1" applyAlignment="1">
      <alignment vertical="top" wrapText="1"/>
    </xf>
    <xf numFmtId="0" fontId="2" fillId="23" borderId="3" xfId="0" applyFont="1" applyFill="1" applyBorder="1" applyAlignment="1">
      <alignment vertical="top" wrapText="1"/>
    </xf>
    <xf numFmtId="0" fontId="2" fillId="23" borderId="0" xfId="0" applyFont="1" applyFill="1" applyAlignment="1">
      <alignment vertical="top" wrapText="1"/>
    </xf>
    <xf numFmtId="0" fontId="2" fillId="30" borderId="3" xfId="0" applyFont="1" applyFill="1" applyBorder="1" applyAlignment="1">
      <alignment vertical="top" wrapText="1"/>
    </xf>
    <xf numFmtId="0" fontId="2" fillId="30" borderId="0" xfId="0" applyFont="1" applyFill="1" applyAlignment="1">
      <alignment vertical="top" wrapText="1"/>
    </xf>
    <xf numFmtId="0" fontId="2" fillId="24" borderId="3" xfId="0" applyFont="1" applyFill="1" applyBorder="1" applyAlignment="1">
      <alignment vertical="top" wrapText="1"/>
    </xf>
    <xf numFmtId="0" fontId="2" fillId="24" borderId="0" xfId="0" applyFont="1" applyFill="1" applyAlignment="1">
      <alignment vertical="top" wrapText="1"/>
    </xf>
    <xf numFmtId="0" fontId="2" fillId="23" borderId="3" xfId="0" applyFont="1" applyFill="1" applyBorder="1" applyAlignment="1">
      <alignment vertical="top"/>
    </xf>
    <xf numFmtId="0" fontId="4" fillId="24" borderId="3" xfId="0" applyFont="1" applyFill="1" applyBorder="1" applyAlignment="1">
      <alignment vertical="top" wrapText="1"/>
    </xf>
    <xf numFmtId="0" fontId="1" fillId="30" borderId="3" xfId="0" applyFont="1" applyFill="1" applyBorder="1" applyAlignment="1">
      <alignment vertical="top" wrapText="1"/>
    </xf>
    <xf numFmtId="0" fontId="2" fillId="24" borderId="3" xfId="0" applyFont="1" applyFill="1" applyBorder="1" applyAlignment="1">
      <alignment vertical="top"/>
    </xf>
    <xf numFmtId="0" fontId="2" fillId="29" borderId="3" xfId="0" applyFont="1" applyFill="1" applyBorder="1" applyAlignment="1">
      <alignment vertical="top"/>
    </xf>
    <xf numFmtId="0" fontId="2" fillId="30" borderId="3" xfId="0" applyFont="1" applyFill="1" applyBorder="1" applyAlignment="1">
      <alignment vertical="top"/>
    </xf>
    <xf numFmtId="0" fontId="1" fillId="0" borderId="0" xfId="0" applyFont="1" applyAlignment="1">
      <alignment vertical="top"/>
    </xf>
    <xf numFmtId="0" fontId="1" fillId="11" borderId="3" xfId="0" applyFont="1" applyFill="1" applyBorder="1"/>
    <xf numFmtId="0" fontId="2" fillId="29" borderId="5" xfId="0" applyFont="1" applyFill="1" applyBorder="1" applyAlignment="1">
      <alignment vertical="top" wrapText="1"/>
    </xf>
    <xf numFmtId="0" fontId="2" fillId="29" borderId="7" xfId="0" applyFont="1" applyFill="1" applyBorder="1" applyAlignment="1">
      <alignment vertical="top" wrapText="1"/>
    </xf>
    <xf numFmtId="0" fontId="2" fillId="23" borderId="7" xfId="0" applyFont="1" applyFill="1" applyBorder="1" applyAlignment="1">
      <alignment vertical="top" wrapText="1"/>
    </xf>
    <xf numFmtId="0" fontId="2" fillId="15" borderId="7" xfId="0" applyFont="1" applyFill="1" applyBorder="1" applyAlignment="1">
      <alignment vertical="top" wrapText="1"/>
    </xf>
    <xf numFmtId="0" fontId="2" fillId="30" borderId="7" xfId="0" applyFont="1" applyFill="1" applyBorder="1" applyAlignment="1">
      <alignment vertical="top" wrapText="1"/>
    </xf>
    <xf numFmtId="0" fontId="2" fillId="26" borderId="0" xfId="0" applyFont="1" applyFill="1"/>
    <xf numFmtId="0" fontId="1" fillId="25" borderId="3" xfId="0" applyFont="1" applyFill="1" applyBorder="1" applyAlignment="1">
      <alignment vertical="top" wrapText="1"/>
    </xf>
    <xf numFmtId="0" fontId="13" fillId="0" borderId="3" xfId="0" applyFont="1" applyBorder="1" applyAlignment="1">
      <alignment vertical="top" wrapText="1"/>
    </xf>
    <xf numFmtId="0" fontId="11" fillId="11" borderId="3" xfId="0" applyFont="1" applyFill="1" applyBorder="1" applyAlignment="1">
      <alignment vertical="top" wrapText="1"/>
    </xf>
    <xf numFmtId="0" fontId="2" fillId="11" borderId="3" xfId="0" applyFont="1" applyFill="1" applyBorder="1" applyAlignment="1">
      <alignment vertical="top"/>
    </xf>
    <xf numFmtId="0" fontId="2" fillId="25" borderId="0" xfId="0" applyFont="1" applyFill="1" applyAlignment="1">
      <alignment vertical="top"/>
    </xf>
    <xf numFmtId="0" fontId="14" fillId="0" borderId="0" xfId="0" applyFont="1" applyAlignment="1">
      <alignment vertical="top"/>
    </xf>
    <xf numFmtId="0" fontId="1" fillId="25" borderId="3" xfId="0" applyFont="1" applyFill="1" applyBorder="1" applyAlignment="1">
      <alignment horizontal="left" vertical="top" wrapText="1"/>
    </xf>
    <xf numFmtId="0" fontId="14" fillId="25" borderId="3" xfId="0" applyFont="1" applyFill="1" applyBorder="1" applyAlignment="1">
      <alignment horizontal="left" vertical="top" wrapText="1"/>
    </xf>
    <xf numFmtId="0" fontId="4" fillId="0" borderId="3" xfId="0" applyFont="1" applyBorder="1" applyAlignment="1">
      <alignment vertical="top" wrapText="1"/>
    </xf>
    <xf numFmtId="0" fontId="2" fillId="26" borderId="0" xfId="0" applyFont="1" applyFill="1" applyAlignment="1">
      <alignment vertical="top" wrapText="1"/>
    </xf>
    <xf numFmtId="0" fontId="1" fillId="9" borderId="3" xfId="0" applyFont="1" applyFill="1" applyBorder="1" applyAlignment="1">
      <alignment horizontal="left" vertical="top" wrapText="1"/>
    </xf>
    <xf numFmtId="0" fontId="1" fillId="9" borderId="0" xfId="0" applyFont="1" applyFill="1" applyAlignment="1">
      <alignment vertical="top" wrapText="1"/>
    </xf>
    <xf numFmtId="0" fontId="2" fillId="9" borderId="3" xfId="0" applyFont="1" applyFill="1" applyBorder="1" applyAlignment="1">
      <alignment vertical="top"/>
    </xf>
    <xf numFmtId="0" fontId="2" fillId="9" borderId="5" xfId="0" applyFont="1" applyFill="1" applyBorder="1" applyAlignment="1">
      <alignment vertical="top"/>
    </xf>
    <xf numFmtId="0" fontId="2" fillId="5" borderId="0" xfId="0" applyFont="1" applyFill="1" applyAlignment="1">
      <alignment vertical="top"/>
    </xf>
    <xf numFmtId="0" fontId="2" fillId="5" borderId="0" xfId="0" applyFont="1" applyFill="1" applyAlignment="1">
      <alignment horizontal="left" vertical="top"/>
    </xf>
    <xf numFmtId="0" fontId="2" fillId="9" borderId="3" xfId="0" applyFont="1" applyFill="1" applyBorder="1" applyAlignment="1">
      <alignment horizontal="left" vertical="top"/>
    </xf>
    <xf numFmtId="0" fontId="2" fillId="26" borderId="0" xfId="0" applyFont="1" applyFill="1" applyAlignment="1">
      <alignment wrapText="1"/>
    </xf>
    <xf numFmtId="0" fontId="13" fillId="25" borderId="3" xfId="0" applyFont="1" applyFill="1" applyBorder="1" applyAlignment="1">
      <alignment vertical="top" wrapText="1"/>
    </xf>
    <xf numFmtId="0" fontId="14" fillId="0" borderId="0" xfId="0" applyFont="1" applyAlignment="1">
      <alignment vertical="top" wrapText="1"/>
    </xf>
    <xf numFmtId="0" fontId="2" fillId="13" borderId="3" xfId="0" applyFont="1" applyFill="1" applyBorder="1" applyAlignment="1">
      <alignment vertical="top"/>
    </xf>
    <xf numFmtId="0" fontId="2" fillId="13" borderId="3" xfId="0" applyFont="1" applyFill="1" applyBorder="1" applyAlignment="1">
      <alignment vertical="top" wrapText="1"/>
    </xf>
    <xf numFmtId="0" fontId="1" fillId="25" borderId="5" xfId="0" applyFont="1" applyFill="1" applyBorder="1" applyAlignment="1">
      <alignment vertical="top" wrapText="1"/>
    </xf>
    <xf numFmtId="0" fontId="4" fillId="0" borderId="6" xfId="0" applyFont="1" applyBorder="1" applyAlignment="1">
      <alignment vertical="top" wrapText="1"/>
    </xf>
    <xf numFmtId="0" fontId="2" fillId="10" borderId="3" xfId="0" applyFont="1" applyFill="1" applyBorder="1" applyAlignment="1">
      <alignment vertical="top"/>
    </xf>
    <xf numFmtId="10" fontId="2" fillId="0" borderId="3" xfId="0" applyNumberFormat="1" applyFont="1" applyBorder="1" applyAlignment="1">
      <alignment vertical="top"/>
    </xf>
    <xf numFmtId="0" fontId="1" fillId="7" borderId="3" xfId="0" applyFont="1" applyFill="1" applyBorder="1" applyAlignment="1">
      <alignment vertical="top" wrapText="1"/>
    </xf>
    <xf numFmtId="0" fontId="1" fillId="0" borderId="3" xfId="0" applyFont="1" applyBorder="1" applyAlignment="1">
      <alignment horizontal="center" vertical="top"/>
    </xf>
    <xf numFmtId="0" fontId="2" fillId="19" borderId="3" xfId="0" applyFont="1" applyFill="1" applyBorder="1" applyAlignment="1">
      <alignment vertical="top" wrapText="1"/>
    </xf>
    <xf numFmtId="0" fontId="20" fillId="2" borderId="0" xfId="0" applyFont="1" applyFill="1" applyAlignment="1">
      <alignment horizontal="left"/>
    </xf>
    <xf numFmtId="0" fontId="11" fillId="2" borderId="0" xfId="0" applyFont="1" applyFill="1"/>
    <xf numFmtId="0" fontId="1" fillId="31" borderId="0" xfId="0" applyFont="1" applyFill="1"/>
    <xf numFmtId="0" fontId="2" fillId="31" borderId="0" xfId="0" applyFont="1" applyFill="1"/>
    <xf numFmtId="10" fontId="2" fillId="28" borderId="3" xfId="0" applyNumberFormat="1" applyFont="1" applyFill="1" applyBorder="1" applyAlignment="1">
      <alignment vertical="top"/>
    </xf>
    <xf numFmtId="0" fontId="1" fillId="11" borderId="6" xfId="0" applyFont="1" applyFill="1" applyBorder="1" applyAlignment="1">
      <alignment vertical="top" wrapText="1"/>
    </xf>
    <xf numFmtId="0" fontId="2" fillId="0" borderId="10" xfId="0" applyFont="1" applyBorder="1" applyAlignment="1">
      <alignment wrapText="1"/>
    </xf>
    <xf numFmtId="0" fontId="2" fillId="32" borderId="3" xfId="0" applyFont="1" applyFill="1" applyBorder="1" applyAlignment="1">
      <alignment vertical="top" wrapText="1"/>
    </xf>
    <xf numFmtId="0" fontId="2" fillId="32" borderId="3" xfId="0" applyFont="1" applyFill="1" applyBorder="1" applyAlignment="1">
      <alignment wrapText="1"/>
    </xf>
    <xf numFmtId="0" fontId="2" fillId="29" borderId="3" xfId="0" applyFont="1" applyFill="1" applyBorder="1" applyAlignment="1">
      <alignment wrapText="1"/>
    </xf>
    <xf numFmtId="0" fontId="2" fillId="6" borderId="3" xfId="0" applyFont="1" applyFill="1" applyBorder="1" applyAlignment="1">
      <alignment vertical="top" wrapText="1"/>
    </xf>
    <xf numFmtId="0" fontId="2" fillId="6" borderId="3" xfId="0" applyFont="1" applyFill="1" applyBorder="1" applyAlignment="1">
      <alignment wrapText="1"/>
    </xf>
    <xf numFmtId="0" fontId="2" fillId="33" borderId="3" xfId="0" applyFont="1" applyFill="1" applyBorder="1" applyAlignment="1">
      <alignment vertical="top" wrapText="1"/>
    </xf>
    <xf numFmtId="0" fontId="8" fillId="2" borderId="0" xfId="0" applyFont="1" applyFill="1" applyAlignment="1">
      <alignment horizontal="left"/>
    </xf>
    <xf numFmtId="0" fontId="2" fillId="2" borderId="0" xfId="0" applyFont="1" applyFill="1" applyAlignment="1">
      <alignment wrapText="1"/>
    </xf>
    <xf numFmtId="0" fontId="2" fillId="0" borderId="5" xfId="0" applyFont="1" applyBorder="1" applyAlignment="1">
      <alignment vertical="top" wrapText="1"/>
    </xf>
    <xf numFmtId="0" fontId="1" fillId="11" borderId="7" xfId="0" applyFont="1" applyFill="1" applyBorder="1" applyAlignment="1">
      <alignment vertical="top" wrapText="1"/>
    </xf>
    <xf numFmtId="0" fontId="2" fillId="33" borderId="3" xfId="0" applyFont="1" applyFill="1" applyBorder="1" applyAlignment="1">
      <alignment wrapText="1"/>
    </xf>
    <xf numFmtId="0" fontId="11" fillId="29" borderId="3" xfId="0" applyFont="1" applyFill="1" applyBorder="1" applyAlignment="1">
      <alignment vertical="top" wrapText="1"/>
    </xf>
    <xf numFmtId="0" fontId="11" fillId="0" borderId="3" xfId="0" applyFont="1" applyBorder="1" applyAlignment="1">
      <alignment wrapText="1"/>
    </xf>
    <xf numFmtId="0" fontId="11" fillId="18" borderId="3" xfId="0" applyFont="1" applyFill="1" applyBorder="1" applyAlignment="1">
      <alignment vertical="top" wrapText="1"/>
    </xf>
    <xf numFmtId="0" fontId="11" fillId="33" borderId="3" xfId="0" applyFont="1" applyFill="1" applyBorder="1" applyAlignment="1">
      <alignment vertical="top" wrapText="1"/>
    </xf>
    <xf numFmtId="0" fontId="11" fillId="21" borderId="3" xfId="0" applyFont="1" applyFill="1" applyBorder="1" applyAlignment="1">
      <alignment vertical="top" wrapText="1"/>
    </xf>
    <xf numFmtId="0" fontId="2" fillId="8" borderId="0" xfId="0" applyFont="1" applyFill="1" applyAlignment="1">
      <alignment vertical="top" wrapText="1"/>
    </xf>
    <xf numFmtId="0" fontId="7" fillId="18" borderId="0" xfId="0" applyFont="1" applyFill="1" applyAlignment="1">
      <alignment horizontal="left" vertical="top" wrapText="1"/>
    </xf>
    <xf numFmtId="0" fontId="1" fillId="0" borderId="0" xfId="0" applyFont="1" applyAlignment="1">
      <alignment horizontal="left" vertical="top" wrapText="1"/>
    </xf>
    <xf numFmtId="0" fontId="2" fillId="10" borderId="0" xfId="0" applyFont="1" applyFill="1" applyAlignment="1">
      <alignment vertical="top"/>
    </xf>
    <xf numFmtId="0" fontId="1" fillId="13" borderId="0" xfId="0" applyFont="1" applyFill="1" applyAlignment="1">
      <alignment vertical="top"/>
    </xf>
    <xf numFmtId="0" fontId="1" fillId="13" borderId="0" xfId="0" applyFont="1" applyFill="1" applyAlignment="1">
      <alignment vertical="top" wrapText="1"/>
    </xf>
    <xf numFmtId="0" fontId="21" fillId="18" borderId="0" xfId="0" applyFont="1" applyFill="1" applyAlignment="1">
      <alignment vertical="top" wrapText="1"/>
    </xf>
    <xf numFmtId="0" fontId="21" fillId="20" borderId="0" xfId="0" applyFont="1" applyFill="1" applyAlignment="1">
      <alignment vertical="top" wrapText="1"/>
    </xf>
    <xf numFmtId="0" fontId="21" fillId="4" borderId="0" xfId="0" applyFont="1" applyFill="1" applyAlignment="1">
      <alignment vertical="top" wrapText="1"/>
    </xf>
    <xf numFmtId="0" fontId="14" fillId="12" borderId="0" xfId="0" applyFont="1" applyFill="1" applyAlignment="1">
      <alignment vertical="top" wrapText="1"/>
    </xf>
    <xf numFmtId="0" fontId="22" fillId="20" borderId="0" xfId="0" applyFont="1" applyFill="1" applyAlignment="1">
      <alignment vertical="top" wrapText="1"/>
    </xf>
    <xf numFmtId="0" fontId="14" fillId="15" borderId="0" xfId="0" applyFont="1" applyFill="1" applyAlignment="1">
      <alignment vertical="top" wrapText="1"/>
    </xf>
    <xf numFmtId="0" fontId="2" fillId="7" borderId="0" xfId="0" applyFont="1" applyFill="1" applyAlignment="1">
      <alignment horizontal="center"/>
    </xf>
    <xf numFmtId="0" fontId="0" fillId="0" borderId="0" xfId="0"/>
    <xf numFmtId="0" fontId="2" fillId="12" borderId="0" xfId="0" applyFont="1" applyFill="1"/>
    <xf numFmtId="0" fontId="2" fillId="18" borderId="0" xfId="0" applyFont="1" applyFill="1" applyAlignment="1">
      <alignment vertical="top"/>
    </xf>
    <xf numFmtId="0" fontId="2" fillId="18" borderId="0" xfId="0" applyFont="1" applyFill="1" applyAlignment="1">
      <alignment vertical="top" wrapText="1"/>
    </xf>
    <xf numFmtId="0" fontId="2" fillId="12" borderId="0" xfId="0" applyFont="1" applyFill="1" applyAlignment="1">
      <alignment vertical="top"/>
    </xf>
    <xf numFmtId="0" fontId="2" fillId="12" borderId="0" xfId="0" applyFont="1" applyFill="1" applyAlignment="1">
      <alignment vertical="top" wrapText="1"/>
    </xf>
    <xf numFmtId="0" fontId="2" fillId="15" borderId="0" xfId="0" applyFont="1" applyFill="1" applyAlignment="1">
      <alignment vertical="top"/>
    </xf>
    <xf numFmtId="0" fontId="2" fillId="15" borderId="0" xfId="0" applyFont="1" applyFill="1" applyAlignment="1">
      <alignment vertical="top" wrapText="1"/>
    </xf>
    <xf numFmtId="0" fontId="2" fillId="20" borderId="0" xfId="0" applyFont="1" applyFill="1" applyAlignment="1">
      <alignment vertical="top"/>
    </xf>
    <xf numFmtId="0" fontId="2" fillId="20" borderId="0" xfId="0" applyFont="1" applyFill="1" applyAlignment="1">
      <alignment vertical="top" wrapText="1"/>
    </xf>
    <xf numFmtId="0" fontId="2" fillId="4" borderId="0" xfId="0" applyFont="1" applyFill="1" applyAlignment="1">
      <alignment vertical="top"/>
    </xf>
    <xf numFmtId="0" fontId="2" fillId="4" borderId="0" xfId="0" applyFont="1" applyFill="1" applyAlignment="1">
      <alignment vertical="top" wrapText="1"/>
    </xf>
    <xf numFmtId="0" fontId="2" fillId="25" borderId="4" xfId="0" applyFont="1" applyFill="1" applyBorder="1" applyAlignment="1">
      <alignment horizontal="left" vertical="top"/>
    </xf>
    <xf numFmtId="0" fontId="12" fillId="0" borderId="7" xfId="0" applyFont="1" applyBorder="1"/>
    <xf numFmtId="0" fontId="1" fillId="10" borderId="8" xfId="0" applyFont="1" applyFill="1" applyBorder="1" applyAlignment="1">
      <alignment vertical="top"/>
    </xf>
    <xf numFmtId="0" fontId="12" fillId="0" borderId="4" xfId="0" applyFont="1" applyBorder="1"/>
    <xf numFmtId="0" fontId="2" fillId="13" borderId="8" xfId="0" applyFont="1" applyFill="1" applyBorder="1"/>
    <xf numFmtId="0" fontId="1" fillId="9" borderId="8" xfId="0" applyFont="1" applyFill="1" applyBorder="1" applyAlignment="1">
      <alignment vertical="top"/>
    </xf>
    <xf numFmtId="0" fontId="2" fillId="0" borderId="10" xfId="0" applyFont="1" applyBorder="1" applyAlignment="1">
      <alignment horizontal="left" vertical="top"/>
    </xf>
    <xf numFmtId="0" fontId="12" fillId="0" borderId="5" xfId="0" applyFont="1" applyBorder="1"/>
    <xf numFmtId="0" fontId="2" fillId="10" borderId="10" xfId="0" applyFont="1" applyFill="1" applyBorder="1" applyAlignment="1">
      <alignment vertical="top"/>
    </xf>
    <xf numFmtId="0" fontId="12" fillId="0" borderId="11" xfId="0" applyFont="1" applyBorder="1"/>
    <xf numFmtId="0" fontId="1" fillId="11" borderId="10" xfId="0" applyFont="1" applyFill="1" applyBorder="1" applyAlignment="1">
      <alignment vertical="top"/>
    </xf>
    <xf numFmtId="0" fontId="1" fillId="0" borderId="12" xfId="0" applyFont="1" applyBorder="1" applyAlignment="1">
      <alignment vertical="top"/>
    </xf>
    <xf numFmtId="0" fontId="12" fillId="0" borderId="6" xfId="0" applyFont="1" applyBorder="1"/>
    <xf numFmtId="0" fontId="1" fillId="7" borderId="12" xfId="0" applyFont="1" applyFill="1" applyBorder="1" applyAlignment="1">
      <alignment vertical="top"/>
    </xf>
    <xf numFmtId="0" fontId="1" fillId="7" borderId="10" xfId="0" applyFont="1" applyFill="1" applyBorder="1"/>
    <xf numFmtId="0" fontId="2" fillId="0" borderId="13" xfId="0" applyFont="1" applyBorder="1"/>
    <xf numFmtId="0" fontId="2" fillId="0" borderId="8" xfId="0" applyFont="1" applyBorder="1"/>
    <xf numFmtId="0" fontId="2" fillId="2" borderId="0" xfId="0" applyFont="1" applyFill="1" applyAlignment="1">
      <alignment horizontal="left"/>
    </xf>
    <xf numFmtId="0" fontId="1" fillId="0" borderId="12" xfId="0" applyFont="1" applyBorder="1" applyAlignment="1">
      <alignment vertical="top" wrapText="1"/>
    </xf>
    <xf numFmtId="0" fontId="12" fillId="0" borderId="13" xfId="0" applyFont="1" applyBorder="1"/>
    <xf numFmtId="0" fontId="1" fillId="11" borderId="10" xfId="0" applyFont="1" applyFill="1" applyBorder="1" applyAlignment="1">
      <alignment horizontal="left" vertical="top"/>
    </xf>
    <xf numFmtId="0" fontId="1" fillId="0" borderId="13" xfId="0" applyFont="1" applyBorder="1" applyAlignment="1">
      <alignment vertical="top" wrapText="1"/>
    </xf>
    <xf numFmtId="0" fontId="2" fillId="0" borderId="12" xfId="0" applyFont="1" applyBorder="1" applyAlignment="1">
      <alignment horizontal="left" vertical="top" wrapText="1"/>
    </xf>
    <xf numFmtId="0" fontId="2" fillId="0" borderId="12" xfId="0" applyFont="1" applyBorder="1" applyAlignment="1">
      <alignment vertical="top" wrapText="1"/>
    </xf>
    <xf numFmtId="0" fontId="2" fillId="29" borderId="12" xfId="0" applyFont="1" applyFill="1" applyBorder="1" applyAlignment="1">
      <alignment vertical="top" wrapText="1"/>
    </xf>
    <xf numFmtId="0" fontId="2" fillId="23" borderId="13" xfId="0" applyFont="1" applyFill="1" applyBorder="1" applyAlignment="1">
      <alignment vertical="top" wrapText="1"/>
    </xf>
    <xf numFmtId="0" fontId="2" fillId="15" borderId="13" xfId="0" applyFont="1" applyFill="1" applyBorder="1" applyAlignment="1">
      <alignment vertical="top" wrapText="1"/>
    </xf>
    <xf numFmtId="0" fontId="2" fillId="30" borderId="13" xfId="0" applyFont="1" applyFill="1" applyBorder="1" applyAlignment="1">
      <alignment vertical="top" wrapText="1"/>
    </xf>
    <xf numFmtId="0" fontId="2" fillId="0" borderId="13" xfId="0" applyFont="1" applyBorder="1" applyAlignment="1">
      <alignment vertical="top" wrapText="1"/>
    </xf>
    <xf numFmtId="0" fontId="2" fillId="0" borderId="8" xfId="0" applyFont="1" applyBorder="1" applyAlignment="1">
      <alignment vertical="top" wrapText="1"/>
    </xf>
    <xf numFmtId="0" fontId="2" fillId="0" borderId="10" xfId="0" applyFont="1" applyBorder="1" applyAlignment="1">
      <alignment vertical="top" wrapText="1"/>
    </xf>
    <xf numFmtId="0" fontId="2" fillId="2" borderId="0" xfId="0" applyFont="1" applyFill="1"/>
    <xf numFmtId="0" fontId="12" fillId="0" borderId="14" xfId="0" applyFont="1" applyBorder="1"/>
    <xf numFmtId="0" fontId="1" fillId="11" borderId="10" xfId="0" applyFont="1" applyFill="1" applyBorder="1" applyAlignment="1">
      <alignment vertical="top" wrapText="1"/>
    </xf>
    <xf numFmtId="0" fontId="2" fillId="19" borderId="8" xfId="0" applyFont="1" applyFill="1" applyBorder="1" applyAlignment="1">
      <alignment vertical="top" wrapText="1"/>
    </xf>
    <xf numFmtId="0" fontId="2" fillId="2" borderId="4" xfId="0" applyFont="1" applyFill="1" applyBorder="1" applyAlignment="1">
      <alignment vertical="top"/>
    </xf>
    <xf numFmtId="0" fontId="1" fillId="11" borderId="8" xfId="0" applyFont="1" applyFill="1" applyBorder="1" applyAlignment="1">
      <alignment vertical="top" wrapText="1"/>
    </xf>
    <xf numFmtId="0" fontId="2" fillId="0" borderId="10" xfId="0" applyFont="1" applyBorder="1" applyAlignment="1">
      <alignment wrapText="1"/>
    </xf>
    <xf numFmtId="0" fontId="2" fillId="29" borderId="10" xfId="0" applyFont="1" applyFill="1" applyBorder="1" applyAlignment="1">
      <alignment wrapText="1"/>
    </xf>
    <xf numFmtId="0" fontId="2" fillId="18" borderId="10" xfId="0" applyFont="1" applyFill="1" applyBorder="1" applyAlignment="1">
      <alignment wrapText="1"/>
    </xf>
    <xf numFmtId="0" fontId="2" fillId="32" borderId="10" xfId="0" applyFont="1" applyFill="1" applyBorder="1" applyAlignment="1">
      <alignment wrapText="1"/>
    </xf>
    <xf numFmtId="0" fontId="2" fillId="33" borderId="10" xfId="0" applyFont="1" applyFill="1" applyBorder="1" applyAlignment="1">
      <alignment vertical="top" wrapText="1"/>
    </xf>
    <xf numFmtId="0" fontId="2" fillId="21" borderId="10" xfId="0" applyFont="1" applyFill="1" applyBorder="1" applyAlignment="1">
      <alignment wrapText="1"/>
    </xf>
    <xf numFmtId="0" fontId="2" fillId="29" borderId="10" xfId="0" applyFont="1" applyFill="1" applyBorder="1" applyAlignment="1">
      <alignment vertical="top" wrapText="1"/>
    </xf>
    <xf numFmtId="0" fontId="2" fillId="18" borderId="10" xfId="0" applyFont="1" applyFill="1" applyBorder="1" applyAlignment="1">
      <alignment vertical="top" wrapText="1"/>
    </xf>
    <xf numFmtId="0" fontId="2" fillId="32" borderId="10" xfId="0" applyFont="1" applyFill="1" applyBorder="1" applyAlignment="1">
      <alignment vertical="top" wrapText="1"/>
    </xf>
    <xf numFmtId="0" fontId="2" fillId="2" borderId="4" xfId="0" applyFont="1" applyFill="1" applyBorder="1"/>
    <xf numFmtId="0" fontId="2" fillId="6" borderId="10" xfId="0" applyFont="1" applyFill="1" applyBorder="1" applyAlignment="1">
      <alignment vertical="top" wrapText="1"/>
    </xf>
    <xf numFmtId="0" fontId="2" fillId="0" borderId="0" xfId="0" applyFont="1" applyAlignment="1">
      <alignment vertical="top" wrapText="1"/>
    </xf>
    <xf numFmtId="0" fontId="14" fillId="0" borderId="0" xfId="0" applyFont="1" applyAlignment="1">
      <alignment vertical="top" wrapText="1"/>
    </xf>
    <xf numFmtId="0" fontId="2" fillId="0" borderId="0" xfId="0" applyFont="1" applyAlignment="1">
      <alignment vertical="top"/>
    </xf>
    <xf numFmtId="0" fontId="0" fillId="0" borderId="0" xfId="0" applyAlignment="1">
      <alignment wrapText="1"/>
    </xf>
    <xf numFmtId="0" fontId="12" fillId="0" borderId="5" xfId="0" applyFont="1" applyBorder="1" applyAlignment="1">
      <alignment vertical="top"/>
    </xf>
    <xf numFmtId="164" fontId="2" fillId="6" borderId="0" xfId="0" applyNumberFormat="1" applyFont="1" applyFill="1" applyBorder="1" applyAlignment="1">
      <alignment horizontal="right" vertical="top" wrapText="1"/>
    </xf>
    <xf numFmtId="0" fontId="2" fillId="0" borderId="0" xfId="0" applyFont="1" applyBorder="1" applyAlignment="1">
      <alignment vertical="top" wrapText="1"/>
    </xf>
    <xf numFmtId="0" fontId="2" fillId="4" borderId="0" xfId="0" applyFont="1" applyFill="1" applyBorder="1" applyAlignment="1">
      <alignment vertical="top" wrapText="1"/>
    </xf>
    <xf numFmtId="0" fontId="2" fillId="0" borderId="0" xfId="0" applyFont="1" applyBorder="1" applyAlignment="1">
      <alignment horizontal="right" vertical="top" wrapText="1"/>
    </xf>
    <xf numFmtId="164" fontId="2" fillId="0" borderId="0" xfId="0" applyNumberFormat="1" applyFont="1" applyBorder="1" applyAlignment="1">
      <alignment vertical="top" wrapText="1"/>
    </xf>
    <xf numFmtId="0" fontId="2" fillId="0" borderId="10" xfId="0" applyFont="1" applyBorder="1" applyAlignment="1">
      <alignment horizontal="left" vertical="top" wrapText="1"/>
    </xf>
    <xf numFmtId="0" fontId="1" fillId="0" borderId="3" xfId="0" applyFont="1" applyBorder="1" applyAlignment="1">
      <alignment horizontal="left" vertical="top" wrapText="1"/>
    </xf>
    <xf numFmtId="0" fontId="2" fillId="0" borderId="9" xfId="0" applyFont="1" applyBorder="1" applyAlignment="1">
      <alignment horizontal="left" vertical="top" wrapText="1"/>
    </xf>
    <xf numFmtId="0" fontId="12" fillId="0" borderId="13" xfId="0" applyFont="1" applyBorder="1" applyAlignment="1">
      <alignment wrapText="1"/>
    </xf>
    <xf numFmtId="0" fontId="2" fillId="0" borderId="7" xfId="0" applyFont="1" applyBorder="1" applyAlignment="1">
      <alignment wrapText="1"/>
    </xf>
    <xf numFmtId="0" fontId="12" fillId="0" borderId="6" xfId="0" applyFont="1" applyBorder="1" applyAlignment="1">
      <alignment wrapText="1"/>
    </xf>
    <xf numFmtId="0" fontId="2" fillId="0" borderId="0" xfId="0" applyFont="1" applyFill="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sz="1600" b="1">
                <a:solidFill>
                  <a:srgbClr val="757575"/>
                </a:solidFill>
                <a:latin typeface="Arial"/>
              </a:defRPr>
            </a:pPr>
            <a:r>
              <a:rPr lang="en-AU" sz="1600" b="1">
                <a:solidFill>
                  <a:srgbClr val="757575"/>
                </a:solidFill>
                <a:latin typeface="Arial"/>
              </a:rPr>
              <a:t>Publication Categories</a:t>
            </a:r>
          </a:p>
        </c:rich>
      </c:tx>
      <c:overlay val="0"/>
    </c:title>
    <c:autoTitleDeleted val="0"/>
    <c:plotArea>
      <c:layout/>
      <c:pieChart>
        <c:varyColors val="1"/>
        <c:ser>
          <c:idx val="0"/>
          <c:order val="0"/>
          <c:dPt>
            <c:idx val="0"/>
            <c:bubble3D val="0"/>
            <c:spPr>
              <a:solidFill>
                <a:srgbClr val="2D7AD2"/>
              </a:solidFill>
            </c:spPr>
            <c:extLst>
              <c:ext xmlns:c16="http://schemas.microsoft.com/office/drawing/2014/chart" uri="{C3380CC4-5D6E-409C-BE32-E72D297353CC}">
                <c16:uniqueId val="{00000001-EEDC-6B41-8ED6-3E24D7686626}"/>
              </c:ext>
            </c:extLst>
          </c:dPt>
          <c:dPt>
            <c:idx val="1"/>
            <c:bubble3D val="0"/>
            <c:spPr>
              <a:solidFill>
                <a:schemeClr val="accent3"/>
              </a:solidFill>
            </c:spPr>
            <c:extLst>
              <c:ext xmlns:c16="http://schemas.microsoft.com/office/drawing/2014/chart" uri="{C3380CC4-5D6E-409C-BE32-E72D297353CC}">
                <c16:uniqueId val="{00000003-EEDC-6B41-8ED6-3E24D7686626}"/>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'Paper Demographics I - Basics'!$A$13:$A$14</c:f>
              <c:strCache>
                <c:ptCount val="2"/>
                <c:pt idx="0">
                  <c:v>Journal</c:v>
                </c:pt>
                <c:pt idx="1">
                  <c:v>Conference</c:v>
                </c:pt>
              </c:strCache>
            </c:strRef>
          </c:cat>
          <c:val>
            <c:numRef>
              <c:f>'Paper Demographics I - Basics'!$B$13:$B$14</c:f>
              <c:numCache>
                <c:formatCode>General</c:formatCode>
                <c:ptCount val="2"/>
                <c:pt idx="0">
                  <c:v>22</c:v>
                </c:pt>
                <c:pt idx="1">
                  <c:v>24</c:v>
                </c:pt>
              </c:numCache>
            </c:numRef>
          </c:val>
          <c:extLst>
            <c:ext xmlns:c16="http://schemas.microsoft.com/office/drawing/2014/chart" uri="{C3380CC4-5D6E-409C-BE32-E72D297353CC}">
              <c16:uniqueId val="{00000004-EEDC-6B41-8ED6-3E24D7686626}"/>
            </c:ext>
          </c:extLst>
        </c:ser>
        <c:dLbls>
          <c:showLegendKey val="0"/>
          <c:showVal val="0"/>
          <c:showCatName val="0"/>
          <c:showSerName val="0"/>
          <c:showPercent val="0"/>
          <c:showBubbleSize val="0"/>
          <c:showLeaderLines val="1"/>
        </c:dLbls>
        <c:firstSliceAng val="0"/>
      </c:pieChart>
    </c:plotArea>
    <c:legend>
      <c:legendPos val="b"/>
      <c:overlay val="0"/>
      <c:txPr>
        <a:bodyPr/>
        <a:lstStyle/>
        <a:p>
          <a:pPr lvl="0">
            <a:defRPr b="1">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sz="1600" b="1">
                <a:solidFill>
                  <a:srgbClr val="757575"/>
                </a:solidFill>
                <a:latin typeface="+mn-lt"/>
              </a:defRPr>
            </a:pPr>
            <a:r>
              <a:rPr lang="en-AU" sz="1600" b="1">
                <a:solidFill>
                  <a:srgbClr val="757575"/>
                </a:solidFill>
                <a:latin typeface="+mn-lt"/>
              </a:rPr>
              <a:t>Paper Source Type</a:t>
            </a:r>
          </a:p>
        </c:rich>
      </c:tx>
      <c:overlay val="0"/>
    </c:title>
    <c:autoTitleDeleted val="0"/>
    <c:view3D>
      <c:rotX val="50"/>
      <c:rotY val="0"/>
      <c:rAngAx val="1"/>
    </c:view3D>
    <c:floor>
      <c:thickness val="0"/>
    </c:floor>
    <c:sideWall>
      <c:thickness val="0"/>
    </c:sideWall>
    <c:backWall>
      <c:thickness val="0"/>
    </c:backWall>
    <c:plotArea>
      <c:layout/>
      <c:pie3DChart>
        <c:varyColors val="1"/>
        <c:ser>
          <c:idx val="0"/>
          <c:order val="0"/>
          <c:tx>
            <c:strRef>
              <c:f>'Paper Demographics I - Basics'!$D$53:$D$54</c:f>
              <c:strCache>
                <c:ptCount val="2"/>
                <c:pt idx="0">
                  <c:v>Table 5: Paper Source Types</c:v>
                </c:pt>
                <c:pt idx="1">
                  <c:v>Round-up %</c:v>
                </c:pt>
              </c:strCache>
            </c:strRef>
          </c:tx>
          <c:dPt>
            <c:idx val="0"/>
            <c:bubble3D val="0"/>
            <c:spPr>
              <a:solidFill>
                <a:schemeClr val="accent3"/>
              </a:solidFill>
            </c:spPr>
            <c:extLst>
              <c:ext xmlns:c16="http://schemas.microsoft.com/office/drawing/2014/chart" uri="{C3380CC4-5D6E-409C-BE32-E72D297353CC}">
                <c16:uniqueId val="{00000001-EBAC-E34F-B05F-1A862E6955D5}"/>
              </c:ext>
            </c:extLst>
          </c:dPt>
          <c:dPt>
            <c:idx val="1"/>
            <c:bubble3D val="0"/>
            <c:spPr>
              <a:solidFill>
                <a:srgbClr val="EF741A"/>
              </a:solidFill>
            </c:spPr>
            <c:extLst>
              <c:ext xmlns:c16="http://schemas.microsoft.com/office/drawing/2014/chart" uri="{C3380CC4-5D6E-409C-BE32-E72D297353CC}">
                <c16:uniqueId val="{00000003-EBAC-E34F-B05F-1A862E6955D5}"/>
              </c:ext>
            </c:extLst>
          </c:dPt>
          <c:dPt>
            <c:idx val="2"/>
            <c:bubble3D val="0"/>
            <c:spPr>
              <a:solidFill>
                <a:schemeClr val="accent4"/>
              </a:solidFill>
            </c:spPr>
            <c:extLst>
              <c:ext xmlns:c16="http://schemas.microsoft.com/office/drawing/2014/chart" uri="{C3380CC4-5D6E-409C-BE32-E72D297353CC}">
                <c16:uniqueId val="{00000005-EBAC-E34F-B05F-1A862E6955D5}"/>
              </c:ext>
            </c:extLst>
          </c:dPt>
          <c:dPt>
            <c:idx val="3"/>
            <c:bubble3D val="0"/>
            <c:spPr>
              <a:solidFill>
                <a:srgbClr val="A64D79"/>
              </a:solidFill>
            </c:spPr>
            <c:extLst>
              <c:ext xmlns:c16="http://schemas.microsoft.com/office/drawing/2014/chart" uri="{C3380CC4-5D6E-409C-BE32-E72D297353CC}">
                <c16:uniqueId val="{00000007-EBAC-E34F-B05F-1A862E6955D5}"/>
              </c:ext>
            </c:extLst>
          </c:dPt>
          <c:dPt>
            <c:idx val="4"/>
            <c:bubble3D val="0"/>
            <c:spPr>
              <a:solidFill>
                <a:srgbClr val="674EA7"/>
              </a:solidFill>
            </c:spPr>
            <c:extLst>
              <c:ext xmlns:c16="http://schemas.microsoft.com/office/drawing/2014/chart" uri="{C3380CC4-5D6E-409C-BE32-E72D297353CC}">
                <c16:uniqueId val="{00000009-EBAC-E34F-B05F-1A862E6955D5}"/>
              </c:ext>
            </c:extLst>
          </c:dPt>
          <c:dPt>
            <c:idx val="5"/>
            <c:bubble3D val="0"/>
            <c:spPr>
              <a:solidFill>
                <a:srgbClr val="62A1DA"/>
              </a:solidFill>
            </c:spPr>
            <c:extLst>
              <c:ext xmlns:c16="http://schemas.microsoft.com/office/drawing/2014/chart" uri="{C3380CC4-5D6E-409C-BE32-E72D297353CC}">
                <c16:uniqueId val="{0000000B-EBAC-E34F-B05F-1A862E6955D5}"/>
              </c:ext>
            </c:extLst>
          </c:dPt>
          <c:cat>
            <c:strRef>
              <c:f>'Paper Demographics I - Basics'!$A$55:$A$60</c:f>
              <c:strCache>
                <c:ptCount val="6"/>
                <c:pt idx="0">
                  <c:v>IEEE</c:v>
                </c:pt>
                <c:pt idx="1">
                  <c:v>ACM</c:v>
                </c:pt>
                <c:pt idx="2">
                  <c:v>Wiley</c:v>
                </c:pt>
                <c:pt idx="3">
                  <c:v>ScienceDirect</c:v>
                </c:pt>
                <c:pt idx="4">
                  <c:v>SpringerLink</c:v>
                </c:pt>
                <c:pt idx="5">
                  <c:v>Total Snowballing</c:v>
                </c:pt>
              </c:strCache>
            </c:strRef>
          </c:cat>
          <c:val>
            <c:numRef>
              <c:f>'Paper Demographics I - Basics'!$D$55:$D$60</c:f>
              <c:numCache>
                <c:formatCode>General</c:formatCode>
                <c:ptCount val="6"/>
                <c:pt idx="0">
                  <c:v>13</c:v>
                </c:pt>
                <c:pt idx="1">
                  <c:v>2.2000000000000002</c:v>
                </c:pt>
                <c:pt idx="2">
                  <c:v>2.2000000000000002</c:v>
                </c:pt>
                <c:pt idx="3">
                  <c:v>2.2000000000000002</c:v>
                </c:pt>
                <c:pt idx="4">
                  <c:v>8.6999999999999993</c:v>
                </c:pt>
                <c:pt idx="5">
                  <c:v>71.7</c:v>
                </c:pt>
              </c:numCache>
            </c:numRef>
          </c:val>
          <c:extLst>
            <c:ext xmlns:c16="http://schemas.microsoft.com/office/drawing/2014/chart" uri="{C3380CC4-5D6E-409C-BE32-E72D297353CC}">
              <c16:uniqueId val="{0000000C-EBAC-E34F-B05F-1A862E6955D5}"/>
            </c:ext>
          </c:extLst>
        </c:ser>
        <c:dLbls>
          <c:showLegendKey val="0"/>
          <c:showVal val="0"/>
          <c:showCatName val="0"/>
          <c:showSerName val="0"/>
          <c:showPercent val="0"/>
          <c:showBubbleSize val="0"/>
          <c:showLeaderLines val="1"/>
        </c:dLbls>
      </c:pie3DChart>
    </c:plotArea>
    <c:legend>
      <c:legendPos val="r"/>
      <c:overlay val="0"/>
      <c:txPr>
        <a:bodyPr/>
        <a:lstStyle/>
        <a:p>
          <a:pPr lvl="0">
            <a:defRPr sz="1000" b="1">
              <a:solidFill>
                <a:srgbClr val="000000"/>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sz="1600" b="1">
                <a:solidFill>
                  <a:srgbClr val="757575"/>
                </a:solidFill>
                <a:latin typeface="+mn-lt"/>
              </a:defRPr>
            </a:pPr>
            <a:r>
              <a:rPr lang="en-AU" sz="1600" b="1">
                <a:solidFill>
                  <a:srgbClr val="757575"/>
                </a:solidFill>
                <a:latin typeface="+mn-lt"/>
              </a:rPr>
              <a:t>Snowballing Paper Count</a:t>
            </a:r>
          </a:p>
        </c:rich>
      </c:tx>
      <c:overlay val="0"/>
    </c:title>
    <c:autoTitleDeleted val="0"/>
    <c:plotArea>
      <c:layout/>
      <c:pieChart>
        <c:varyColors val="1"/>
        <c:ser>
          <c:idx val="0"/>
          <c:order val="0"/>
          <c:dPt>
            <c:idx val="0"/>
            <c:bubble3D val="0"/>
            <c:spPr>
              <a:solidFill>
                <a:srgbClr val="9FC5E8"/>
              </a:solidFill>
            </c:spPr>
            <c:extLst>
              <c:ext xmlns:c16="http://schemas.microsoft.com/office/drawing/2014/chart" uri="{C3380CC4-5D6E-409C-BE32-E72D297353CC}">
                <c16:uniqueId val="{00000001-06E6-2F45-AF9D-3006497E0583}"/>
              </c:ext>
            </c:extLst>
          </c:dPt>
          <c:dPt>
            <c:idx val="1"/>
            <c:bubble3D val="0"/>
            <c:spPr>
              <a:solidFill>
                <a:srgbClr val="D0E0E3"/>
              </a:solidFill>
            </c:spPr>
            <c:extLst>
              <c:ext xmlns:c16="http://schemas.microsoft.com/office/drawing/2014/chart" uri="{C3380CC4-5D6E-409C-BE32-E72D297353CC}">
                <c16:uniqueId val="{00000003-06E6-2F45-AF9D-3006497E0583}"/>
              </c:ext>
            </c:extLst>
          </c:dPt>
          <c:dPt>
            <c:idx val="2"/>
            <c:bubble3D val="0"/>
            <c:spPr>
              <a:solidFill>
                <a:srgbClr val="3D85C6"/>
              </a:solidFill>
            </c:spPr>
            <c:extLst>
              <c:ext xmlns:c16="http://schemas.microsoft.com/office/drawing/2014/chart" uri="{C3380CC4-5D6E-409C-BE32-E72D297353CC}">
                <c16:uniqueId val="{00000005-06E6-2F45-AF9D-3006497E0583}"/>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'Paper Demographics I - Basics'!$A$66:$A$68</c:f>
              <c:strCache>
                <c:ptCount val="3"/>
                <c:pt idx="0">
                  <c:v>Snowballing - Backward</c:v>
                </c:pt>
                <c:pt idx="1">
                  <c:v>Snowballing - Forward</c:v>
                </c:pt>
                <c:pt idx="2">
                  <c:v>Snowballing - CHASE</c:v>
                </c:pt>
              </c:strCache>
            </c:strRef>
          </c:cat>
          <c:val>
            <c:numRef>
              <c:f>'Paper Demographics I - Basics'!$D$66:$D$68</c:f>
              <c:numCache>
                <c:formatCode>General</c:formatCode>
                <c:ptCount val="3"/>
                <c:pt idx="0">
                  <c:v>57.6</c:v>
                </c:pt>
                <c:pt idx="1">
                  <c:v>36.4</c:v>
                </c:pt>
                <c:pt idx="2">
                  <c:v>6.1</c:v>
                </c:pt>
              </c:numCache>
            </c:numRef>
          </c:val>
          <c:extLst>
            <c:ext xmlns:c16="http://schemas.microsoft.com/office/drawing/2014/chart" uri="{C3380CC4-5D6E-409C-BE32-E72D297353CC}">
              <c16:uniqueId val="{00000006-06E6-2F45-AF9D-3006497E0583}"/>
            </c:ext>
          </c:extLst>
        </c:ser>
        <c:dLbls>
          <c:showLegendKey val="0"/>
          <c:showVal val="0"/>
          <c:showCatName val="0"/>
          <c:showSerName val="0"/>
          <c:showPercent val="0"/>
          <c:showBubbleSize val="0"/>
          <c:showLeaderLines val="1"/>
        </c:dLbls>
        <c:firstSliceAng val="0"/>
      </c:pieChart>
    </c:plotArea>
    <c:legend>
      <c:legendPos val="r"/>
      <c:overlay val="0"/>
      <c:txPr>
        <a:bodyPr/>
        <a:lstStyle/>
        <a:p>
          <a:pPr lvl="0">
            <a:defRPr b="1">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sz="1600" b="1">
                <a:solidFill>
                  <a:srgbClr val="757575"/>
                </a:solidFill>
                <a:latin typeface="+mn-lt"/>
              </a:defRPr>
            </a:pPr>
            <a:r>
              <a:rPr lang="en-AU" sz="1600" b="1">
                <a:solidFill>
                  <a:srgbClr val="757575"/>
                </a:solidFill>
                <a:latin typeface="+mn-lt"/>
              </a:rPr>
              <a:t>Primary Studies by Year of Publication</a:t>
            </a:r>
          </a:p>
        </c:rich>
      </c:tx>
      <c:overlay val="0"/>
    </c:title>
    <c:autoTitleDeleted val="0"/>
    <c:plotArea>
      <c:layout/>
      <c:barChart>
        <c:barDir val="col"/>
        <c:grouping val="clustered"/>
        <c:varyColors val="1"/>
        <c:ser>
          <c:idx val="0"/>
          <c:order val="0"/>
          <c:tx>
            <c:strRef>
              <c:f>'Paper Demographics I - Basics'!$B$18</c:f>
              <c:strCache>
                <c:ptCount val="1"/>
                <c:pt idx="0">
                  <c:v>No. of Primary Studies</c:v>
                </c:pt>
              </c:strCache>
            </c:strRef>
          </c:tx>
          <c:spPr>
            <a:solidFill>
              <a:srgbClr val="62A1DA"/>
            </a:solidFill>
            <a:ln w="9525" cmpd="sng">
              <a:solidFill>
                <a:srgbClr val="000000"/>
              </a:solidFill>
              <a:prstDash val="solid"/>
            </a:ln>
          </c:spPr>
          <c:invertIfNegative val="1"/>
          <c:dPt>
            <c:idx val="17"/>
            <c:invertIfNegative val="1"/>
            <c:bubble3D val="0"/>
            <c:extLst>
              <c:ext xmlns:c16="http://schemas.microsoft.com/office/drawing/2014/chart" uri="{C3380CC4-5D6E-409C-BE32-E72D297353CC}">
                <c16:uniqueId val="{00000000-F145-F044-A399-DF7BF1E6FFBF}"/>
              </c:ext>
            </c:extLst>
          </c:dPt>
          <c:cat>
            <c:numRef>
              <c:f>'Paper Demographics I - Basics'!$A$19:$A$41</c:f>
              <c:numCache>
                <c:formatCode>General</c:formatCode>
                <c:ptCount val="23"/>
                <c:pt idx="0">
                  <c:v>1986</c:v>
                </c:pt>
                <c:pt idx="1">
                  <c:v>1989</c:v>
                </c:pt>
                <c:pt idx="2">
                  <c:v>1991</c:v>
                </c:pt>
                <c:pt idx="3">
                  <c:v>1994</c:v>
                </c:pt>
                <c:pt idx="4">
                  <c:v>1998</c:v>
                </c:pt>
                <c:pt idx="5">
                  <c:v>2000</c:v>
                </c:pt>
                <c:pt idx="6">
                  <c:v>2001</c:v>
                </c:pt>
                <c:pt idx="7">
                  <c:v>2002</c:v>
                </c:pt>
                <c:pt idx="8">
                  <c:v>2003</c:v>
                </c:pt>
                <c:pt idx="9">
                  <c:v>2004</c:v>
                </c:pt>
                <c:pt idx="10">
                  <c:v>2005</c:v>
                </c:pt>
                <c:pt idx="11">
                  <c:v>2006</c:v>
                </c:pt>
                <c:pt idx="12">
                  <c:v>2008</c:v>
                </c:pt>
                <c:pt idx="13">
                  <c:v>2009</c:v>
                </c:pt>
                <c:pt idx="14">
                  <c:v>2010</c:v>
                </c:pt>
                <c:pt idx="15">
                  <c:v>2011</c:v>
                </c:pt>
                <c:pt idx="16">
                  <c:v>2013</c:v>
                </c:pt>
                <c:pt idx="17">
                  <c:v>2014</c:v>
                </c:pt>
                <c:pt idx="18">
                  <c:v>2015</c:v>
                </c:pt>
                <c:pt idx="19">
                  <c:v>2018</c:v>
                </c:pt>
                <c:pt idx="20">
                  <c:v>2019</c:v>
                </c:pt>
                <c:pt idx="21">
                  <c:v>2021</c:v>
                </c:pt>
                <c:pt idx="22">
                  <c:v>2022</c:v>
                </c:pt>
              </c:numCache>
            </c:numRef>
          </c:cat>
          <c:val>
            <c:numRef>
              <c:f>'Paper Demographics I - Basics'!$B$19:$B$41</c:f>
              <c:numCache>
                <c:formatCode>General</c:formatCode>
                <c:ptCount val="23"/>
                <c:pt idx="0">
                  <c:v>1</c:v>
                </c:pt>
                <c:pt idx="1">
                  <c:v>1</c:v>
                </c:pt>
                <c:pt idx="2">
                  <c:v>1</c:v>
                </c:pt>
                <c:pt idx="3">
                  <c:v>1</c:v>
                </c:pt>
                <c:pt idx="4">
                  <c:v>1</c:v>
                </c:pt>
                <c:pt idx="5">
                  <c:v>2</c:v>
                </c:pt>
                <c:pt idx="6">
                  <c:v>1</c:v>
                </c:pt>
                <c:pt idx="7">
                  <c:v>1</c:v>
                </c:pt>
                <c:pt idx="8">
                  <c:v>1</c:v>
                </c:pt>
                <c:pt idx="9">
                  <c:v>1</c:v>
                </c:pt>
                <c:pt idx="10">
                  <c:v>3</c:v>
                </c:pt>
                <c:pt idx="11">
                  <c:v>1</c:v>
                </c:pt>
                <c:pt idx="12">
                  <c:v>1</c:v>
                </c:pt>
                <c:pt idx="13">
                  <c:v>2</c:v>
                </c:pt>
                <c:pt idx="14">
                  <c:v>3</c:v>
                </c:pt>
                <c:pt idx="15">
                  <c:v>3</c:v>
                </c:pt>
                <c:pt idx="16">
                  <c:v>2</c:v>
                </c:pt>
                <c:pt idx="17">
                  <c:v>6</c:v>
                </c:pt>
                <c:pt idx="18">
                  <c:v>3</c:v>
                </c:pt>
                <c:pt idx="19">
                  <c:v>4</c:v>
                </c:pt>
                <c:pt idx="20">
                  <c:v>3</c:v>
                </c:pt>
                <c:pt idx="21">
                  <c:v>2</c:v>
                </c:pt>
                <c:pt idx="22">
                  <c:v>2</c:v>
                </c:pt>
              </c:numCache>
            </c:numRef>
          </c:val>
          <c:extLst>
            <c:ext xmlns:c14="http://schemas.microsoft.com/office/drawing/2007/8/2/chart" uri="{6F2FDCE9-48DA-4B69-8628-5D25D57E5C99}">
              <c14:invertSolidFillFmt>
                <c14:spPr xmlns:c14="http://schemas.microsoft.com/office/drawing/2007/8/2/chart">
                  <a:solidFill>
                    <a:srgbClr val="FFFFFF"/>
                  </a:solidFill>
                  <a:ln w="9525" cmpd="sng">
                    <a:solidFill>
                      <a:srgbClr val="000000"/>
                    </a:solidFill>
                    <a:prstDash val="solid"/>
                  </a:ln>
                </c14:spPr>
              </c14:invertSolidFillFmt>
            </c:ext>
            <c:ext xmlns:c16="http://schemas.microsoft.com/office/drawing/2014/chart" uri="{C3380CC4-5D6E-409C-BE32-E72D297353CC}">
              <c16:uniqueId val="{00000001-F145-F044-A399-DF7BF1E6FFBF}"/>
            </c:ext>
          </c:extLst>
        </c:ser>
        <c:dLbls>
          <c:showLegendKey val="0"/>
          <c:showVal val="0"/>
          <c:showCatName val="0"/>
          <c:showSerName val="0"/>
          <c:showPercent val="0"/>
          <c:showBubbleSize val="0"/>
        </c:dLbls>
        <c:gapWidth val="150"/>
        <c:axId val="1556303369"/>
        <c:axId val="1926139338"/>
      </c:barChart>
      <c:catAx>
        <c:axId val="1556303369"/>
        <c:scaling>
          <c:orientation val="minMax"/>
        </c:scaling>
        <c:delete val="0"/>
        <c:axPos val="b"/>
        <c:title>
          <c:tx>
            <c:rich>
              <a:bodyPr/>
              <a:lstStyle/>
              <a:p>
                <a:pPr lvl="0">
                  <a:defRPr b="1">
                    <a:solidFill>
                      <a:srgbClr val="000000"/>
                    </a:solidFill>
                    <a:latin typeface="+mn-lt"/>
                  </a:defRPr>
                </a:pPr>
                <a:r>
                  <a:rPr lang="en-AU" b="1">
                    <a:solidFill>
                      <a:srgbClr val="000000"/>
                    </a:solidFill>
                    <a:latin typeface="+mn-lt"/>
                  </a:rPr>
                  <a:t>Publication Year</a:t>
                </a:r>
              </a:p>
            </c:rich>
          </c:tx>
          <c:overlay val="0"/>
        </c:title>
        <c:numFmt formatCode="General" sourceLinked="1"/>
        <c:majorTickMark val="none"/>
        <c:minorTickMark val="none"/>
        <c:tickLblPos val="nextTo"/>
        <c:txPr>
          <a:bodyPr rot="-5400000"/>
          <a:lstStyle/>
          <a:p>
            <a:pPr lvl="0">
              <a:defRPr sz="1000" b="1">
                <a:solidFill>
                  <a:srgbClr val="000000"/>
                </a:solidFill>
                <a:latin typeface="+mn-lt"/>
              </a:defRPr>
            </a:pPr>
            <a:endParaRPr lang="en-US"/>
          </a:p>
        </c:txPr>
        <c:crossAx val="1926139338"/>
        <c:crosses val="autoZero"/>
        <c:auto val="1"/>
        <c:lblAlgn val="ctr"/>
        <c:lblOffset val="100"/>
        <c:noMultiLvlLbl val="1"/>
      </c:catAx>
      <c:valAx>
        <c:axId val="1926139338"/>
        <c:scaling>
          <c:orientation val="minMax"/>
        </c:scaling>
        <c:delete val="0"/>
        <c:axPos val="l"/>
        <c:majorGridlines>
          <c:spPr>
            <a:ln>
              <a:solidFill>
                <a:srgbClr val="B7B7B7"/>
              </a:solidFill>
            </a:ln>
          </c:spPr>
        </c:majorGridlines>
        <c:title>
          <c:tx>
            <c:rich>
              <a:bodyPr/>
              <a:lstStyle/>
              <a:p>
                <a:pPr lvl="0">
                  <a:defRPr b="1">
                    <a:solidFill>
                      <a:srgbClr val="000000"/>
                    </a:solidFill>
                    <a:latin typeface="+mn-lt"/>
                  </a:defRPr>
                </a:pPr>
                <a:r>
                  <a:rPr lang="en-AU" b="1">
                    <a:solidFill>
                      <a:srgbClr val="000000"/>
                    </a:solidFill>
                    <a:latin typeface="+mn-lt"/>
                  </a:rPr>
                  <a:t>No. of Primary Studies</a:t>
                </a:r>
              </a:p>
            </c:rich>
          </c:tx>
          <c:overlay val="0"/>
        </c:title>
        <c:numFmt formatCode="General" sourceLinked="1"/>
        <c:majorTickMark val="none"/>
        <c:minorTickMark val="none"/>
        <c:tickLblPos val="nextTo"/>
        <c:spPr>
          <a:ln>
            <a:solidFill/>
          </a:ln>
        </c:spPr>
        <c:txPr>
          <a:bodyPr/>
          <a:lstStyle/>
          <a:p>
            <a:pPr lvl="0">
              <a:defRPr sz="1000" b="1">
                <a:solidFill>
                  <a:srgbClr val="000000"/>
                </a:solidFill>
                <a:latin typeface="+mn-lt"/>
              </a:defRPr>
            </a:pPr>
            <a:endParaRPr lang="en-US"/>
          </a:p>
        </c:txPr>
        <c:crossAx val="1556303369"/>
        <c:crosses val="autoZero"/>
        <c:crossBetween val="between"/>
      </c:valAx>
    </c:plotArea>
    <c:legend>
      <c:legendPos val="r"/>
      <c:overlay val="0"/>
      <c:txPr>
        <a:bodyPr/>
        <a:lstStyle/>
        <a:p>
          <a:pPr lvl="0">
            <a:defRPr sz="1200" b="1"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lineChart>
        <c:grouping val="standard"/>
        <c:varyColors val="0"/>
        <c:ser>
          <c:idx val="0"/>
          <c:order val="0"/>
          <c:tx>
            <c:strRef>
              <c:f>'Paper Demographics I - Basics'!$B$18</c:f>
              <c:strCache>
                <c:ptCount val="1"/>
                <c:pt idx="0">
                  <c:v>No. of Primary Studies</c:v>
                </c:pt>
              </c:strCache>
            </c:strRef>
          </c:tx>
          <c:spPr>
            <a:ln cmpd="sng">
              <a:solidFill>
                <a:srgbClr val="1B619B">
                  <a:alpha val="100000"/>
                </a:srgbClr>
              </a:solidFill>
            </a:ln>
          </c:spPr>
          <c:marker>
            <c:symbol val="circle"/>
            <c:size val="7"/>
            <c:spPr>
              <a:solidFill>
                <a:srgbClr val="1B619B">
                  <a:alpha val="100000"/>
                </a:srgbClr>
              </a:solidFill>
              <a:ln cmpd="sng">
                <a:solidFill>
                  <a:srgbClr val="1B619B">
                    <a:alpha val="100000"/>
                  </a:srgbClr>
                </a:solidFill>
              </a:ln>
            </c:spPr>
          </c:marker>
          <c:cat>
            <c:numRef>
              <c:f>'Paper Demographics I - Basics'!$A$19:$A$41</c:f>
              <c:numCache>
                <c:formatCode>General</c:formatCode>
                <c:ptCount val="23"/>
                <c:pt idx="0">
                  <c:v>1986</c:v>
                </c:pt>
                <c:pt idx="1">
                  <c:v>1989</c:v>
                </c:pt>
                <c:pt idx="2">
                  <c:v>1991</c:v>
                </c:pt>
                <c:pt idx="3">
                  <c:v>1994</c:v>
                </c:pt>
                <c:pt idx="4">
                  <c:v>1998</c:v>
                </c:pt>
                <c:pt idx="5">
                  <c:v>2000</c:v>
                </c:pt>
                <c:pt idx="6">
                  <c:v>2001</c:v>
                </c:pt>
                <c:pt idx="7">
                  <c:v>2002</c:v>
                </c:pt>
                <c:pt idx="8">
                  <c:v>2003</c:v>
                </c:pt>
                <c:pt idx="9">
                  <c:v>2004</c:v>
                </c:pt>
                <c:pt idx="10">
                  <c:v>2005</c:v>
                </c:pt>
                <c:pt idx="11">
                  <c:v>2006</c:v>
                </c:pt>
                <c:pt idx="12">
                  <c:v>2008</c:v>
                </c:pt>
                <c:pt idx="13">
                  <c:v>2009</c:v>
                </c:pt>
                <c:pt idx="14">
                  <c:v>2010</c:v>
                </c:pt>
                <c:pt idx="15">
                  <c:v>2011</c:v>
                </c:pt>
                <c:pt idx="16">
                  <c:v>2013</c:v>
                </c:pt>
                <c:pt idx="17">
                  <c:v>2014</c:v>
                </c:pt>
                <c:pt idx="18">
                  <c:v>2015</c:v>
                </c:pt>
                <c:pt idx="19">
                  <c:v>2018</c:v>
                </c:pt>
                <c:pt idx="20">
                  <c:v>2019</c:v>
                </c:pt>
                <c:pt idx="21">
                  <c:v>2021</c:v>
                </c:pt>
                <c:pt idx="22">
                  <c:v>2022</c:v>
                </c:pt>
              </c:numCache>
            </c:numRef>
          </c:cat>
          <c:val>
            <c:numRef>
              <c:f>'Paper Demographics I - Basics'!$B$19:$B$41</c:f>
              <c:numCache>
                <c:formatCode>General</c:formatCode>
                <c:ptCount val="23"/>
                <c:pt idx="0">
                  <c:v>1</c:v>
                </c:pt>
                <c:pt idx="1">
                  <c:v>1</c:v>
                </c:pt>
                <c:pt idx="2">
                  <c:v>1</c:v>
                </c:pt>
                <c:pt idx="3">
                  <c:v>1</c:v>
                </c:pt>
                <c:pt idx="4">
                  <c:v>1</c:v>
                </c:pt>
                <c:pt idx="5">
                  <c:v>2</c:v>
                </c:pt>
                <c:pt idx="6">
                  <c:v>1</c:v>
                </c:pt>
                <c:pt idx="7">
                  <c:v>1</c:v>
                </c:pt>
                <c:pt idx="8">
                  <c:v>1</c:v>
                </c:pt>
                <c:pt idx="9">
                  <c:v>1</c:v>
                </c:pt>
                <c:pt idx="10">
                  <c:v>3</c:v>
                </c:pt>
                <c:pt idx="11">
                  <c:v>1</c:v>
                </c:pt>
                <c:pt idx="12">
                  <c:v>1</c:v>
                </c:pt>
                <c:pt idx="13">
                  <c:v>2</c:v>
                </c:pt>
                <c:pt idx="14">
                  <c:v>3</c:v>
                </c:pt>
                <c:pt idx="15">
                  <c:v>3</c:v>
                </c:pt>
                <c:pt idx="16">
                  <c:v>2</c:v>
                </c:pt>
                <c:pt idx="17">
                  <c:v>6</c:v>
                </c:pt>
                <c:pt idx="18">
                  <c:v>3</c:v>
                </c:pt>
                <c:pt idx="19">
                  <c:v>4</c:v>
                </c:pt>
                <c:pt idx="20">
                  <c:v>3</c:v>
                </c:pt>
                <c:pt idx="21">
                  <c:v>2</c:v>
                </c:pt>
                <c:pt idx="22">
                  <c:v>2</c:v>
                </c:pt>
              </c:numCache>
            </c:numRef>
          </c:val>
          <c:smooth val="0"/>
          <c:extLst>
            <c:ext xmlns:c16="http://schemas.microsoft.com/office/drawing/2014/chart" uri="{C3380CC4-5D6E-409C-BE32-E72D297353CC}">
              <c16:uniqueId val="{00000000-AECF-824F-B773-AAB00BE33538}"/>
            </c:ext>
          </c:extLst>
        </c:ser>
        <c:dLbls>
          <c:showLegendKey val="0"/>
          <c:showVal val="0"/>
          <c:showCatName val="0"/>
          <c:showSerName val="0"/>
          <c:showPercent val="0"/>
          <c:showBubbleSize val="0"/>
        </c:dLbls>
        <c:marker val="1"/>
        <c:smooth val="0"/>
        <c:axId val="694148854"/>
        <c:axId val="1459366101"/>
      </c:lineChart>
      <c:catAx>
        <c:axId val="694148854"/>
        <c:scaling>
          <c:orientation val="minMax"/>
        </c:scaling>
        <c:delete val="0"/>
        <c:axPos val="b"/>
        <c:title>
          <c:tx>
            <c:rich>
              <a:bodyPr/>
              <a:lstStyle/>
              <a:p>
                <a:pPr lvl="0">
                  <a:defRPr b="0">
                    <a:solidFill>
                      <a:srgbClr val="000000"/>
                    </a:solidFill>
                    <a:latin typeface="+mn-lt"/>
                  </a:defRPr>
                </a:pPr>
                <a:r>
                  <a:rPr lang="en-AU" b="0">
                    <a:solidFill>
                      <a:srgbClr val="000000"/>
                    </a:solidFill>
                    <a:latin typeface="+mn-lt"/>
                  </a:rPr>
                  <a:t>Publication Year</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459366101"/>
        <c:crosses val="autoZero"/>
        <c:auto val="1"/>
        <c:lblAlgn val="ctr"/>
        <c:lblOffset val="100"/>
        <c:noMultiLvlLbl val="1"/>
      </c:catAx>
      <c:valAx>
        <c:axId val="14593661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AU" b="0">
                    <a:solidFill>
                      <a:srgbClr val="000000"/>
                    </a:solidFill>
                    <a:latin typeface="+mn-lt"/>
                  </a:rPr>
                  <a:t>No. of Primary Studies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694148854"/>
        <c:crosses val="autoZero"/>
        <c:crossBetween val="between"/>
      </c:valAx>
    </c:plotArea>
    <c:legend>
      <c:legendPos val="b"/>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pieChart>
        <c:varyColors val="1"/>
        <c:ser>
          <c:idx val="0"/>
          <c:order val="0"/>
          <c:dPt>
            <c:idx val="0"/>
            <c:bubble3D val="0"/>
            <c:spPr>
              <a:solidFill>
                <a:srgbClr val="C9DAF8"/>
              </a:solidFill>
            </c:spPr>
            <c:extLst>
              <c:ext xmlns:c16="http://schemas.microsoft.com/office/drawing/2014/chart" uri="{C3380CC4-5D6E-409C-BE32-E72D297353CC}">
                <c16:uniqueId val="{00000001-7F23-124F-9F0E-BB97D0799F02}"/>
              </c:ext>
            </c:extLst>
          </c:dPt>
          <c:dPt>
            <c:idx val="1"/>
            <c:bubble3D val="0"/>
            <c:spPr>
              <a:solidFill>
                <a:srgbClr val="4A86E8"/>
              </a:solidFill>
            </c:spPr>
            <c:extLst>
              <c:ext xmlns:c16="http://schemas.microsoft.com/office/drawing/2014/chart" uri="{C3380CC4-5D6E-409C-BE32-E72D297353CC}">
                <c16:uniqueId val="{00000003-7F23-124F-9F0E-BB97D0799F02}"/>
              </c:ext>
            </c:extLst>
          </c:dPt>
          <c:dPt>
            <c:idx val="2"/>
            <c:bubble3D val="0"/>
            <c:spPr>
              <a:solidFill>
                <a:srgbClr val="6FA8DC"/>
              </a:solidFill>
            </c:spPr>
            <c:extLst>
              <c:ext xmlns:c16="http://schemas.microsoft.com/office/drawing/2014/chart" uri="{C3380CC4-5D6E-409C-BE32-E72D297353CC}">
                <c16:uniqueId val="{00000005-7F23-124F-9F0E-BB97D0799F02}"/>
              </c:ext>
            </c:extLst>
          </c:dPt>
          <c:dPt>
            <c:idx val="3"/>
            <c:bubble3D val="0"/>
            <c:spPr>
              <a:solidFill>
                <a:srgbClr val="D2852D"/>
              </a:solidFill>
            </c:spPr>
            <c:extLst>
              <c:ext xmlns:c16="http://schemas.microsoft.com/office/drawing/2014/chart" uri="{C3380CC4-5D6E-409C-BE32-E72D297353CC}">
                <c16:uniqueId val="{00000007-7F23-124F-9F0E-BB97D0799F02}"/>
              </c:ext>
            </c:extLst>
          </c:dPt>
          <c:dLbls>
            <c:dLbl>
              <c:idx val="0"/>
              <c:spPr/>
              <c:txPr>
                <a:bodyPr/>
                <a:lstStyle/>
                <a:p>
                  <a:pPr lvl="0">
                    <a:defRPr sz="1200"/>
                  </a:pPr>
                  <a:endParaRPr lang="en-US"/>
                </a:p>
              </c:txPr>
              <c:showLegendKey val="0"/>
              <c:showVal val="0"/>
              <c:showCatName val="0"/>
              <c:showSerName val="0"/>
              <c:showPercent val="1"/>
              <c:showBubbleSize val="0"/>
              <c:extLst>
                <c:ext xmlns:c16="http://schemas.microsoft.com/office/drawing/2014/chart" uri="{C3380CC4-5D6E-409C-BE32-E72D297353CC}">
                  <c16:uniqueId val="{00000001-7F23-124F-9F0E-BB97D0799F02}"/>
                </c:ext>
              </c:extLst>
            </c:dLbl>
            <c:dLbl>
              <c:idx val="1"/>
              <c:spPr/>
              <c:txPr>
                <a:bodyPr/>
                <a:lstStyle/>
                <a:p>
                  <a:pPr lvl="0">
                    <a:defRPr sz="1200"/>
                  </a:pPr>
                  <a:endParaRPr lang="en-US"/>
                </a:p>
              </c:txPr>
              <c:showLegendKey val="0"/>
              <c:showVal val="0"/>
              <c:showCatName val="0"/>
              <c:showSerName val="0"/>
              <c:showPercent val="1"/>
              <c:showBubbleSize val="0"/>
              <c:extLst>
                <c:ext xmlns:c16="http://schemas.microsoft.com/office/drawing/2014/chart" uri="{C3380CC4-5D6E-409C-BE32-E72D297353CC}">
                  <c16:uniqueId val="{00000003-7F23-124F-9F0E-BB97D0799F02}"/>
                </c:ext>
              </c:extLst>
            </c:dLbl>
            <c:dLbl>
              <c:idx val="2"/>
              <c:spPr/>
              <c:txPr>
                <a:bodyPr/>
                <a:lstStyle/>
                <a:p>
                  <a:pPr lvl="0">
                    <a:defRPr sz="1200"/>
                  </a:pPr>
                  <a:endParaRPr lang="en-US"/>
                </a:p>
              </c:txPr>
              <c:showLegendKey val="0"/>
              <c:showVal val="0"/>
              <c:showCatName val="0"/>
              <c:showSerName val="0"/>
              <c:showPercent val="1"/>
              <c:showBubbleSize val="0"/>
              <c:extLst>
                <c:ext xmlns:c16="http://schemas.microsoft.com/office/drawing/2014/chart" uri="{C3380CC4-5D6E-409C-BE32-E72D297353CC}">
                  <c16:uniqueId val="{00000005-7F23-124F-9F0E-BB97D0799F02}"/>
                </c:ext>
              </c:extLst>
            </c:dLbl>
            <c:dLbl>
              <c:idx val="3"/>
              <c:delete val="1"/>
              <c:extLst>
                <c:ext xmlns:c15="http://schemas.microsoft.com/office/drawing/2012/chart" uri="{CE6537A1-D6FC-4f65-9D91-7224C49458BB}"/>
                <c:ext xmlns:c16="http://schemas.microsoft.com/office/drawing/2014/chart" uri="{C3380CC4-5D6E-409C-BE32-E72D297353CC}">
                  <c16:uniqueId val="{00000007-7F23-124F-9F0E-BB97D0799F0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'RQ1 Research Context'!$A$3:$A$6</c:f>
              <c:strCache>
                <c:ptCount val="4"/>
                <c:pt idx="0">
                  <c:v>Academia</c:v>
                </c:pt>
                <c:pt idx="1">
                  <c:v>Industry</c:v>
                </c:pt>
                <c:pt idx="2">
                  <c:v>Academia &amp; Industry (Mixed)</c:v>
                </c:pt>
                <c:pt idx="3">
                  <c:v>Undertermined</c:v>
                </c:pt>
              </c:strCache>
            </c:strRef>
          </c:cat>
          <c:val>
            <c:numRef>
              <c:f>'RQ1 Research Context'!$B$3:$B$6</c:f>
              <c:numCache>
                <c:formatCode>General</c:formatCode>
                <c:ptCount val="4"/>
                <c:pt idx="0">
                  <c:v>4</c:v>
                </c:pt>
                <c:pt idx="1">
                  <c:v>37</c:v>
                </c:pt>
                <c:pt idx="2">
                  <c:v>5</c:v>
                </c:pt>
                <c:pt idx="3">
                  <c:v>0</c:v>
                </c:pt>
              </c:numCache>
            </c:numRef>
          </c:val>
          <c:extLst>
            <c:ext xmlns:c16="http://schemas.microsoft.com/office/drawing/2014/chart" uri="{C3380CC4-5D6E-409C-BE32-E72D297353CC}">
              <c16:uniqueId val="{00000008-7F23-124F-9F0E-BB97D0799F02}"/>
            </c:ext>
          </c:extLst>
        </c:ser>
        <c:dLbls>
          <c:showLegendKey val="0"/>
          <c:showVal val="0"/>
          <c:showCatName val="0"/>
          <c:showSerName val="0"/>
          <c:showPercent val="0"/>
          <c:showBubbleSize val="0"/>
          <c:showLeaderLines val="1"/>
        </c:dLbls>
        <c:firstSliceAng val="0"/>
      </c:pieChart>
    </c:plotArea>
    <c:legend>
      <c:legendPos val="b"/>
      <c:legendEntry>
        <c:idx val="3"/>
        <c:delete val="1"/>
      </c:legendEntry>
      <c:overlay val="0"/>
      <c:txPr>
        <a:bodyPr/>
        <a:lstStyle/>
        <a:p>
          <a:pPr lvl="0">
            <a:defRPr sz="1000" b="1">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sz="1200" b="1">
                <a:solidFill>
                  <a:srgbClr val="757575"/>
                </a:solidFill>
                <a:latin typeface="+mn-lt"/>
              </a:defRPr>
            </a:pPr>
            <a:r>
              <a:rPr lang="en-AU" sz="1200" b="1">
                <a:solidFill>
                  <a:srgbClr val="757575"/>
                </a:solidFill>
                <a:latin typeface="+mn-lt"/>
              </a:rPr>
              <a:t>Primary Studies by Analysis Type</a:t>
            </a:r>
          </a:p>
        </c:rich>
      </c:tx>
      <c:layout>
        <c:manualLayout>
          <c:xMode val="edge"/>
          <c:yMode val="edge"/>
          <c:x val="3.2877450980392194E-2"/>
          <c:y val="4.3737275132275114E-2"/>
        </c:manualLayout>
      </c:layout>
      <c:overlay val="0"/>
    </c:title>
    <c:autoTitleDeleted val="0"/>
    <c:plotArea>
      <c:layout/>
      <c:doughnutChart>
        <c:varyColors val="1"/>
        <c:ser>
          <c:idx val="0"/>
          <c:order val="0"/>
          <c:dPt>
            <c:idx val="0"/>
            <c:bubble3D val="0"/>
            <c:spPr>
              <a:solidFill>
                <a:srgbClr val="ACCBE0"/>
              </a:solidFill>
            </c:spPr>
            <c:extLst>
              <c:ext xmlns:c16="http://schemas.microsoft.com/office/drawing/2014/chart" uri="{C3380CC4-5D6E-409C-BE32-E72D297353CC}">
                <c16:uniqueId val="{00000001-8D0A-4145-BB38-06C2BBD7EC97}"/>
              </c:ext>
            </c:extLst>
          </c:dPt>
          <c:dPt>
            <c:idx val="1"/>
            <c:bubble3D val="0"/>
            <c:spPr>
              <a:solidFill>
                <a:srgbClr val="D3E0EA"/>
              </a:solidFill>
            </c:spPr>
            <c:extLst>
              <c:ext xmlns:c16="http://schemas.microsoft.com/office/drawing/2014/chart" uri="{C3380CC4-5D6E-409C-BE32-E72D297353CC}">
                <c16:uniqueId val="{00000003-8D0A-4145-BB38-06C2BBD7EC97}"/>
              </c:ext>
            </c:extLst>
          </c:dPt>
          <c:dPt>
            <c:idx val="2"/>
            <c:bubble3D val="0"/>
            <c:spPr>
              <a:solidFill>
                <a:srgbClr val="1B619B"/>
              </a:solidFill>
            </c:spPr>
            <c:extLst>
              <c:ext xmlns:c16="http://schemas.microsoft.com/office/drawing/2014/chart" uri="{C3380CC4-5D6E-409C-BE32-E72D297353CC}">
                <c16:uniqueId val="{00000005-8D0A-4145-BB38-06C2BBD7EC97}"/>
              </c:ext>
            </c:extLst>
          </c:dPt>
          <c:dPt>
            <c:idx val="3"/>
            <c:bubble3D val="0"/>
            <c:spPr>
              <a:solidFill>
                <a:srgbClr val="9A9A9B"/>
              </a:solidFill>
            </c:spPr>
            <c:extLst>
              <c:ext xmlns:c16="http://schemas.microsoft.com/office/drawing/2014/chart" uri="{C3380CC4-5D6E-409C-BE32-E72D297353CC}">
                <c16:uniqueId val="{00000007-8D0A-4145-BB38-06C2BBD7EC97}"/>
              </c:ext>
            </c:extLst>
          </c:dPt>
          <c:dLbls>
            <c:dLbl>
              <c:idx val="3"/>
              <c:spPr/>
              <c:txPr>
                <a:bodyPr/>
                <a:lstStyle/>
                <a:p>
                  <a:pPr lvl="0">
                    <a:defRPr sz="800"/>
                  </a:pPr>
                  <a:endParaRPr lang="en-US"/>
                </a:p>
              </c:txPr>
              <c:showLegendKey val="0"/>
              <c:showVal val="0"/>
              <c:showCatName val="0"/>
              <c:showSerName val="0"/>
              <c:showPercent val="1"/>
              <c:showBubbleSize val="0"/>
              <c:extLst>
                <c:ext xmlns:c16="http://schemas.microsoft.com/office/drawing/2014/chart" uri="{C3380CC4-5D6E-409C-BE32-E72D297353CC}">
                  <c16:uniqueId val="{00000007-8D0A-4145-BB38-06C2BBD7EC9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'RQ1 Research Design'!$G$4:$G$7</c:f>
              <c:strCache>
                <c:ptCount val="4"/>
                <c:pt idx="0">
                  <c:v>Qualitative</c:v>
                </c:pt>
                <c:pt idx="1">
                  <c:v>Quantitative </c:v>
                </c:pt>
                <c:pt idx="2">
                  <c:v>Mixed</c:v>
                </c:pt>
                <c:pt idx="3">
                  <c:v>Undetermined</c:v>
                </c:pt>
              </c:strCache>
            </c:strRef>
          </c:cat>
          <c:val>
            <c:numRef>
              <c:f>'RQ1 Research Design'!$I$4:$I$7</c:f>
              <c:numCache>
                <c:formatCode>0.00%</c:formatCode>
                <c:ptCount val="4"/>
                <c:pt idx="0">
                  <c:v>0.54347826086956519</c:v>
                </c:pt>
                <c:pt idx="1">
                  <c:v>0.21739130434782608</c:v>
                </c:pt>
                <c:pt idx="2">
                  <c:v>0.21739130434782608</c:v>
                </c:pt>
                <c:pt idx="3">
                  <c:v>2.1739130434782608E-2</c:v>
                </c:pt>
              </c:numCache>
            </c:numRef>
          </c:val>
          <c:extLst>
            <c:ext xmlns:c16="http://schemas.microsoft.com/office/drawing/2014/chart" uri="{C3380CC4-5D6E-409C-BE32-E72D297353CC}">
              <c16:uniqueId val="{00000008-8D0A-4145-BB38-06C2BBD7EC97}"/>
            </c:ext>
          </c:extLst>
        </c:ser>
        <c:dLbls>
          <c:showLegendKey val="0"/>
          <c:showVal val="0"/>
          <c:showCatName val="0"/>
          <c:showSerName val="0"/>
          <c:showPercent val="0"/>
          <c:showBubbleSize val="0"/>
          <c:showLeaderLines val="1"/>
        </c:dLbls>
        <c:firstSliceAng val="0"/>
        <c:holeSize val="50"/>
      </c:doughnutChart>
    </c:plotArea>
    <c:legend>
      <c:legendPos val="b"/>
      <c:overlay val="0"/>
      <c:txPr>
        <a:bodyPr/>
        <a:lstStyle/>
        <a:p>
          <a:pPr lvl="0">
            <a:defRPr b="1">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sz="1200" b="1">
                <a:solidFill>
                  <a:srgbClr val="757575"/>
                </a:solidFill>
                <a:latin typeface="+mn-lt"/>
              </a:defRPr>
            </a:pPr>
            <a:r>
              <a:rPr lang="en-AU" sz="1200" b="1">
                <a:solidFill>
                  <a:srgbClr val="757575"/>
                </a:solidFill>
                <a:latin typeface="+mn-lt"/>
              </a:rPr>
              <a:t>Methods used in Study</a:t>
            </a:r>
          </a:p>
        </c:rich>
      </c:tx>
      <c:overlay val="0"/>
    </c:title>
    <c:autoTitleDeleted val="0"/>
    <c:plotArea>
      <c:layout/>
      <c:barChart>
        <c:barDir val="col"/>
        <c:grouping val="stacked"/>
        <c:varyColors val="1"/>
        <c:ser>
          <c:idx val="0"/>
          <c:order val="0"/>
          <c:tx>
            <c:strRef>
              <c:f>'RQ1 Research Design'!$A$74</c:f>
              <c:strCache>
                <c:ptCount val="1"/>
                <c:pt idx="0">
                  <c:v>Qualitative</c:v>
                </c:pt>
              </c:strCache>
            </c:strRef>
          </c:tx>
          <c:spPr>
            <a:solidFill>
              <a:srgbClr val="ACCBE0"/>
            </a:solidFill>
            <a:ln cmpd="sng">
              <a:solidFill>
                <a:srgbClr val="000000"/>
              </a:solidFill>
            </a:ln>
          </c:spPr>
          <c:invertIfNegative val="1"/>
          <c:dPt>
            <c:idx val="0"/>
            <c:invertIfNegative val="1"/>
            <c:bubble3D val="0"/>
            <c:extLst>
              <c:ext xmlns:c16="http://schemas.microsoft.com/office/drawing/2014/chart" uri="{C3380CC4-5D6E-409C-BE32-E72D297353CC}">
                <c16:uniqueId val="{00000000-B086-F046-A2F6-270B6E1DFFD5}"/>
              </c:ext>
            </c:extLst>
          </c:dPt>
          <c:cat>
            <c:strRef>
              <c:f>'RQ1 Research Design'!$B$73:$J$73</c:f>
              <c:strCache>
                <c:ptCount val="9"/>
                <c:pt idx="0">
                  <c:v>Interviews</c:v>
                </c:pt>
                <c:pt idx="1">
                  <c:v>Questionnaires</c:v>
                </c:pt>
                <c:pt idx="2">
                  <c:v>Observations</c:v>
                </c:pt>
                <c:pt idx="3">
                  <c:v>Document Analysis</c:v>
                </c:pt>
                <c:pt idx="4">
                  <c:v>Data mining</c:v>
                </c:pt>
                <c:pt idx="5">
                  <c:v>Focus Groups</c:v>
                </c:pt>
                <c:pt idx="6">
                  <c:v>Case Studies</c:v>
                </c:pt>
                <c:pt idx="7">
                  <c:v>Workshops</c:v>
                </c:pt>
                <c:pt idx="8">
                  <c:v>Literature Analysis</c:v>
                </c:pt>
              </c:strCache>
            </c:strRef>
          </c:cat>
          <c:val>
            <c:numRef>
              <c:f>'RQ1 Research Design'!$B$74:$J$74</c:f>
              <c:numCache>
                <c:formatCode>General</c:formatCode>
                <c:ptCount val="9"/>
                <c:pt idx="0">
                  <c:v>12</c:v>
                </c:pt>
                <c:pt idx="1">
                  <c:v>5</c:v>
                </c:pt>
                <c:pt idx="2">
                  <c:v>4</c:v>
                </c:pt>
                <c:pt idx="3">
                  <c:v>4</c:v>
                </c:pt>
                <c:pt idx="4">
                  <c:v>0</c:v>
                </c:pt>
                <c:pt idx="5">
                  <c:v>1</c:v>
                </c:pt>
                <c:pt idx="6">
                  <c:v>3</c:v>
                </c:pt>
                <c:pt idx="7">
                  <c:v>2</c:v>
                </c:pt>
                <c:pt idx="8">
                  <c:v>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086-F046-A2F6-270B6E1DFFD5}"/>
            </c:ext>
          </c:extLst>
        </c:ser>
        <c:ser>
          <c:idx val="1"/>
          <c:order val="1"/>
          <c:tx>
            <c:strRef>
              <c:f>'RQ1 Research Design'!$A$75</c:f>
              <c:strCache>
                <c:ptCount val="1"/>
                <c:pt idx="0">
                  <c:v>Quantitative </c:v>
                </c:pt>
              </c:strCache>
            </c:strRef>
          </c:tx>
          <c:spPr>
            <a:solidFill>
              <a:srgbClr val="1B619B"/>
            </a:solidFill>
            <a:ln cmpd="sng">
              <a:solidFill>
                <a:srgbClr val="000000"/>
              </a:solidFill>
            </a:ln>
          </c:spPr>
          <c:invertIfNegative val="1"/>
          <c:dPt>
            <c:idx val="1"/>
            <c:invertIfNegative val="1"/>
            <c:bubble3D val="0"/>
            <c:extLst>
              <c:ext xmlns:c16="http://schemas.microsoft.com/office/drawing/2014/chart" uri="{C3380CC4-5D6E-409C-BE32-E72D297353CC}">
                <c16:uniqueId val="{00000002-B086-F046-A2F6-270B6E1DFFD5}"/>
              </c:ext>
            </c:extLst>
          </c:dPt>
          <c:cat>
            <c:strRef>
              <c:f>'RQ1 Research Design'!$B$73:$J$73</c:f>
              <c:strCache>
                <c:ptCount val="9"/>
                <c:pt idx="0">
                  <c:v>Interviews</c:v>
                </c:pt>
                <c:pt idx="1">
                  <c:v>Questionnaires</c:v>
                </c:pt>
                <c:pt idx="2">
                  <c:v>Observations</c:v>
                </c:pt>
                <c:pt idx="3">
                  <c:v>Document Analysis</c:v>
                </c:pt>
                <c:pt idx="4">
                  <c:v>Data mining</c:v>
                </c:pt>
                <c:pt idx="5">
                  <c:v>Focus Groups</c:v>
                </c:pt>
                <c:pt idx="6">
                  <c:v>Case Studies</c:v>
                </c:pt>
                <c:pt idx="7">
                  <c:v>Workshops</c:v>
                </c:pt>
                <c:pt idx="8">
                  <c:v>Literature Analysis</c:v>
                </c:pt>
              </c:strCache>
            </c:strRef>
          </c:cat>
          <c:val>
            <c:numRef>
              <c:f>'RQ1 Research Design'!$B$75:$J$75</c:f>
              <c:numCache>
                <c:formatCode>General</c:formatCode>
                <c:ptCount val="9"/>
                <c:pt idx="0">
                  <c:v>0</c:v>
                </c:pt>
                <c:pt idx="1">
                  <c:v>8</c:v>
                </c:pt>
                <c:pt idx="2">
                  <c:v>0</c:v>
                </c:pt>
                <c:pt idx="3">
                  <c:v>0</c:v>
                </c:pt>
                <c:pt idx="4">
                  <c:v>2</c:v>
                </c:pt>
                <c:pt idx="5">
                  <c:v>0</c:v>
                </c:pt>
                <c:pt idx="6">
                  <c:v>0</c:v>
                </c:pt>
                <c:pt idx="7">
                  <c:v>0</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B086-F046-A2F6-270B6E1DFFD5}"/>
            </c:ext>
          </c:extLst>
        </c:ser>
        <c:ser>
          <c:idx val="2"/>
          <c:order val="2"/>
          <c:tx>
            <c:strRef>
              <c:f>'RQ1 Research Design'!$A$76</c:f>
              <c:strCache>
                <c:ptCount val="1"/>
                <c:pt idx="0">
                  <c:v>Mixed</c:v>
                </c:pt>
              </c:strCache>
            </c:strRef>
          </c:tx>
          <c:spPr>
            <a:solidFill>
              <a:srgbClr val="D3E0EA"/>
            </a:solidFill>
            <a:ln cmpd="sng">
              <a:solidFill>
                <a:srgbClr val="000000"/>
              </a:solidFill>
            </a:ln>
          </c:spPr>
          <c:invertIfNegative val="1"/>
          <c:cat>
            <c:strRef>
              <c:f>'RQ1 Research Design'!$B$73:$J$73</c:f>
              <c:strCache>
                <c:ptCount val="9"/>
                <c:pt idx="0">
                  <c:v>Interviews</c:v>
                </c:pt>
                <c:pt idx="1">
                  <c:v>Questionnaires</c:v>
                </c:pt>
                <c:pt idx="2">
                  <c:v>Observations</c:v>
                </c:pt>
                <c:pt idx="3">
                  <c:v>Document Analysis</c:v>
                </c:pt>
                <c:pt idx="4">
                  <c:v>Data mining</c:v>
                </c:pt>
                <c:pt idx="5">
                  <c:v>Focus Groups</c:v>
                </c:pt>
                <c:pt idx="6">
                  <c:v>Case Studies</c:v>
                </c:pt>
                <c:pt idx="7">
                  <c:v>Workshops</c:v>
                </c:pt>
                <c:pt idx="8">
                  <c:v>Literature Analysis</c:v>
                </c:pt>
              </c:strCache>
            </c:strRef>
          </c:cat>
          <c:val>
            <c:numRef>
              <c:f>'RQ1 Research Design'!$B$76:$J$76</c:f>
              <c:numCache>
                <c:formatCode>General</c:formatCode>
                <c:ptCount val="9"/>
                <c:pt idx="0">
                  <c:v>6</c:v>
                </c:pt>
                <c:pt idx="1">
                  <c:v>7</c:v>
                </c:pt>
                <c:pt idx="2">
                  <c:v>0</c:v>
                </c:pt>
                <c:pt idx="3">
                  <c:v>1</c:v>
                </c:pt>
                <c:pt idx="4">
                  <c:v>2</c:v>
                </c:pt>
                <c:pt idx="5">
                  <c:v>1</c:v>
                </c:pt>
                <c:pt idx="6">
                  <c:v>1</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B086-F046-A2F6-270B6E1DFFD5}"/>
            </c:ext>
          </c:extLst>
        </c:ser>
        <c:dLbls>
          <c:showLegendKey val="0"/>
          <c:showVal val="0"/>
          <c:showCatName val="0"/>
          <c:showSerName val="0"/>
          <c:showPercent val="0"/>
          <c:showBubbleSize val="0"/>
        </c:dLbls>
        <c:gapWidth val="150"/>
        <c:overlap val="100"/>
        <c:axId val="716385940"/>
        <c:axId val="1023303594"/>
      </c:barChart>
      <c:catAx>
        <c:axId val="716385940"/>
        <c:scaling>
          <c:orientation val="minMax"/>
        </c:scaling>
        <c:delete val="0"/>
        <c:axPos val="b"/>
        <c:title>
          <c:tx>
            <c:rich>
              <a:bodyPr/>
              <a:lstStyle/>
              <a:p>
                <a:pPr lvl="0">
                  <a:defRPr b="0">
                    <a:solidFill>
                      <a:srgbClr val="000000"/>
                    </a:solidFill>
                    <a:latin typeface="+mn-lt"/>
                  </a:defRPr>
                </a:pPr>
                <a:endParaRPr lang="en-AU"/>
              </a:p>
            </c:rich>
          </c:tx>
          <c:overlay val="0"/>
        </c:title>
        <c:numFmt formatCode="General" sourceLinked="1"/>
        <c:majorTickMark val="none"/>
        <c:minorTickMark val="none"/>
        <c:tickLblPos val="nextTo"/>
        <c:txPr>
          <a:bodyPr rot="-1800000"/>
          <a:lstStyle/>
          <a:p>
            <a:pPr lvl="0">
              <a:defRPr sz="1000" b="1">
                <a:solidFill>
                  <a:srgbClr val="000000"/>
                </a:solidFill>
                <a:latin typeface="+mn-lt"/>
              </a:defRPr>
            </a:pPr>
            <a:endParaRPr lang="en-US"/>
          </a:p>
        </c:txPr>
        <c:crossAx val="1023303594"/>
        <c:crosses val="autoZero"/>
        <c:auto val="1"/>
        <c:lblAlgn val="ctr"/>
        <c:lblOffset val="100"/>
        <c:noMultiLvlLbl val="1"/>
      </c:catAx>
      <c:valAx>
        <c:axId val="10233035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AU"/>
              </a:p>
            </c:rich>
          </c:tx>
          <c:overlay val="0"/>
        </c:title>
        <c:numFmt formatCode="General" sourceLinked="1"/>
        <c:majorTickMark val="none"/>
        <c:minorTickMark val="none"/>
        <c:tickLblPos val="nextTo"/>
        <c:spPr>
          <a:ln/>
        </c:spPr>
        <c:txPr>
          <a:bodyPr/>
          <a:lstStyle/>
          <a:p>
            <a:pPr lvl="0">
              <a:defRPr b="1">
                <a:solidFill>
                  <a:srgbClr val="000000"/>
                </a:solidFill>
                <a:latin typeface="+mn-lt"/>
              </a:defRPr>
            </a:pPr>
            <a:endParaRPr lang="en-US"/>
          </a:p>
        </c:txPr>
        <c:crossAx val="716385940"/>
        <c:crosses val="autoZero"/>
        <c:crossBetween val="between"/>
      </c:valAx>
    </c:plotArea>
    <c:legend>
      <c:legendPos val="b"/>
      <c:overlay val="0"/>
      <c:txPr>
        <a:bodyPr/>
        <a:lstStyle/>
        <a:p>
          <a:pPr lvl="0">
            <a:defRPr b="1">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b="0">
                <a:solidFill>
                  <a:srgbClr val="757575"/>
                </a:solidFill>
                <a:latin typeface="+mn-lt"/>
              </a:defRPr>
            </a:pPr>
            <a:r>
              <a:rPr lang="en-AU" b="0">
                <a:solidFill>
                  <a:srgbClr val="757575"/>
                </a:solidFill>
                <a:latin typeface="+mn-lt"/>
              </a:rPr>
              <a:t>Qualitative, Quantitative  and Mixed</a:t>
            </a:r>
          </a:p>
        </c:rich>
      </c:tx>
      <c:overlay val="0"/>
    </c:title>
    <c:autoTitleDeleted val="0"/>
    <c:plotArea>
      <c:layout/>
      <c:barChart>
        <c:barDir val="bar"/>
        <c:grouping val="stacked"/>
        <c:varyColors val="1"/>
        <c:ser>
          <c:idx val="0"/>
          <c:order val="0"/>
          <c:tx>
            <c:strRef>
              <c:f>'RQ1 Research Design'!$A$74</c:f>
              <c:strCache>
                <c:ptCount val="1"/>
                <c:pt idx="0">
                  <c:v>Qualitative</c:v>
                </c:pt>
              </c:strCache>
            </c:strRef>
          </c:tx>
          <c:spPr>
            <a:solidFill>
              <a:srgbClr val="1B619B"/>
            </a:solidFill>
            <a:ln cmpd="sng">
              <a:solidFill>
                <a:srgbClr val="000000"/>
              </a:solidFill>
            </a:ln>
          </c:spPr>
          <c:invertIfNegative val="1"/>
          <c:cat>
            <c:strRef>
              <c:f>'RQ1 Research Design'!$B$73:$J$73</c:f>
              <c:strCache>
                <c:ptCount val="9"/>
                <c:pt idx="0">
                  <c:v>Interviews</c:v>
                </c:pt>
                <c:pt idx="1">
                  <c:v>Questionnaires</c:v>
                </c:pt>
                <c:pt idx="2">
                  <c:v>Observations</c:v>
                </c:pt>
                <c:pt idx="3">
                  <c:v>Document Analysis</c:v>
                </c:pt>
                <c:pt idx="4">
                  <c:v>Data mining</c:v>
                </c:pt>
                <c:pt idx="5">
                  <c:v>Focus Groups</c:v>
                </c:pt>
                <c:pt idx="6">
                  <c:v>Case Studies</c:v>
                </c:pt>
                <c:pt idx="7">
                  <c:v>Workshops</c:v>
                </c:pt>
                <c:pt idx="8">
                  <c:v>Literature Analysis</c:v>
                </c:pt>
              </c:strCache>
            </c:strRef>
          </c:cat>
          <c:val>
            <c:numRef>
              <c:f>'RQ1 Research Design'!$B$74:$J$74</c:f>
              <c:numCache>
                <c:formatCode>General</c:formatCode>
                <c:ptCount val="9"/>
                <c:pt idx="0">
                  <c:v>12</c:v>
                </c:pt>
                <c:pt idx="1">
                  <c:v>5</c:v>
                </c:pt>
                <c:pt idx="2">
                  <c:v>4</c:v>
                </c:pt>
                <c:pt idx="3">
                  <c:v>4</c:v>
                </c:pt>
                <c:pt idx="4">
                  <c:v>0</c:v>
                </c:pt>
                <c:pt idx="5">
                  <c:v>1</c:v>
                </c:pt>
                <c:pt idx="6">
                  <c:v>3</c:v>
                </c:pt>
                <c:pt idx="7">
                  <c:v>2</c:v>
                </c:pt>
                <c:pt idx="8">
                  <c:v>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84F-774D-B692-8DBE630269F8}"/>
            </c:ext>
          </c:extLst>
        </c:ser>
        <c:ser>
          <c:idx val="1"/>
          <c:order val="1"/>
          <c:tx>
            <c:strRef>
              <c:f>'RQ1 Research Design'!$A$75</c:f>
              <c:strCache>
                <c:ptCount val="1"/>
                <c:pt idx="0">
                  <c:v>Quantitative </c:v>
                </c:pt>
              </c:strCache>
            </c:strRef>
          </c:tx>
          <c:spPr>
            <a:solidFill>
              <a:srgbClr val="ACCBE0"/>
            </a:solidFill>
            <a:ln cmpd="sng">
              <a:solidFill>
                <a:srgbClr val="000000"/>
              </a:solidFill>
            </a:ln>
          </c:spPr>
          <c:invertIfNegative val="1"/>
          <c:cat>
            <c:strRef>
              <c:f>'RQ1 Research Design'!$B$73:$J$73</c:f>
              <c:strCache>
                <c:ptCount val="9"/>
                <c:pt idx="0">
                  <c:v>Interviews</c:v>
                </c:pt>
                <c:pt idx="1">
                  <c:v>Questionnaires</c:v>
                </c:pt>
                <c:pt idx="2">
                  <c:v>Observations</c:v>
                </c:pt>
                <c:pt idx="3">
                  <c:v>Document Analysis</c:v>
                </c:pt>
                <c:pt idx="4">
                  <c:v>Data mining</c:v>
                </c:pt>
                <c:pt idx="5">
                  <c:v>Focus Groups</c:v>
                </c:pt>
                <c:pt idx="6">
                  <c:v>Case Studies</c:v>
                </c:pt>
                <c:pt idx="7">
                  <c:v>Workshops</c:v>
                </c:pt>
                <c:pt idx="8">
                  <c:v>Literature Analysis</c:v>
                </c:pt>
              </c:strCache>
            </c:strRef>
          </c:cat>
          <c:val>
            <c:numRef>
              <c:f>'RQ1 Research Design'!$B$75:$J$75</c:f>
              <c:numCache>
                <c:formatCode>General</c:formatCode>
                <c:ptCount val="9"/>
                <c:pt idx="0">
                  <c:v>0</c:v>
                </c:pt>
                <c:pt idx="1">
                  <c:v>8</c:v>
                </c:pt>
                <c:pt idx="2">
                  <c:v>0</c:v>
                </c:pt>
                <c:pt idx="3">
                  <c:v>0</c:v>
                </c:pt>
                <c:pt idx="4">
                  <c:v>2</c:v>
                </c:pt>
                <c:pt idx="5">
                  <c:v>0</c:v>
                </c:pt>
                <c:pt idx="6">
                  <c:v>0</c:v>
                </c:pt>
                <c:pt idx="7">
                  <c:v>0</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84F-774D-B692-8DBE630269F8}"/>
            </c:ext>
          </c:extLst>
        </c:ser>
        <c:ser>
          <c:idx val="2"/>
          <c:order val="2"/>
          <c:tx>
            <c:strRef>
              <c:f>'RQ1 Research Design'!$A$76</c:f>
              <c:strCache>
                <c:ptCount val="1"/>
                <c:pt idx="0">
                  <c:v>Mixed</c:v>
                </c:pt>
              </c:strCache>
            </c:strRef>
          </c:tx>
          <c:spPr>
            <a:solidFill>
              <a:srgbClr val="D3E0EA"/>
            </a:solidFill>
            <a:ln cmpd="sng">
              <a:solidFill>
                <a:srgbClr val="000000"/>
              </a:solidFill>
            </a:ln>
          </c:spPr>
          <c:invertIfNegative val="1"/>
          <c:cat>
            <c:strRef>
              <c:f>'RQ1 Research Design'!$B$73:$J$73</c:f>
              <c:strCache>
                <c:ptCount val="9"/>
                <c:pt idx="0">
                  <c:v>Interviews</c:v>
                </c:pt>
                <c:pt idx="1">
                  <c:v>Questionnaires</c:v>
                </c:pt>
                <c:pt idx="2">
                  <c:v>Observations</c:v>
                </c:pt>
                <c:pt idx="3">
                  <c:v>Document Analysis</c:v>
                </c:pt>
                <c:pt idx="4">
                  <c:v>Data mining</c:v>
                </c:pt>
                <c:pt idx="5">
                  <c:v>Focus Groups</c:v>
                </c:pt>
                <c:pt idx="6">
                  <c:v>Case Studies</c:v>
                </c:pt>
                <c:pt idx="7">
                  <c:v>Workshops</c:v>
                </c:pt>
                <c:pt idx="8">
                  <c:v>Literature Analysis</c:v>
                </c:pt>
              </c:strCache>
            </c:strRef>
          </c:cat>
          <c:val>
            <c:numRef>
              <c:f>'RQ1 Research Design'!$B$76:$J$76</c:f>
              <c:numCache>
                <c:formatCode>General</c:formatCode>
                <c:ptCount val="9"/>
                <c:pt idx="0">
                  <c:v>6</c:v>
                </c:pt>
                <c:pt idx="1">
                  <c:v>7</c:v>
                </c:pt>
                <c:pt idx="2">
                  <c:v>0</c:v>
                </c:pt>
                <c:pt idx="3">
                  <c:v>1</c:v>
                </c:pt>
                <c:pt idx="4">
                  <c:v>2</c:v>
                </c:pt>
                <c:pt idx="5">
                  <c:v>1</c:v>
                </c:pt>
                <c:pt idx="6">
                  <c:v>1</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84F-774D-B692-8DBE630269F8}"/>
            </c:ext>
          </c:extLst>
        </c:ser>
        <c:dLbls>
          <c:showLegendKey val="0"/>
          <c:showVal val="0"/>
          <c:showCatName val="0"/>
          <c:showSerName val="0"/>
          <c:showPercent val="0"/>
          <c:showBubbleSize val="0"/>
        </c:dLbls>
        <c:gapWidth val="150"/>
        <c:overlap val="100"/>
        <c:axId val="1866570108"/>
        <c:axId val="1500249032"/>
      </c:barChart>
      <c:catAx>
        <c:axId val="1866570108"/>
        <c:scaling>
          <c:orientation val="maxMin"/>
        </c:scaling>
        <c:delete val="0"/>
        <c:axPos val="l"/>
        <c:title>
          <c:tx>
            <c:rich>
              <a:bodyPr/>
              <a:lstStyle/>
              <a:p>
                <a:pPr lvl="0">
                  <a:defRPr b="0">
                    <a:solidFill>
                      <a:srgbClr val="000000"/>
                    </a:solidFill>
                    <a:latin typeface="+mn-lt"/>
                  </a:defRPr>
                </a:pPr>
                <a:endParaRPr lang="en-AU"/>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500249032"/>
        <c:crosses val="autoZero"/>
        <c:auto val="1"/>
        <c:lblAlgn val="ctr"/>
        <c:lblOffset val="100"/>
        <c:noMultiLvlLbl val="1"/>
      </c:catAx>
      <c:valAx>
        <c:axId val="150024903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AU"/>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866570108"/>
        <c:crosses val="max"/>
        <c:crossBetween val="between"/>
      </c:valAx>
    </c:plotArea>
    <c:legend>
      <c:legendPos val="b"/>
      <c:overlay val="0"/>
      <c:txPr>
        <a:bodyPr/>
        <a:lstStyle/>
        <a:p>
          <a:pPr lvl="0">
            <a:defRPr b="1">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autoTitleDeleted val="1"/>
    <c:plotArea>
      <c:layout/>
      <c:barChart>
        <c:barDir val="bar"/>
        <c:grouping val="stacked"/>
        <c:varyColors val="1"/>
        <c:ser>
          <c:idx val="0"/>
          <c:order val="0"/>
          <c:tx>
            <c:strRef>
              <c:f>'RQ1 Research Design'!$A$115</c:f>
              <c:strCache>
                <c:ptCount val="1"/>
                <c:pt idx="0">
                  <c:v>Qualitative</c:v>
                </c:pt>
              </c:strCache>
            </c:strRef>
          </c:tx>
          <c:spPr>
            <a:solidFill>
              <a:srgbClr val="1B619B"/>
            </a:solidFill>
            <a:ln cmpd="sng">
              <a:solidFill>
                <a:srgbClr val="000000"/>
              </a:solidFill>
            </a:ln>
          </c:spPr>
          <c:invertIfNegative val="1"/>
          <c:cat>
            <c:strRef>
              <c:f>'RQ1 Research Design'!$B$114:$J$114</c:f>
              <c:strCache>
                <c:ptCount val="9"/>
                <c:pt idx="0">
                  <c:v>Questionnaires</c:v>
                </c:pt>
                <c:pt idx="1">
                  <c:v>Interviews</c:v>
                </c:pt>
                <c:pt idx="2">
                  <c:v>Document Analysis</c:v>
                </c:pt>
                <c:pt idx="3">
                  <c:v>Literature Analysis</c:v>
                </c:pt>
                <c:pt idx="4">
                  <c:v>Case Studies</c:v>
                </c:pt>
                <c:pt idx="5">
                  <c:v>Data mining</c:v>
                </c:pt>
                <c:pt idx="6">
                  <c:v>Observations</c:v>
                </c:pt>
                <c:pt idx="7">
                  <c:v>Focus Groups</c:v>
                </c:pt>
                <c:pt idx="8">
                  <c:v>Workshops</c:v>
                </c:pt>
              </c:strCache>
            </c:strRef>
          </c:cat>
          <c:val>
            <c:numRef>
              <c:f>'RQ1 Research Design'!$B$115:$J$115</c:f>
              <c:numCache>
                <c:formatCode>General</c:formatCode>
                <c:ptCount val="9"/>
                <c:pt idx="0">
                  <c:v>5</c:v>
                </c:pt>
                <c:pt idx="1">
                  <c:v>12</c:v>
                </c:pt>
                <c:pt idx="2">
                  <c:v>4</c:v>
                </c:pt>
                <c:pt idx="3">
                  <c:v>4</c:v>
                </c:pt>
                <c:pt idx="4">
                  <c:v>3</c:v>
                </c:pt>
                <c:pt idx="5">
                  <c:v>0</c:v>
                </c:pt>
                <c:pt idx="6">
                  <c:v>4</c:v>
                </c:pt>
                <c:pt idx="7">
                  <c:v>1</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938-C54E-894C-2F863BE6B9A6}"/>
            </c:ext>
          </c:extLst>
        </c:ser>
        <c:ser>
          <c:idx val="1"/>
          <c:order val="1"/>
          <c:tx>
            <c:strRef>
              <c:f>'RQ1 Research Design'!$A$116</c:f>
              <c:strCache>
                <c:ptCount val="1"/>
                <c:pt idx="0">
                  <c:v>Quantitative </c:v>
                </c:pt>
              </c:strCache>
            </c:strRef>
          </c:tx>
          <c:spPr>
            <a:solidFill>
              <a:srgbClr val="ACCBE0"/>
            </a:solidFill>
            <a:ln cmpd="sng">
              <a:solidFill>
                <a:srgbClr val="000000"/>
              </a:solidFill>
            </a:ln>
          </c:spPr>
          <c:invertIfNegative val="1"/>
          <c:cat>
            <c:strRef>
              <c:f>'RQ1 Research Design'!$B$114:$J$114</c:f>
              <c:strCache>
                <c:ptCount val="9"/>
                <c:pt idx="0">
                  <c:v>Questionnaires</c:v>
                </c:pt>
                <c:pt idx="1">
                  <c:v>Interviews</c:v>
                </c:pt>
                <c:pt idx="2">
                  <c:v>Document Analysis</c:v>
                </c:pt>
                <c:pt idx="3">
                  <c:v>Literature Analysis</c:v>
                </c:pt>
                <c:pt idx="4">
                  <c:v>Case Studies</c:v>
                </c:pt>
                <c:pt idx="5">
                  <c:v>Data mining</c:v>
                </c:pt>
                <c:pt idx="6">
                  <c:v>Observations</c:v>
                </c:pt>
                <c:pt idx="7">
                  <c:v>Focus Groups</c:v>
                </c:pt>
                <c:pt idx="8">
                  <c:v>Workshops</c:v>
                </c:pt>
              </c:strCache>
            </c:strRef>
          </c:cat>
          <c:val>
            <c:numRef>
              <c:f>'RQ1 Research Design'!$B$116:$J$116</c:f>
              <c:numCache>
                <c:formatCode>General</c:formatCode>
                <c:ptCount val="9"/>
                <c:pt idx="0">
                  <c:v>8</c:v>
                </c:pt>
                <c:pt idx="1">
                  <c:v>0</c:v>
                </c:pt>
                <c:pt idx="2">
                  <c:v>0</c:v>
                </c:pt>
                <c:pt idx="3">
                  <c:v>1</c:v>
                </c:pt>
                <c:pt idx="4">
                  <c:v>0</c:v>
                </c:pt>
                <c:pt idx="5">
                  <c:v>2</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938-C54E-894C-2F863BE6B9A6}"/>
            </c:ext>
          </c:extLst>
        </c:ser>
        <c:ser>
          <c:idx val="2"/>
          <c:order val="2"/>
          <c:tx>
            <c:strRef>
              <c:f>'RQ1 Research Design'!$A$117</c:f>
              <c:strCache>
                <c:ptCount val="1"/>
                <c:pt idx="0">
                  <c:v>Mixed</c:v>
                </c:pt>
              </c:strCache>
            </c:strRef>
          </c:tx>
          <c:spPr>
            <a:solidFill>
              <a:srgbClr val="E4EEF7"/>
            </a:solidFill>
            <a:ln cmpd="sng">
              <a:solidFill>
                <a:srgbClr val="000000"/>
              </a:solidFill>
            </a:ln>
          </c:spPr>
          <c:invertIfNegative val="1"/>
          <c:cat>
            <c:strRef>
              <c:f>'RQ1 Research Design'!$B$114:$J$114</c:f>
              <c:strCache>
                <c:ptCount val="9"/>
                <c:pt idx="0">
                  <c:v>Questionnaires</c:v>
                </c:pt>
                <c:pt idx="1">
                  <c:v>Interviews</c:v>
                </c:pt>
                <c:pt idx="2">
                  <c:v>Document Analysis</c:v>
                </c:pt>
                <c:pt idx="3">
                  <c:v>Literature Analysis</c:v>
                </c:pt>
                <c:pt idx="4">
                  <c:v>Case Studies</c:v>
                </c:pt>
                <c:pt idx="5">
                  <c:v>Data mining</c:v>
                </c:pt>
                <c:pt idx="6">
                  <c:v>Observations</c:v>
                </c:pt>
                <c:pt idx="7">
                  <c:v>Focus Groups</c:v>
                </c:pt>
                <c:pt idx="8">
                  <c:v>Workshops</c:v>
                </c:pt>
              </c:strCache>
            </c:strRef>
          </c:cat>
          <c:val>
            <c:numRef>
              <c:f>'RQ1 Research Design'!$B$117:$J$117</c:f>
              <c:numCache>
                <c:formatCode>General</c:formatCode>
                <c:ptCount val="9"/>
                <c:pt idx="0">
                  <c:v>7</c:v>
                </c:pt>
                <c:pt idx="1">
                  <c:v>6</c:v>
                </c:pt>
                <c:pt idx="2">
                  <c:v>1</c:v>
                </c:pt>
                <c:pt idx="3">
                  <c:v>0</c:v>
                </c:pt>
                <c:pt idx="4">
                  <c:v>1</c:v>
                </c:pt>
                <c:pt idx="5">
                  <c:v>2</c:v>
                </c:pt>
                <c:pt idx="6">
                  <c:v>0</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938-C54E-894C-2F863BE6B9A6}"/>
            </c:ext>
          </c:extLst>
        </c:ser>
        <c:dLbls>
          <c:showLegendKey val="0"/>
          <c:showVal val="0"/>
          <c:showCatName val="0"/>
          <c:showSerName val="0"/>
          <c:showPercent val="0"/>
          <c:showBubbleSize val="0"/>
        </c:dLbls>
        <c:gapWidth val="150"/>
        <c:overlap val="100"/>
        <c:axId val="17777157"/>
        <c:axId val="471216704"/>
      </c:barChart>
      <c:catAx>
        <c:axId val="17777157"/>
        <c:scaling>
          <c:orientation val="maxMin"/>
        </c:scaling>
        <c:delete val="0"/>
        <c:axPos val="l"/>
        <c:title>
          <c:tx>
            <c:rich>
              <a:bodyPr/>
              <a:lstStyle/>
              <a:p>
                <a:pPr lvl="0">
                  <a:defRPr b="0">
                    <a:solidFill>
                      <a:srgbClr val="000000"/>
                    </a:solidFill>
                    <a:latin typeface="+mn-lt"/>
                  </a:defRPr>
                </a:pPr>
                <a:endParaRPr lang="en-AU"/>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471216704"/>
        <c:crosses val="autoZero"/>
        <c:auto val="1"/>
        <c:lblAlgn val="ctr"/>
        <c:lblOffset val="100"/>
        <c:noMultiLvlLbl val="1"/>
      </c:catAx>
      <c:valAx>
        <c:axId val="47121670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AU"/>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17777157"/>
        <c:crosses val="max"/>
        <c:crossBetween val="between"/>
      </c:valAx>
    </c:plotArea>
    <c:legend>
      <c:legendPos val="b"/>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b="1">
                <a:solidFill>
                  <a:srgbClr val="757575"/>
                </a:solidFill>
                <a:latin typeface="+mn-lt"/>
              </a:defRPr>
            </a:pPr>
            <a:r>
              <a:rPr lang="en-AU" b="1">
                <a:solidFill>
                  <a:srgbClr val="757575"/>
                </a:solidFill>
                <a:latin typeface="+mn-lt"/>
              </a:rPr>
              <a:t>Categorisation of Human Aspects</a:t>
            </a:r>
          </a:p>
        </c:rich>
      </c:tx>
      <c:overlay val="0"/>
    </c:title>
    <c:autoTitleDeleted val="0"/>
    <c:plotArea>
      <c:layout/>
      <c:barChart>
        <c:barDir val="col"/>
        <c:grouping val="clustered"/>
        <c:varyColors val="1"/>
        <c:ser>
          <c:idx val="0"/>
          <c:order val="0"/>
          <c:tx>
            <c:strRef>
              <c:f>'RQ2 Studied Human Aspects'!$A$58</c:f>
              <c:strCache>
                <c:ptCount val="1"/>
                <c:pt idx="0">
                  <c:v>Category</c:v>
                </c:pt>
              </c:strCache>
            </c:strRef>
          </c:tx>
          <c:spPr>
            <a:solidFill>
              <a:srgbClr val="F1C232"/>
            </a:solidFill>
            <a:ln cmpd="sng">
              <a:solidFill>
                <a:srgbClr val="000000"/>
              </a:solidFill>
            </a:ln>
          </c:spPr>
          <c:invertIfNegative val="1"/>
          <c:dPt>
            <c:idx val="0"/>
            <c:invertIfNegative val="1"/>
            <c:bubble3D val="0"/>
            <c:extLst>
              <c:ext xmlns:c16="http://schemas.microsoft.com/office/drawing/2014/chart" uri="{C3380CC4-5D6E-409C-BE32-E72D297353CC}">
                <c16:uniqueId val="{00000000-C660-1544-97FF-5F48EDE681B6}"/>
              </c:ext>
            </c:extLst>
          </c:dPt>
          <c:dPt>
            <c:idx val="12"/>
            <c:invertIfNegative val="1"/>
            <c:bubble3D val="0"/>
            <c:extLst>
              <c:ext xmlns:c16="http://schemas.microsoft.com/office/drawing/2014/chart" uri="{C3380CC4-5D6E-409C-BE32-E72D297353CC}">
                <c16:uniqueId val="{00000001-C660-1544-97FF-5F48EDE681B6}"/>
              </c:ext>
            </c:extLst>
          </c:dPt>
          <c:cat>
            <c:strRef>
              <c:f>'RQ2 Studied Human Aspects'!$B$59:$B$76</c:f>
              <c:strCache>
                <c:ptCount val="18"/>
                <c:pt idx="0">
                  <c:v>Empathy</c:v>
                </c:pt>
                <c:pt idx="1">
                  <c:v>Motivation </c:v>
                </c:pt>
                <c:pt idx="2">
                  <c:v>Perception</c:v>
                </c:pt>
                <c:pt idx="3">
                  <c:v>Emotions</c:v>
                </c:pt>
                <c:pt idx="4">
                  <c:v>Personality</c:v>
                </c:pt>
                <c:pt idx="5">
                  <c:v>Attitude</c:v>
                </c:pt>
                <c:pt idx="6">
                  <c:v>Cognitive Style</c:v>
                </c:pt>
                <c:pt idx="7">
                  <c:v>Competence</c:v>
                </c:pt>
                <c:pt idx="8">
                  <c:v>Human Values</c:v>
                </c:pt>
                <c:pt idx="9">
                  <c:v>Knowledge/ Education</c:v>
                </c:pt>
                <c:pt idx="10">
                  <c:v>Skills/Skill Level</c:v>
                </c:pt>
                <c:pt idx="11">
                  <c:v>Performance</c:v>
                </c:pt>
                <c:pt idx="12">
                  <c:v>Communication</c:v>
                </c:pt>
                <c:pt idx="13">
                  <c:v>Collaboration</c:v>
                </c:pt>
                <c:pt idx="14">
                  <c:v>Culture</c:v>
                </c:pt>
                <c:pt idx="15">
                  <c:v>Coordination</c:v>
                </c:pt>
                <c:pt idx="16">
                  <c:v>Interpersonal and intrapersonal Challenges</c:v>
                </c:pt>
                <c:pt idx="17">
                  <c:v>Engagement</c:v>
                </c:pt>
              </c:strCache>
            </c:strRef>
          </c:cat>
          <c:val>
            <c:numRef>
              <c:f>'RQ2 Studied Human Aspects'!$A$59:$A$76</c:f>
              <c:numCache>
                <c:formatCode>General</c:formatCode>
                <c:ptCount val="18"/>
                <c:pt idx="0">
                  <c:v>0</c:v>
                </c:pt>
                <c:pt idx="8">
                  <c:v>0</c:v>
                </c:pt>
                <c:pt idx="12">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C660-1544-97FF-5F48EDE681B6}"/>
            </c:ext>
          </c:extLst>
        </c:ser>
        <c:ser>
          <c:idx val="1"/>
          <c:order val="1"/>
          <c:tx>
            <c:strRef>
              <c:f>'RQ2 Studied Human Aspects'!$D$58</c:f>
              <c:strCache>
                <c:ptCount val="1"/>
                <c:pt idx="0">
                  <c:v>Percentage</c:v>
                </c:pt>
              </c:strCache>
            </c:strRef>
          </c:tx>
          <c:invertIfNegative val="1"/>
          <c:cat>
            <c:strRef>
              <c:f>'RQ2 Studied Human Aspects'!$B$59:$B$76</c:f>
              <c:strCache>
                <c:ptCount val="18"/>
                <c:pt idx="0">
                  <c:v>Empathy</c:v>
                </c:pt>
                <c:pt idx="1">
                  <c:v>Motivation </c:v>
                </c:pt>
                <c:pt idx="2">
                  <c:v>Perception</c:v>
                </c:pt>
                <c:pt idx="3">
                  <c:v>Emotions</c:v>
                </c:pt>
                <c:pt idx="4">
                  <c:v>Personality</c:v>
                </c:pt>
                <c:pt idx="5">
                  <c:v>Attitude</c:v>
                </c:pt>
                <c:pt idx="6">
                  <c:v>Cognitive Style</c:v>
                </c:pt>
                <c:pt idx="7">
                  <c:v>Competence</c:v>
                </c:pt>
                <c:pt idx="8">
                  <c:v>Human Values</c:v>
                </c:pt>
                <c:pt idx="9">
                  <c:v>Knowledge/ Education</c:v>
                </c:pt>
                <c:pt idx="10">
                  <c:v>Skills/Skill Level</c:v>
                </c:pt>
                <c:pt idx="11">
                  <c:v>Performance</c:v>
                </c:pt>
                <c:pt idx="12">
                  <c:v>Communication</c:v>
                </c:pt>
                <c:pt idx="13">
                  <c:v>Collaboration</c:v>
                </c:pt>
                <c:pt idx="14">
                  <c:v>Culture</c:v>
                </c:pt>
                <c:pt idx="15">
                  <c:v>Coordination</c:v>
                </c:pt>
                <c:pt idx="16">
                  <c:v>Interpersonal and intrapersonal Challenges</c:v>
                </c:pt>
                <c:pt idx="17">
                  <c:v>Engagement</c:v>
                </c:pt>
              </c:strCache>
            </c:strRef>
          </c:cat>
          <c:val>
            <c:numRef>
              <c:f>'RQ2 Studied Human Aspects'!$D$59:$D$76</c:f>
              <c:numCache>
                <c:formatCode>0.00%</c:formatCode>
                <c:ptCount val="18"/>
                <c:pt idx="0">
                  <c:v>4.6511627906976744E-2</c:v>
                </c:pt>
                <c:pt idx="1">
                  <c:v>9.3023255813953487E-2</c:v>
                </c:pt>
                <c:pt idx="2">
                  <c:v>0.11627906976744186</c:v>
                </c:pt>
                <c:pt idx="3">
                  <c:v>6.9767441860465115E-2</c:v>
                </c:pt>
                <c:pt idx="4">
                  <c:v>2.3255813953488372E-2</c:v>
                </c:pt>
                <c:pt idx="5">
                  <c:v>2.3255813953488372E-2</c:v>
                </c:pt>
                <c:pt idx="6">
                  <c:v>0.13953488372093023</c:v>
                </c:pt>
                <c:pt idx="7">
                  <c:v>4.6511627906976744E-2</c:v>
                </c:pt>
                <c:pt idx="8">
                  <c:v>6.9767441860465115E-2</c:v>
                </c:pt>
                <c:pt idx="9">
                  <c:v>6.9767441860465115E-2</c:v>
                </c:pt>
                <c:pt idx="10">
                  <c:v>2.3255813953488372E-2</c:v>
                </c:pt>
                <c:pt idx="11">
                  <c:v>9.3023255813953487E-2</c:v>
                </c:pt>
                <c:pt idx="12">
                  <c:v>0.69767441860465118</c:v>
                </c:pt>
                <c:pt idx="13">
                  <c:v>0.32558139534883723</c:v>
                </c:pt>
                <c:pt idx="14">
                  <c:v>0.16279069767441862</c:v>
                </c:pt>
                <c:pt idx="15">
                  <c:v>2.3255813953488372E-2</c:v>
                </c:pt>
                <c:pt idx="16">
                  <c:v>0.16279069767441862</c:v>
                </c:pt>
                <c:pt idx="17">
                  <c:v>6.9767441860465115E-2</c:v>
                </c:pt>
              </c:numCache>
            </c:numRef>
          </c:val>
          <c:extLst>
            <c:ext xmlns:c16="http://schemas.microsoft.com/office/drawing/2014/chart" uri="{C3380CC4-5D6E-409C-BE32-E72D297353CC}">
              <c16:uniqueId val="{00000003-C660-1544-97FF-5F48EDE681B6}"/>
            </c:ext>
          </c:extLst>
        </c:ser>
        <c:dLbls>
          <c:showLegendKey val="0"/>
          <c:showVal val="0"/>
          <c:showCatName val="0"/>
          <c:showSerName val="0"/>
          <c:showPercent val="0"/>
          <c:showBubbleSize val="0"/>
        </c:dLbls>
        <c:gapWidth val="150"/>
        <c:axId val="1711316003"/>
        <c:axId val="906453795"/>
      </c:barChart>
      <c:catAx>
        <c:axId val="1711316003"/>
        <c:scaling>
          <c:orientation val="minMax"/>
        </c:scaling>
        <c:delete val="0"/>
        <c:axPos val="b"/>
        <c:title>
          <c:tx>
            <c:rich>
              <a:bodyPr/>
              <a:lstStyle/>
              <a:p>
                <a:pPr lvl="0">
                  <a:defRPr b="1">
                    <a:solidFill>
                      <a:srgbClr val="000000"/>
                    </a:solidFill>
                    <a:latin typeface="+mn-lt"/>
                  </a:defRPr>
                </a:pPr>
                <a:endParaRPr lang="en-AU"/>
              </a:p>
            </c:rich>
          </c:tx>
          <c:overlay val="0"/>
        </c:title>
        <c:numFmt formatCode="General" sourceLinked="1"/>
        <c:majorTickMark val="none"/>
        <c:minorTickMark val="none"/>
        <c:tickLblPos val="nextTo"/>
        <c:txPr>
          <a:bodyPr rot="-1800000"/>
          <a:lstStyle/>
          <a:p>
            <a:pPr lvl="0">
              <a:defRPr sz="1000" b="1">
                <a:solidFill>
                  <a:srgbClr val="000000"/>
                </a:solidFill>
                <a:latin typeface="+mn-lt"/>
              </a:defRPr>
            </a:pPr>
            <a:endParaRPr lang="en-US"/>
          </a:p>
        </c:txPr>
        <c:crossAx val="906453795"/>
        <c:crosses val="autoZero"/>
        <c:auto val="1"/>
        <c:lblAlgn val="ctr"/>
        <c:lblOffset val="100"/>
        <c:noMultiLvlLbl val="1"/>
      </c:catAx>
      <c:valAx>
        <c:axId val="906453795"/>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lang="en-AU" b="1">
                    <a:solidFill>
                      <a:srgbClr val="000000"/>
                    </a:solidFill>
                    <a:latin typeface="+mn-lt"/>
                  </a:rPr>
                  <a:t>Percentage of Primary Studies</a:t>
                </a:r>
              </a:p>
            </c:rich>
          </c:tx>
          <c:overlay val="0"/>
        </c:title>
        <c:numFmt formatCode="0.00%" sourceLinked="0"/>
        <c:majorTickMark val="in"/>
        <c:minorTickMark val="none"/>
        <c:tickLblPos val="nextTo"/>
        <c:spPr>
          <a:ln/>
        </c:spPr>
        <c:txPr>
          <a:bodyPr/>
          <a:lstStyle/>
          <a:p>
            <a:pPr lvl="0">
              <a:defRPr b="1">
                <a:solidFill>
                  <a:srgbClr val="000000"/>
                </a:solidFill>
                <a:latin typeface="+mn-lt"/>
              </a:defRPr>
            </a:pPr>
            <a:endParaRPr lang="en-US"/>
          </a:p>
        </c:txPr>
        <c:crossAx val="1711316003"/>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sz="1600" b="1">
                <a:solidFill>
                  <a:srgbClr val="757575"/>
                </a:solidFill>
                <a:latin typeface="+mn-lt"/>
              </a:defRPr>
            </a:pPr>
            <a:r>
              <a:rPr lang="en-AU" sz="1600" b="1">
                <a:solidFill>
                  <a:srgbClr val="757575"/>
                </a:solidFill>
                <a:latin typeface="+mn-lt"/>
              </a:rPr>
              <a:t>Human Aspect Categorisation - Individual Studies</a:t>
            </a:r>
          </a:p>
        </c:rich>
      </c:tx>
      <c:overlay val="0"/>
    </c:title>
    <c:autoTitleDeleted val="0"/>
    <c:plotArea>
      <c:layout/>
      <c:barChart>
        <c:barDir val="bar"/>
        <c:grouping val="clustered"/>
        <c:varyColors val="1"/>
        <c:ser>
          <c:idx val="0"/>
          <c:order val="0"/>
          <c:tx>
            <c:strRef>
              <c:f>'RQ2 Studied Human Aspects'!$B$81</c:f>
              <c:strCache>
                <c:ptCount val="1"/>
                <c:pt idx="0">
                  <c:v>Total Study Count</c:v>
                </c:pt>
              </c:strCache>
            </c:strRef>
          </c:tx>
          <c:spPr>
            <a:solidFill>
              <a:srgbClr val="FBBC04"/>
            </a:solidFill>
            <a:ln cmpd="sng">
              <a:solidFill>
                <a:srgbClr val="000000"/>
              </a:solidFill>
            </a:ln>
          </c:spPr>
          <c:invertIfNegative val="1"/>
          <c:dLbls>
            <c:spPr>
              <a:noFill/>
              <a:ln>
                <a:noFill/>
              </a:ln>
              <a:effectLst/>
            </c:spPr>
            <c:txPr>
              <a:bodyPr/>
              <a:lstStyle/>
              <a:p>
                <a:pPr lvl="0">
                  <a:defRPr sz="1000" b="1">
                    <a:solidFill>
                      <a:srgbClr val="666666"/>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'RQ2 Studied Human Aspects'!$A$82:$A$99</c:f>
              <c:strCache>
                <c:ptCount val="18"/>
                <c:pt idx="0">
                  <c:v>Communication</c:v>
                </c:pt>
                <c:pt idx="1">
                  <c:v>Collaboration</c:v>
                </c:pt>
                <c:pt idx="2">
                  <c:v>Culture</c:v>
                </c:pt>
                <c:pt idx="3">
                  <c:v>Challenges</c:v>
                </c:pt>
                <c:pt idx="4">
                  <c:v>Cognitive Style</c:v>
                </c:pt>
                <c:pt idx="5">
                  <c:v>Perception</c:v>
                </c:pt>
                <c:pt idx="6">
                  <c:v>Motivation </c:v>
                </c:pt>
                <c:pt idx="7">
                  <c:v>Performance</c:v>
                </c:pt>
                <c:pt idx="8">
                  <c:v>Emotions</c:v>
                </c:pt>
                <c:pt idx="9">
                  <c:v>Engagement</c:v>
                </c:pt>
                <c:pt idx="10">
                  <c:v>Human Values</c:v>
                </c:pt>
                <c:pt idx="11">
                  <c:v>Knowledge/ Education</c:v>
                </c:pt>
                <c:pt idx="12">
                  <c:v>Competence</c:v>
                </c:pt>
                <c:pt idx="13">
                  <c:v>Empathy</c:v>
                </c:pt>
                <c:pt idx="14">
                  <c:v>Attitude</c:v>
                </c:pt>
                <c:pt idx="15">
                  <c:v>Coordination</c:v>
                </c:pt>
                <c:pt idx="16">
                  <c:v>Personality</c:v>
                </c:pt>
                <c:pt idx="17">
                  <c:v>Skills/Skill Level</c:v>
                </c:pt>
              </c:strCache>
            </c:strRef>
          </c:cat>
          <c:val>
            <c:numRef>
              <c:f>'RQ2 Studied Human Aspects'!$B$82:$B$99</c:f>
              <c:numCache>
                <c:formatCode>General</c:formatCode>
                <c:ptCount val="18"/>
                <c:pt idx="0">
                  <c:v>30</c:v>
                </c:pt>
                <c:pt idx="1">
                  <c:v>14</c:v>
                </c:pt>
                <c:pt idx="2">
                  <c:v>7</c:v>
                </c:pt>
                <c:pt idx="3">
                  <c:v>7</c:v>
                </c:pt>
                <c:pt idx="4">
                  <c:v>6</c:v>
                </c:pt>
                <c:pt idx="5">
                  <c:v>5</c:v>
                </c:pt>
                <c:pt idx="6">
                  <c:v>4</c:v>
                </c:pt>
                <c:pt idx="7">
                  <c:v>4</c:v>
                </c:pt>
                <c:pt idx="8">
                  <c:v>3</c:v>
                </c:pt>
                <c:pt idx="9">
                  <c:v>3</c:v>
                </c:pt>
                <c:pt idx="10">
                  <c:v>3</c:v>
                </c:pt>
                <c:pt idx="11">
                  <c:v>3</c:v>
                </c:pt>
                <c:pt idx="12">
                  <c:v>2</c:v>
                </c:pt>
                <c:pt idx="13">
                  <c:v>2</c:v>
                </c:pt>
                <c:pt idx="14">
                  <c:v>1</c:v>
                </c:pt>
                <c:pt idx="15">
                  <c:v>1</c:v>
                </c:pt>
                <c:pt idx="16">
                  <c:v>1</c:v>
                </c:pt>
                <c:pt idx="17">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47C-0747-825C-0896967848F3}"/>
            </c:ext>
          </c:extLst>
        </c:ser>
        <c:dLbls>
          <c:showLegendKey val="0"/>
          <c:showVal val="0"/>
          <c:showCatName val="0"/>
          <c:showSerName val="0"/>
          <c:showPercent val="0"/>
          <c:showBubbleSize val="0"/>
        </c:dLbls>
        <c:gapWidth val="150"/>
        <c:axId val="1766419007"/>
        <c:axId val="1663476309"/>
      </c:barChart>
      <c:catAx>
        <c:axId val="1766419007"/>
        <c:scaling>
          <c:orientation val="maxMin"/>
        </c:scaling>
        <c:delete val="0"/>
        <c:axPos val="l"/>
        <c:title>
          <c:tx>
            <c:rich>
              <a:bodyPr/>
              <a:lstStyle/>
              <a:p>
                <a:pPr lvl="0">
                  <a:defRPr b="1">
                    <a:solidFill>
                      <a:srgbClr val="000000"/>
                    </a:solidFill>
                    <a:latin typeface="+mn-lt"/>
                  </a:defRPr>
                </a:pPr>
                <a:r>
                  <a:rPr lang="en-AU" b="1">
                    <a:solidFill>
                      <a:srgbClr val="000000"/>
                    </a:solidFill>
                    <a:latin typeface="+mn-lt"/>
                  </a:rPr>
                  <a:t>Human Aspect</a:t>
                </a:r>
              </a:p>
            </c:rich>
          </c:tx>
          <c:overlay val="0"/>
        </c:title>
        <c:numFmt formatCode="General" sourceLinked="1"/>
        <c:majorTickMark val="none"/>
        <c:minorTickMark val="none"/>
        <c:tickLblPos val="nextTo"/>
        <c:txPr>
          <a:bodyPr/>
          <a:lstStyle/>
          <a:p>
            <a:pPr lvl="0">
              <a:defRPr sz="1000" b="1">
                <a:solidFill>
                  <a:srgbClr val="000000"/>
                </a:solidFill>
                <a:latin typeface="+mn-lt"/>
              </a:defRPr>
            </a:pPr>
            <a:endParaRPr lang="en-US"/>
          </a:p>
        </c:txPr>
        <c:crossAx val="1663476309"/>
        <c:crosses val="autoZero"/>
        <c:auto val="1"/>
        <c:lblAlgn val="ctr"/>
        <c:lblOffset val="100"/>
        <c:noMultiLvlLbl val="1"/>
      </c:catAx>
      <c:valAx>
        <c:axId val="1663476309"/>
        <c:scaling>
          <c:orientation val="minMax"/>
          <c:max val="30"/>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lang="en-AU" b="1">
                    <a:solidFill>
                      <a:srgbClr val="000000"/>
                    </a:solidFill>
                    <a:latin typeface="+mn-lt"/>
                  </a:rPr>
                  <a:t>Total Study Count</a:t>
                </a:r>
              </a:p>
            </c:rich>
          </c:tx>
          <c:overlay val="0"/>
        </c:title>
        <c:numFmt formatCode="General" sourceLinked="1"/>
        <c:majorTickMark val="none"/>
        <c:minorTickMark val="none"/>
        <c:tickLblPos val="nextTo"/>
        <c:spPr>
          <a:ln/>
        </c:spPr>
        <c:txPr>
          <a:bodyPr/>
          <a:lstStyle/>
          <a:p>
            <a:pPr lvl="0">
              <a:defRPr b="1">
                <a:solidFill>
                  <a:srgbClr val="000000"/>
                </a:solidFill>
                <a:latin typeface="+mn-lt"/>
              </a:defRPr>
            </a:pPr>
            <a:endParaRPr lang="en-US"/>
          </a:p>
        </c:txPr>
        <c:crossAx val="1766419007"/>
        <c:crosses val="max"/>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sz="1400" b="1">
                <a:solidFill>
                  <a:srgbClr val="757575"/>
                </a:solidFill>
                <a:latin typeface="+mn-lt"/>
              </a:defRPr>
            </a:pPr>
            <a:r>
              <a:rPr lang="en-AU" sz="1400" b="1">
                <a:solidFill>
                  <a:srgbClr val="757575"/>
                </a:solidFill>
                <a:latin typeface="+mn-lt"/>
              </a:rPr>
              <a:t>Existence of any relationships among human aspects</a:t>
            </a:r>
          </a:p>
        </c:rich>
      </c:tx>
      <c:overlay val="0"/>
    </c:title>
    <c:autoTitleDeleted val="0"/>
    <c:plotArea>
      <c:layout/>
      <c:pieChart>
        <c:varyColors val="1"/>
        <c:ser>
          <c:idx val="0"/>
          <c:order val="0"/>
          <c:dPt>
            <c:idx val="0"/>
            <c:bubble3D val="0"/>
            <c:spPr>
              <a:solidFill>
                <a:srgbClr val="3C78D8"/>
              </a:solidFill>
            </c:spPr>
            <c:extLst>
              <c:ext xmlns:c16="http://schemas.microsoft.com/office/drawing/2014/chart" uri="{C3380CC4-5D6E-409C-BE32-E72D297353CC}">
                <c16:uniqueId val="{00000001-D551-6A42-AF01-CFA5CDF4FC1E}"/>
              </c:ext>
            </c:extLst>
          </c:dPt>
          <c:dPt>
            <c:idx val="1"/>
            <c:bubble3D val="0"/>
            <c:spPr>
              <a:solidFill>
                <a:schemeClr val="accent3"/>
              </a:solidFill>
            </c:spPr>
            <c:extLst>
              <c:ext xmlns:c16="http://schemas.microsoft.com/office/drawing/2014/chart" uri="{C3380CC4-5D6E-409C-BE32-E72D297353CC}">
                <c16:uniqueId val="{00000003-D551-6A42-AF01-CFA5CDF4FC1E}"/>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'RQ3 Relationships among human a'!$A$81:$A$82</c:f>
              <c:strCache>
                <c:ptCount val="2"/>
                <c:pt idx="0">
                  <c:v>Yes</c:v>
                </c:pt>
                <c:pt idx="1">
                  <c:v>No</c:v>
                </c:pt>
              </c:strCache>
            </c:strRef>
          </c:cat>
          <c:val>
            <c:numRef>
              <c:f>'RQ3 Relationships among human a'!$C$81:$C$82</c:f>
              <c:numCache>
                <c:formatCode>0.00%</c:formatCode>
                <c:ptCount val="2"/>
                <c:pt idx="0">
                  <c:v>0.13953488372093023</c:v>
                </c:pt>
                <c:pt idx="1">
                  <c:v>0.86046511627906974</c:v>
                </c:pt>
              </c:numCache>
            </c:numRef>
          </c:val>
          <c:extLst>
            <c:ext xmlns:c16="http://schemas.microsoft.com/office/drawing/2014/chart" uri="{C3380CC4-5D6E-409C-BE32-E72D297353CC}">
              <c16:uniqueId val="{00000004-D551-6A42-AF01-CFA5CDF4FC1E}"/>
            </c:ext>
          </c:extLst>
        </c:ser>
        <c:dLbls>
          <c:showLegendKey val="0"/>
          <c:showVal val="0"/>
          <c:showCatName val="0"/>
          <c:showSerName val="0"/>
          <c:showPercent val="0"/>
          <c:showBubbleSize val="0"/>
          <c:showLeaderLines val="1"/>
        </c:dLbls>
        <c:firstSliceAng val="0"/>
      </c:pieChart>
    </c:plotArea>
    <c:legend>
      <c:legendPos val="b"/>
      <c:overlay val="0"/>
      <c:txPr>
        <a:bodyPr/>
        <a:lstStyle/>
        <a:p>
          <a:pPr lvl="0">
            <a:defRPr b="1">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c:style val="2"/>
  <c:chart>
    <c:title>
      <c:tx>
        <c:rich>
          <a:bodyPr/>
          <a:lstStyle/>
          <a:p>
            <a:pPr lvl="0">
              <a:defRPr sz="1400" b="1">
                <a:solidFill>
                  <a:srgbClr val="757575"/>
                </a:solidFill>
                <a:latin typeface="+mn-lt"/>
              </a:defRPr>
            </a:pPr>
            <a:r>
              <a:rPr lang="en-AU" sz="1400" b="1">
                <a:solidFill>
                  <a:srgbClr val="757575"/>
                </a:solidFill>
                <a:latin typeface="+mn-lt"/>
              </a:rPr>
              <a:t>Nature of Effect</a:t>
            </a:r>
          </a:p>
        </c:rich>
      </c:tx>
      <c:overlay val="0"/>
    </c:title>
    <c:autoTitleDeleted val="0"/>
    <c:plotArea>
      <c:layout/>
      <c:pieChart>
        <c:varyColors val="1"/>
        <c:ser>
          <c:idx val="0"/>
          <c:order val="0"/>
          <c:tx>
            <c:strRef>
              <c:f>'RQ4 Effect of Human Aspects'!$B$61</c:f>
              <c:strCache>
                <c:ptCount val="1"/>
                <c:pt idx="0">
                  <c:v>Study Count</c:v>
                </c:pt>
              </c:strCache>
            </c:strRef>
          </c:tx>
          <c:dPt>
            <c:idx val="0"/>
            <c:bubble3D val="0"/>
            <c:spPr>
              <a:solidFill>
                <a:srgbClr val="ACCBE0"/>
              </a:solidFill>
            </c:spPr>
            <c:extLst>
              <c:ext xmlns:c16="http://schemas.microsoft.com/office/drawing/2014/chart" uri="{C3380CC4-5D6E-409C-BE32-E72D297353CC}">
                <c16:uniqueId val="{00000001-5E8F-154A-A60C-1F01DC7E4EA4}"/>
              </c:ext>
            </c:extLst>
          </c:dPt>
          <c:dPt>
            <c:idx val="1"/>
            <c:bubble3D val="0"/>
            <c:spPr>
              <a:solidFill>
                <a:srgbClr val="1B619B"/>
              </a:solidFill>
            </c:spPr>
            <c:extLst>
              <c:ext xmlns:c16="http://schemas.microsoft.com/office/drawing/2014/chart" uri="{C3380CC4-5D6E-409C-BE32-E72D297353CC}">
                <c16:uniqueId val="{00000003-5E8F-154A-A60C-1F01DC7E4EA4}"/>
              </c:ext>
            </c:extLst>
          </c:dPt>
          <c:dPt>
            <c:idx val="2"/>
            <c:bubble3D val="0"/>
            <c:spPr>
              <a:solidFill>
                <a:srgbClr val="D3E0EA"/>
              </a:solidFill>
            </c:spPr>
            <c:extLst>
              <c:ext xmlns:c16="http://schemas.microsoft.com/office/drawing/2014/chart" uri="{C3380CC4-5D6E-409C-BE32-E72D297353CC}">
                <c16:uniqueId val="{00000005-5E8F-154A-A60C-1F01DC7E4EA4}"/>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'RQ4 Effect of Human Aspects'!$A$62:$A$64</c:f>
              <c:strCache>
                <c:ptCount val="3"/>
                <c:pt idx="0">
                  <c:v>Positive</c:v>
                </c:pt>
                <c:pt idx="1">
                  <c:v>Negative</c:v>
                </c:pt>
                <c:pt idx="2">
                  <c:v>Mixed</c:v>
                </c:pt>
              </c:strCache>
            </c:strRef>
          </c:cat>
          <c:val>
            <c:numRef>
              <c:f>'RQ4 Effect of Human Aspects'!$B$62:$B$64</c:f>
              <c:numCache>
                <c:formatCode>General</c:formatCode>
                <c:ptCount val="3"/>
                <c:pt idx="0">
                  <c:v>27</c:v>
                </c:pt>
                <c:pt idx="1">
                  <c:v>12</c:v>
                </c:pt>
                <c:pt idx="2">
                  <c:v>7</c:v>
                </c:pt>
              </c:numCache>
            </c:numRef>
          </c:val>
          <c:extLst>
            <c:ext xmlns:c16="http://schemas.microsoft.com/office/drawing/2014/chart" uri="{C3380CC4-5D6E-409C-BE32-E72D297353CC}">
              <c16:uniqueId val="{00000006-5E8F-154A-A60C-1F01DC7E4EA4}"/>
            </c:ext>
          </c:extLst>
        </c:ser>
        <c:dLbls>
          <c:showLegendKey val="0"/>
          <c:showVal val="0"/>
          <c:showCatName val="0"/>
          <c:showSerName val="0"/>
          <c:showPercent val="0"/>
          <c:showBubbleSize val="0"/>
          <c:showLeaderLines val="1"/>
        </c:dLbls>
        <c:firstSliceAng val="0"/>
      </c:pieChart>
    </c:plotArea>
    <c:legend>
      <c:legendPos val="b"/>
      <c:overlay val="0"/>
      <c:txPr>
        <a:bodyPr/>
        <a:lstStyle/>
        <a:p>
          <a:pPr lvl="0">
            <a:defRPr b="1">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12.xml"/><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oneCellAnchor>
    <xdr:from>
      <xdr:col>3</xdr:col>
      <xdr:colOff>784225</xdr:colOff>
      <xdr:row>3</xdr:row>
      <xdr:rowOff>133350</xdr:rowOff>
    </xdr:from>
    <xdr:ext cx="4384675" cy="2190750"/>
    <xdr:graphicFrame macro="">
      <xdr:nvGraphicFramePr>
        <xdr:cNvPr id="2" name="Chart 1" title="Chart">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xdr:col>
      <xdr:colOff>1190625</xdr:colOff>
      <xdr:row>48</xdr:row>
      <xdr:rowOff>133350</xdr:rowOff>
    </xdr:from>
    <xdr:ext cx="4724400" cy="2676525"/>
    <xdr:graphicFrame macro="">
      <xdr:nvGraphicFramePr>
        <xdr:cNvPr id="3" name="Chart 2" title="Chart">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4</xdr:col>
      <xdr:colOff>1190625</xdr:colOff>
      <xdr:row>62</xdr:row>
      <xdr:rowOff>180975</xdr:rowOff>
    </xdr:from>
    <xdr:ext cx="4048125" cy="2505075"/>
    <xdr:graphicFrame macro="">
      <xdr:nvGraphicFramePr>
        <xdr:cNvPr id="4" name="Chart 3" title="Chart">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323850</xdr:colOff>
      <xdr:row>18</xdr:row>
      <xdr:rowOff>9525</xdr:rowOff>
    </xdr:from>
    <xdr:ext cx="5715000" cy="3533775"/>
    <xdr:graphicFrame macro="">
      <xdr:nvGraphicFramePr>
        <xdr:cNvPr id="5" name="Chart 4" title="Chart">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7</xdr:col>
      <xdr:colOff>628650</xdr:colOff>
      <xdr:row>18</xdr:row>
      <xdr:rowOff>9525</xdr:rowOff>
    </xdr:from>
    <xdr:ext cx="5715000" cy="3533775"/>
    <xdr:graphicFrame macro="">
      <xdr:nvGraphicFramePr>
        <xdr:cNvPr id="6" name="Chart 5" title="Chart">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152400</xdr:colOff>
      <xdr:row>205</xdr:row>
      <xdr:rowOff>152400</xdr:rowOff>
    </xdr:from>
    <xdr:ext cx="8496300" cy="5734050"/>
    <xdr:pic>
      <xdr:nvPicPr>
        <xdr:cNvPr id="2" name="image1.png" title="Image">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2</xdr:col>
      <xdr:colOff>742950</xdr:colOff>
      <xdr:row>0</xdr:row>
      <xdr:rowOff>0</xdr:rowOff>
    </xdr:from>
    <xdr:ext cx="5134491" cy="2431705"/>
    <xdr:graphicFrame macro="">
      <xdr:nvGraphicFramePr>
        <xdr:cNvPr id="6" name="Chart 6" title="Chart">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5</xdr:col>
      <xdr:colOff>933450</xdr:colOff>
      <xdr:row>10</xdr:row>
      <xdr:rowOff>142875</xdr:rowOff>
    </xdr:from>
    <xdr:ext cx="5715000" cy="3543300"/>
    <xdr:graphicFrame macro="">
      <xdr:nvGraphicFramePr>
        <xdr:cNvPr id="7" name="Chart 7" title="Chart">
          <a:extLst>
            <a:ext uri="{FF2B5EF4-FFF2-40B4-BE49-F238E27FC236}">
              <a16:creationId xmlns:a16="http://schemas.microsoft.com/office/drawing/2014/main" id="{00000000-0008-0000-06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514350</xdr:colOff>
      <xdr:row>79</xdr:row>
      <xdr:rowOff>123825</xdr:rowOff>
    </xdr:from>
    <xdr:ext cx="6848475" cy="5267325"/>
    <xdr:graphicFrame macro="">
      <xdr:nvGraphicFramePr>
        <xdr:cNvPr id="8" name="Chart 8" title="Chart">
          <a:extLst>
            <a:ext uri="{FF2B5EF4-FFF2-40B4-BE49-F238E27FC236}">
              <a16:creationId xmlns:a16="http://schemas.microsoft.com/office/drawing/2014/main" id="{00000000-0008-0000-06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xdr:col>
      <xdr:colOff>6581775</xdr:colOff>
      <xdr:row>79</xdr:row>
      <xdr:rowOff>123825</xdr:rowOff>
    </xdr:from>
    <xdr:ext cx="6848475" cy="5267325"/>
    <xdr:graphicFrame macro="">
      <xdr:nvGraphicFramePr>
        <xdr:cNvPr id="9" name="Chart 9" title="Chart">
          <a:extLst>
            <a:ext uri="{FF2B5EF4-FFF2-40B4-BE49-F238E27FC236}">
              <a16:creationId xmlns:a16="http://schemas.microsoft.com/office/drawing/2014/main" id="{00000000-0008-0000-06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11</xdr:col>
      <xdr:colOff>828675</xdr:colOff>
      <xdr:row>103</xdr:row>
      <xdr:rowOff>9525</xdr:rowOff>
    </xdr:from>
    <xdr:ext cx="5715000" cy="3533775"/>
    <xdr:graphicFrame macro="">
      <xdr:nvGraphicFramePr>
        <xdr:cNvPr id="10" name="Chart 10" title="Chart">
          <a:extLst>
            <a:ext uri="{FF2B5EF4-FFF2-40B4-BE49-F238E27FC236}">
              <a16:creationId xmlns:a16="http://schemas.microsoft.com/office/drawing/2014/main" id="{00000000-0008-0000-06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5</xdr:col>
      <xdr:colOff>190500</xdr:colOff>
      <xdr:row>56</xdr:row>
      <xdr:rowOff>142875</xdr:rowOff>
    </xdr:from>
    <xdr:ext cx="10896600" cy="5810250"/>
    <xdr:graphicFrame macro="">
      <xdr:nvGraphicFramePr>
        <xdr:cNvPr id="11" name="Chart 11" title="Chart">
          <a:extLst>
            <a:ext uri="{FF2B5EF4-FFF2-40B4-BE49-F238E27FC236}">
              <a16:creationId xmlns:a16="http://schemas.microsoft.com/office/drawing/2014/main" id="{00000000-0008-0000-07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581025</xdr:colOff>
      <xdr:row>78</xdr:row>
      <xdr:rowOff>180975</xdr:rowOff>
    </xdr:from>
    <xdr:ext cx="6505575" cy="4419600"/>
    <xdr:graphicFrame macro="">
      <xdr:nvGraphicFramePr>
        <xdr:cNvPr id="12" name="Chart 12" title="Chart">
          <a:extLst>
            <a:ext uri="{FF2B5EF4-FFF2-40B4-BE49-F238E27FC236}">
              <a16:creationId xmlns:a16="http://schemas.microsoft.com/office/drawing/2014/main" id="{00000000-0008-0000-07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5</xdr:col>
      <xdr:colOff>352425</xdr:colOff>
      <xdr:row>84</xdr:row>
      <xdr:rowOff>57150</xdr:rowOff>
    </xdr:from>
    <xdr:ext cx="7839075" cy="4410075"/>
    <xdr:pic>
      <xdr:nvPicPr>
        <xdr:cNvPr id="2" name="image2.png" title="Image">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3</xdr:col>
      <xdr:colOff>412750</xdr:colOff>
      <xdr:row>77</xdr:row>
      <xdr:rowOff>127000</xdr:rowOff>
    </xdr:from>
    <xdr:ext cx="6076950" cy="2819400"/>
    <xdr:graphicFrame macro="">
      <xdr:nvGraphicFramePr>
        <xdr:cNvPr id="13" name="Chart 13" title="Chart">
          <a:extLst>
            <a:ext uri="{FF2B5EF4-FFF2-40B4-BE49-F238E27FC236}">
              <a16:creationId xmlns:a16="http://schemas.microsoft.com/office/drawing/2014/main" id="{00000000-0008-0000-0F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142875</xdr:colOff>
      <xdr:row>64</xdr:row>
      <xdr:rowOff>180975</xdr:rowOff>
    </xdr:from>
    <xdr:ext cx="4905375" cy="3038475"/>
    <xdr:graphicFrame macro="">
      <xdr:nvGraphicFramePr>
        <xdr:cNvPr id="14" name="Chart 14" title="Chart">
          <a:extLst>
            <a:ext uri="{FF2B5EF4-FFF2-40B4-BE49-F238E27FC236}">
              <a16:creationId xmlns:a16="http://schemas.microsoft.com/office/drawing/2014/main" id="{00000000-0008-0000-11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clickup.com/blog/what-is-xp-in-agile/"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L146"/>
  <sheetViews>
    <sheetView workbookViewId="0">
      <pane xSplit="7" ySplit="1" topLeftCell="H61" activePane="bottomRight" state="frozen"/>
      <selection pane="topRight" activeCell="H1" sqref="H1"/>
      <selection pane="bottomLeft" activeCell="A2" sqref="A2"/>
      <selection pane="bottomRight" activeCell="G80" sqref="G80"/>
    </sheetView>
  </sheetViews>
  <sheetFormatPr baseColWidth="10" defaultColWidth="12.6640625" defaultRowHeight="15.75" customHeight="1"/>
  <cols>
    <col min="1" max="1" width="18.5" customWidth="1"/>
    <col min="2" max="2" width="12.5" customWidth="1"/>
    <col min="3" max="3" width="12.33203125" customWidth="1"/>
    <col min="4" max="4" width="13" customWidth="1"/>
    <col min="5" max="5" width="6.83203125" customWidth="1"/>
    <col min="6" max="6" width="9.1640625" customWidth="1"/>
    <col min="7" max="7" width="13.33203125" customWidth="1"/>
    <col min="8" max="8" width="13.5" customWidth="1"/>
    <col min="9" max="9" width="9.6640625" customWidth="1"/>
    <col min="10" max="10" width="18.83203125" customWidth="1"/>
    <col min="11" max="11" width="40.6640625" customWidth="1"/>
    <col min="12" max="12" width="12.1640625" customWidth="1"/>
    <col min="13" max="14" width="9.1640625" customWidth="1"/>
    <col min="15" max="15" width="110.1640625" customWidth="1"/>
    <col min="16" max="16" width="68.1640625" customWidth="1"/>
    <col min="17" max="17" width="18.83203125" customWidth="1"/>
    <col min="18" max="18" width="108.6640625" customWidth="1"/>
    <col min="19" max="19" width="45.1640625" customWidth="1"/>
    <col min="20" max="20" width="15.1640625" customWidth="1"/>
    <col min="21" max="21" width="18.83203125" customWidth="1"/>
    <col min="22" max="22" width="95.83203125" customWidth="1"/>
    <col min="23" max="25" width="18.83203125" customWidth="1"/>
    <col min="26" max="26" width="9.83203125" customWidth="1"/>
    <col min="27" max="27" width="36.83203125" customWidth="1"/>
    <col min="28" max="28" width="48.33203125" customWidth="1"/>
    <col min="29" max="29" width="67.1640625" customWidth="1"/>
    <col min="30" max="30" width="45.83203125" customWidth="1"/>
    <col min="31" max="31" width="53.5" customWidth="1"/>
    <col min="32" max="32" width="42.1640625" customWidth="1"/>
    <col min="33" max="33" width="71.1640625" customWidth="1"/>
    <col min="34" max="34" width="32" customWidth="1"/>
    <col min="35" max="35" width="77.33203125" customWidth="1"/>
    <col min="36" max="36" width="74.1640625" customWidth="1"/>
    <col min="37" max="37" width="72.33203125" customWidth="1"/>
    <col min="38" max="38" width="38.5" customWidth="1"/>
    <col min="39" max="39" width="18.83203125" customWidth="1"/>
    <col min="40" max="40" width="83.1640625" customWidth="1"/>
    <col min="41" max="41" width="92.83203125" customWidth="1"/>
    <col min="42" max="42" width="18.83203125" customWidth="1"/>
    <col min="43" max="43" width="15.6640625" customWidth="1"/>
    <col min="44" max="44" width="98.33203125" customWidth="1"/>
    <col min="45" max="45" width="88.1640625" customWidth="1"/>
    <col min="46" max="46" width="86.83203125" customWidth="1"/>
    <col min="47" max="47" width="96.5" customWidth="1"/>
    <col min="48" max="48" width="18.83203125" customWidth="1"/>
    <col min="49" max="49" width="61.83203125" customWidth="1"/>
    <col min="50" max="50" width="109.1640625" customWidth="1"/>
    <col min="51" max="51" width="18.83203125" customWidth="1"/>
    <col min="52" max="52" width="77.1640625" customWidth="1"/>
    <col min="53" max="53" width="81.6640625" customWidth="1"/>
    <col min="54" max="54" width="97" customWidth="1"/>
    <col min="55" max="64" width="18.83203125" customWidth="1"/>
  </cols>
  <sheetData>
    <row r="1" spans="1:64" ht="15.75" customHeight="1">
      <c r="A1" s="1" t="s">
        <v>0</v>
      </c>
      <c r="B1" s="1" t="s">
        <v>1</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2" t="s">
        <v>24</v>
      </c>
      <c r="AA1" s="2" t="s">
        <v>25</v>
      </c>
      <c r="AB1" s="2"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3"/>
      <c r="BD1" s="1"/>
      <c r="BE1" s="1"/>
      <c r="BF1" s="1"/>
      <c r="BG1" s="1"/>
      <c r="BH1" s="1"/>
      <c r="BI1" s="1"/>
      <c r="BJ1" s="1"/>
      <c r="BK1" s="1"/>
      <c r="BL1" s="1"/>
    </row>
    <row r="2" spans="1:64" ht="285">
      <c r="A2" s="4">
        <v>44811.522704374998</v>
      </c>
      <c r="B2" s="5" t="s">
        <v>53</v>
      </c>
      <c r="C2" s="5" t="s">
        <v>53</v>
      </c>
      <c r="D2" s="5" t="s">
        <v>54</v>
      </c>
      <c r="E2" s="5" t="s">
        <v>55</v>
      </c>
      <c r="F2" s="5" t="s">
        <v>56</v>
      </c>
      <c r="G2" s="5" t="s">
        <v>57</v>
      </c>
      <c r="H2" s="5" t="s">
        <v>58</v>
      </c>
      <c r="I2" s="5">
        <v>2013</v>
      </c>
      <c r="J2" s="5" t="s">
        <v>59</v>
      </c>
      <c r="K2" s="5" t="s">
        <v>60</v>
      </c>
      <c r="L2" s="5" t="s">
        <v>61</v>
      </c>
      <c r="M2" s="5" t="s">
        <v>62</v>
      </c>
      <c r="N2" s="5" t="s">
        <v>63</v>
      </c>
      <c r="O2" s="5" t="s">
        <v>64</v>
      </c>
      <c r="P2" s="5" t="s">
        <v>65</v>
      </c>
      <c r="Q2" s="5" t="s">
        <v>66</v>
      </c>
      <c r="R2" s="5" t="s">
        <v>67</v>
      </c>
      <c r="S2" s="5" t="s">
        <v>68</v>
      </c>
      <c r="T2" s="5" t="s">
        <v>69</v>
      </c>
      <c r="U2" s="5" t="s">
        <v>70</v>
      </c>
      <c r="V2" s="5" t="s">
        <v>71</v>
      </c>
      <c r="W2" s="5" t="s">
        <v>72</v>
      </c>
      <c r="X2" s="5" t="s">
        <v>73</v>
      </c>
      <c r="Y2" s="5" t="s">
        <v>72</v>
      </c>
      <c r="Z2" s="5" t="s">
        <v>74</v>
      </c>
      <c r="AA2" s="5">
        <v>12</v>
      </c>
      <c r="AB2" s="5" t="s">
        <v>75</v>
      </c>
      <c r="AC2" s="5" t="s">
        <v>76</v>
      </c>
      <c r="AD2" s="5" t="s">
        <v>77</v>
      </c>
      <c r="AE2" s="5" t="s">
        <v>78</v>
      </c>
      <c r="AF2" s="5" t="s">
        <v>63</v>
      </c>
      <c r="AG2" s="5"/>
      <c r="AH2" s="5" t="s">
        <v>73</v>
      </c>
      <c r="AI2" s="5" t="s">
        <v>79</v>
      </c>
      <c r="AJ2" s="5"/>
      <c r="AK2" s="5" t="s">
        <v>80</v>
      </c>
      <c r="AL2" s="5" t="s">
        <v>81</v>
      </c>
      <c r="AM2" s="5" t="s">
        <v>82</v>
      </c>
      <c r="AN2" s="5" t="s">
        <v>83</v>
      </c>
      <c r="AO2" s="5" t="s">
        <v>84</v>
      </c>
      <c r="AP2" s="5" t="s">
        <v>73</v>
      </c>
      <c r="AQ2" s="5" t="s">
        <v>85</v>
      </c>
      <c r="AR2" s="5" t="s">
        <v>86</v>
      </c>
      <c r="AS2" s="5"/>
      <c r="AT2" s="5"/>
      <c r="AU2" s="5"/>
      <c r="AV2" s="5" t="s">
        <v>63</v>
      </c>
      <c r="AW2" s="5"/>
      <c r="AX2" s="5" t="s">
        <v>87</v>
      </c>
      <c r="AY2" s="5" t="s">
        <v>73</v>
      </c>
      <c r="AZ2" s="5" t="s">
        <v>88</v>
      </c>
      <c r="BA2" s="5" t="s">
        <v>89</v>
      </c>
      <c r="BB2" s="5" t="s">
        <v>90</v>
      </c>
      <c r="BC2" s="5"/>
      <c r="BD2" s="5"/>
      <c r="BE2" s="5"/>
      <c r="BF2" s="5"/>
      <c r="BG2" s="5"/>
      <c r="BH2" s="5"/>
      <c r="BI2" s="5"/>
      <c r="BJ2" s="5"/>
      <c r="BK2" s="5"/>
      <c r="BL2" s="5"/>
    </row>
    <row r="3" spans="1:64" ht="270">
      <c r="A3" s="4">
        <v>44811.599918981483</v>
      </c>
      <c r="B3" s="5" t="s">
        <v>53</v>
      </c>
      <c r="C3" s="5" t="s">
        <v>53</v>
      </c>
      <c r="D3" s="5" t="s">
        <v>91</v>
      </c>
      <c r="E3" s="5" t="s">
        <v>92</v>
      </c>
      <c r="F3" s="5" t="s">
        <v>93</v>
      </c>
      <c r="G3" s="5" t="s">
        <v>94</v>
      </c>
      <c r="H3" s="5" t="s">
        <v>95</v>
      </c>
      <c r="I3" s="5">
        <v>2019</v>
      </c>
      <c r="J3" s="5" t="s">
        <v>96</v>
      </c>
      <c r="K3" s="5" t="s">
        <v>97</v>
      </c>
      <c r="L3" s="5" t="s">
        <v>98</v>
      </c>
      <c r="M3" s="5" t="s">
        <v>62</v>
      </c>
      <c r="N3" s="5" t="s">
        <v>63</v>
      </c>
      <c r="O3" s="5" t="s">
        <v>99</v>
      </c>
      <c r="P3" s="5" t="s">
        <v>100</v>
      </c>
      <c r="Q3" s="5" t="s">
        <v>101</v>
      </c>
      <c r="R3" s="5" t="s">
        <v>102</v>
      </c>
      <c r="S3" s="5" t="s">
        <v>103</v>
      </c>
      <c r="T3" s="5" t="s">
        <v>69</v>
      </c>
      <c r="U3" s="5" t="s">
        <v>104</v>
      </c>
      <c r="V3" s="5" t="s">
        <v>105</v>
      </c>
      <c r="W3" s="5" t="s">
        <v>106</v>
      </c>
      <c r="X3" s="5" t="s">
        <v>63</v>
      </c>
      <c r="Y3" s="5"/>
      <c r="Z3" s="5" t="s">
        <v>74</v>
      </c>
      <c r="AA3" s="5" t="s">
        <v>107</v>
      </c>
      <c r="AB3" s="5" t="s">
        <v>108</v>
      </c>
      <c r="AC3" s="5" t="s">
        <v>109</v>
      </c>
      <c r="AD3" s="5" t="s">
        <v>109</v>
      </c>
      <c r="AE3" s="5" t="s">
        <v>109</v>
      </c>
      <c r="AF3" s="5" t="s">
        <v>63</v>
      </c>
      <c r="AG3" s="5"/>
      <c r="AH3" s="5" t="s">
        <v>63</v>
      </c>
      <c r="AI3" s="5"/>
      <c r="AJ3" s="5"/>
      <c r="AK3" s="5" t="s">
        <v>80</v>
      </c>
      <c r="AL3" s="5" t="s">
        <v>110</v>
      </c>
      <c r="AM3" s="5" t="s">
        <v>82</v>
      </c>
      <c r="AN3" s="5" t="s">
        <v>111</v>
      </c>
      <c r="AO3" s="5" t="s">
        <v>112</v>
      </c>
      <c r="AP3" s="5" t="s">
        <v>73</v>
      </c>
      <c r="AQ3" s="5" t="s">
        <v>85</v>
      </c>
      <c r="AR3" s="5" t="s">
        <v>113</v>
      </c>
      <c r="AS3" s="5"/>
      <c r="AT3" s="5"/>
      <c r="AU3" s="5"/>
      <c r="AV3" s="5" t="s">
        <v>63</v>
      </c>
      <c r="AW3" s="5"/>
      <c r="AX3" s="5" t="s">
        <v>114</v>
      </c>
      <c r="AY3" s="5" t="s">
        <v>73</v>
      </c>
      <c r="AZ3" s="5" t="s">
        <v>115</v>
      </c>
      <c r="BA3" s="5" t="s">
        <v>116</v>
      </c>
      <c r="BB3" s="5" t="s">
        <v>117</v>
      </c>
      <c r="BC3" s="5"/>
      <c r="BD3" s="5"/>
      <c r="BE3" s="5"/>
      <c r="BF3" s="5"/>
      <c r="BG3" s="5"/>
      <c r="BH3" s="5"/>
      <c r="BI3" s="5"/>
      <c r="BJ3" s="5"/>
      <c r="BK3" s="5"/>
      <c r="BL3" s="5"/>
    </row>
    <row r="4" spans="1:64" ht="328">
      <c r="A4" s="4">
        <v>44844.583425717588</v>
      </c>
      <c r="B4" s="5" t="s">
        <v>53</v>
      </c>
      <c r="C4" s="5" t="s">
        <v>53</v>
      </c>
      <c r="D4" s="5" t="s">
        <v>118</v>
      </c>
      <c r="E4" s="5" t="s">
        <v>119</v>
      </c>
      <c r="F4" s="5" t="s">
        <v>120</v>
      </c>
      <c r="G4" s="5" t="s">
        <v>121</v>
      </c>
      <c r="H4" s="5" t="s">
        <v>122</v>
      </c>
      <c r="I4" s="5">
        <v>2011</v>
      </c>
      <c r="J4" s="5" t="s">
        <v>123</v>
      </c>
      <c r="K4" s="5" t="s">
        <v>124</v>
      </c>
      <c r="L4" s="5" t="s">
        <v>98</v>
      </c>
      <c r="M4" s="5" t="s">
        <v>62</v>
      </c>
      <c r="N4" s="5" t="s">
        <v>63</v>
      </c>
      <c r="O4" s="5" t="s">
        <v>125</v>
      </c>
      <c r="P4" s="5" t="s">
        <v>126</v>
      </c>
      <c r="Q4" s="5" t="s">
        <v>127</v>
      </c>
      <c r="R4" s="5" t="s">
        <v>128</v>
      </c>
      <c r="S4" s="5" t="s">
        <v>129</v>
      </c>
      <c r="T4" s="5" t="s">
        <v>69</v>
      </c>
      <c r="U4" s="5" t="s">
        <v>130</v>
      </c>
      <c r="V4" s="5" t="s">
        <v>131</v>
      </c>
      <c r="W4" s="5" t="s">
        <v>132</v>
      </c>
      <c r="X4" s="5" t="s">
        <v>63</v>
      </c>
      <c r="Y4" s="5"/>
      <c r="Z4" s="5" t="s">
        <v>74</v>
      </c>
      <c r="AA4" s="5" t="s">
        <v>133</v>
      </c>
      <c r="AB4" s="5" t="s">
        <v>134</v>
      </c>
      <c r="AC4" s="5" t="s">
        <v>135</v>
      </c>
      <c r="AD4" s="5" t="s">
        <v>136</v>
      </c>
      <c r="AE4" s="5" t="s">
        <v>137</v>
      </c>
      <c r="AF4" s="5" t="s">
        <v>63</v>
      </c>
      <c r="AG4" s="5"/>
      <c r="AH4" s="5" t="s">
        <v>63</v>
      </c>
      <c r="AI4" s="5"/>
      <c r="AJ4" s="5"/>
      <c r="AK4" s="5" t="s">
        <v>138</v>
      </c>
      <c r="AL4" s="5" t="s">
        <v>139</v>
      </c>
      <c r="AM4" s="5" t="s">
        <v>82</v>
      </c>
      <c r="AN4" s="5" t="s">
        <v>140</v>
      </c>
      <c r="AO4" s="5" t="s">
        <v>141</v>
      </c>
      <c r="AP4" s="5" t="s">
        <v>73</v>
      </c>
      <c r="AQ4" s="5" t="s">
        <v>142</v>
      </c>
      <c r="AR4" s="5"/>
      <c r="AS4" s="5"/>
      <c r="AT4" s="5"/>
      <c r="AU4" s="5" t="s">
        <v>143</v>
      </c>
      <c r="AV4" s="5" t="s">
        <v>63</v>
      </c>
      <c r="AW4" s="5"/>
      <c r="AX4" s="5" t="s">
        <v>144</v>
      </c>
      <c r="AY4" s="5" t="s">
        <v>73</v>
      </c>
      <c r="AZ4" s="6" t="s">
        <v>145</v>
      </c>
      <c r="BA4" s="5" t="s">
        <v>146</v>
      </c>
      <c r="BB4" s="5" t="s">
        <v>147</v>
      </c>
      <c r="BC4" s="5"/>
      <c r="BD4" s="5"/>
      <c r="BE4" s="5"/>
      <c r="BF4" s="5"/>
      <c r="BG4" s="5"/>
      <c r="BH4" s="5"/>
      <c r="BI4" s="5"/>
      <c r="BJ4" s="5"/>
      <c r="BK4" s="5"/>
      <c r="BL4" s="5"/>
    </row>
    <row r="5" spans="1:64" ht="409.6">
      <c r="A5" s="4">
        <v>44844.787758275459</v>
      </c>
      <c r="B5" s="5" t="s">
        <v>53</v>
      </c>
      <c r="C5" s="5" t="s">
        <v>53</v>
      </c>
      <c r="D5" s="5" t="s">
        <v>148</v>
      </c>
      <c r="E5" s="5" t="s">
        <v>149</v>
      </c>
      <c r="F5" s="5" t="s">
        <v>150</v>
      </c>
      <c r="G5" s="5" t="s">
        <v>151</v>
      </c>
      <c r="H5" s="5" t="s">
        <v>152</v>
      </c>
      <c r="I5" s="5">
        <v>2018</v>
      </c>
      <c r="J5" s="5" t="s">
        <v>153</v>
      </c>
      <c r="K5" s="5" t="s">
        <v>154</v>
      </c>
      <c r="L5" s="5" t="s">
        <v>98</v>
      </c>
      <c r="M5" s="5" t="s">
        <v>155</v>
      </c>
      <c r="N5" s="5" t="s">
        <v>63</v>
      </c>
      <c r="O5" s="5" t="s">
        <v>156</v>
      </c>
      <c r="P5" s="5" t="s">
        <v>157</v>
      </c>
      <c r="Q5" s="5" t="s">
        <v>158</v>
      </c>
      <c r="R5" s="5" t="s">
        <v>159</v>
      </c>
      <c r="S5" s="5" t="s">
        <v>160</v>
      </c>
      <c r="T5" s="5" t="s">
        <v>69</v>
      </c>
      <c r="U5" s="5" t="s">
        <v>161</v>
      </c>
      <c r="V5" s="5" t="s">
        <v>162</v>
      </c>
      <c r="W5" s="5" t="s">
        <v>163</v>
      </c>
      <c r="X5" s="5" t="s">
        <v>63</v>
      </c>
      <c r="Y5" s="5"/>
      <c r="Z5" s="5" t="s">
        <v>74</v>
      </c>
      <c r="AA5" s="5" t="s">
        <v>164</v>
      </c>
      <c r="AB5" s="5" t="s">
        <v>165</v>
      </c>
      <c r="AC5" s="5" t="s">
        <v>166</v>
      </c>
      <c r="AD5" s="5" t="s">
        <v>167</v>
      </c>
      <c r="AE5" s="5" t="s">
        <v>168</v>
      </c>
      <c r="AF5" s="5" t="s">
        <v>63</v>
      </c>
      <c r="AG5" s="5"/>
      <c r="AH5" s="5" t="s">
        <v>73</v>
      </c>
      <c r="AI5" s="5" t="s">
        <v>169</v>
      </c>
      <c r="AJ5" s="5"/>
      <c r="AK5" s="5" t="s">
        <v>170</v>
      </c>
      <c r="AL5" s="5" t="s">
        <v>171</v>
      </c>
      <c r="AM5" s="5" t="s">
        <v>172</v>
      </c>
      <c r="AN5" s="5" t="s">
        <v>173</v>
      </c>
      <c r="AO5" s="5" t="s">
        <v>174</v>
      </c>
      <c r="AP5" s="5" t="s">
        <v>73</v>
      </c>
      <c r="AQ5" s="5" t="s">
        <v>85</v>
      </c>
      <c r="AR5" s="5" t="s">
        <v>175</v>
      </c>
      <c r="AS5" s="5"/>
      <c r="AT5" s="5"/>
      <c r="AU5" s="5"/>
      <c r="AV5" s="5" t="s">
        <v>63</v>
      </c>
      <c r="AW5" s="5"/>
      <c r="AX5" s="5" t="s">
        <v>176</v>
      </c>
      <c r="AY5" s="5" t="s">
        <v>63</v>
      </c>
      <c r="AZ5" s="5"/>
      <c r="BA5" s="5" t="s">
        <v>164</v>
      </c>
      <c r="BB5" s="5" t="s">
        <v>177</v>
      </c>
      <c r="BC5" s="5"/>
      <c r="BD5" s="5"/>
      <c r="BE5" s="5"/>
      <c r="BF5" s="5"/>
      <c r="BG5" s="5"/>
      <c r="BH5" s="5"/>
      <c r="BI5" s="5"/>
      <c r="BJ5" s="5"/>
      <c r="BK5" s="5"/>
      <c r="BL5" s="5"/>
    </row>
    <row r="6" spans="1:64" ht="384">
      <c r="A6" s="4">
        <v>44844.880822106483</v>
      </c>
      <c r="B6" s="5" t="s">
        <v>53</v>
      </c>
      <c r="C6" s="5" t="s">
        <v>53</v>
      </c>
      <c r="D6" s="5" t="s">
        <v>178</v>
      </c>
      <c r="E6" s="5" t="s">
        <v>179</v>
      </c>
      <c r="F6" s="5" t="s">
        <v>180</v>
      </c>
      <c r="G6" s="5" t="s">
        <v>181</v>
      </c>
      <c r="H6" s="5" t="s">
        <v>182</v>
      </c>
      <c r="I6" s="5">
        <v>2018</v>
      </c>
      <c r="J6" s="5" t="s">
        <v>183</v>
      </c>
      <c r="K6" s="5" t="s">
        <v>184</v>
      </c>
      <c r="L6" s="5" t="s">
        <v>185</v>
      </c>
      <c r="M6" s="5" t="s">
        <v>186</v>
      </c>
      <c r="N6" s="5" t="s">
        <v>187</v>
      </c>
      <c r="O6" s="5" t="s">
        <v>188</v>
      </c>
      <c r="P6" s="5" t="s">
        <v>189</v>
      </c>
      <c r="Q6" s="5" t="s">
        <v>190</v>
      </c>
      <c r="R6" s="5" t="s">
        <v>191</v>
      </c>
      <c r="S6" s="5" t="s">
        <v>192</v>
      </c>
      <c r="T6" s="5" t="s">
        <v>193</v>
      </c>
      <c r="U6" s="5" t="s">
        <v>194</v>
      </c>
      <c r="V6" s="5" t="s">
        <v>195</v>
      </c>
      <c r="W6" s="5" t="s">
        <v>196</v>
      </c>
      <c r="X6" s="5" t="s">
        <v>73</v>
      </c>
      <c r="Y6" s="5" t="s">
        <v>196</v>
      </c>
      <c r="Z6" s="5" t="s">
        <v>74</v>
      </c>
      <c r="AA6" s="5" t="s">
        <v>197</v>
      </c>
      <c r="AB6" s="5" t="s">
        <v>198</v>
      </c>
      <c r="AC6" s="5" t="s">
        <v>199</v>
      </c>
      <c r="AD6" s="5" t="s">
        <v>200</v>
      </c>
      <c r="AE6" s="5" t="s">
        <v>201</v>
      </c>
      <c r="AF6" s="5" t="s">
        <v>63</v>
      </c>
      <c r="AG6" s="5"/>
      <c r="AH6" s="5" t="s">
        <v>63</v>
      </c>
      <c r="AI6" s="5"/>
      <c r="AJ6" s="5"/>
      <c r="AK6" s="5" t="s">
        <v>202</v>
      </c>
      <c r="AL6" s="5" t="s">
        <v>203</v>
      </c>
      <c r="AM6" s="5" t="s">
        <v>172</v>
      </c>
      <c r="AN6" s="5" t="s">
        <v>204</v>
      </c>
      <c r="AO6" s="5" t="s">
        <v>205</v>
      </c>
      <c r="AP6" s="5" t="s">
        <v>73</v>
      </c>
      <c r="AQ6" s="5" t="s">
        <v>142</v>
      </c>
      <c r="AR6" s="5"/>
      <c r="AS6" s="5"/>
      <c r="AT6" s="5"/>
      <c r="AU6" s="5" t="s">
        <v>206</v>
      </c>
      <c r="AV6" s="5" t="s">
        <v>63</v>
      </c>
      <c r="AW6" s="5"/>
      <c r="AX6" s="5" t="s">
        <v>207</v>
      </c>
      <c r="AY6" s="5" t="s">
        <v>63</v>
      </c>
      <c r="AZ6" s="5"/>
      <c r="BA6" s="5" t="s">
        <v>208</v>
      </c>
      <c r="BB6" s="5" t="s">
        <v>209</v>
      </c>
      <c r="BC6" s="5"/>
      <c r="BD6" s="5"/>
      <c r="BE6" s="5"/>
      <c r="BF6" s="5"/>
      <c r="BG6" s="5"/>
      <c r="BH6" s="5"/>
      <c r="BI6" s="5"/>
      <c r="BJ6" s="5"/>
      <c r="BK6" s="5"/>
      <c r="BL6" s="5"/>
    </row>
    <row r="7" spans="1:64" ht="409.6">
      <c r="A7" s="4">
        <v>44845.812763229165</v>
      </c>
      <c r="B7" s="5" t="s">
        <v>53</v>
      </c>
      <c r="C7" s="5" t="s">
        <v>53</v>
      </c>
      <c r="D7" s="5" t="s">
        <v>210</v>
      </c>
      <c r="E7" s="5" t="s">
        <v>211</v>
      </c>
      <c r="F7" s="5" t="s">
        <v>212</v>
      </c>
      <c r="G7" s="5" t="s">
        <v>213</v>
      </c>
      <c r="H7" s="5" t="s">
        <v>214</v>
      </c>
      <c r="I7" s="5">
        <v>2018</v>
      </c>
      <c r="J7" s="5" t="s">
        <v>215</v>
      </c>
      <c r="K7" s="5" t="s">
        <v>216</v>
      </c>
      <c r="L7" s="5" t="s">
        <v>185</v>
      </c>
      <c r="M7" s="5" t="s">
        <v>217</v>
      </c>
      <c r="N7" s="5" t="s">
        <v>63</v>
      </c>
      <c r="O7" s="5" t="s">
        <v>218</v>
      </c>
      <c r="P7" s="5" t="s">
        <v>219</v>
      </c>
      <c r="Q7" s="5" t="s">
        <v>220</v>
      </c>
      <c r="R7" s="5" t="s">
        <v>221</v>
      </c>
      <c r="S7" s="5" t="s">
        <v>222</v>
      </c>
      <c r="T7" s="5" t="s">
        <v>69</v>
      </c>
      <c r="U7" s="5" t="s">
        <v>223</v>
      </c>
      <c r="V7" s="5" t="s">
        <v>224</v>
      </c>
      <c r="W7" s="5" t="s">
        <v>132</v>
      </c>
      <c r="X7" s="5" t="s">
        <v>73</v>
      </c>
      <c r="Y7" s="5" t="s">
        <v>132</v>
      </c>
      <c r="Z7" s="5" t="s">
        <v>142</v>
      </c>
      <c r="AA7" s="5">
        <v>140</v>
      </c>
      <c r="AB7" s="5" t="s">
        <v>225</v>
      </c>
      <c r="AC7" s="5" t="s">
        <v>226</v>
      </c>
      <c r="AD7" s="5" t="s">
        <v>227</v>
      </c>
      <c r="AE7" s="5" t="s">
        <v>164</v>
      </c>
      <c r="AF7" s="5" t="s">
        <v>63</v>
      </c>
      <c r="AG7" s="5"/>
      <c r="AH7" s="5" t="s">
        <v>63</v>
      </c>
      <c r="AI7" s="5"/>
      <c r="AJ7" s="5"/>
      <c r="AK7" s="5" t="s">
        <v>228</v>
      </c>
      <c r="AL7" s="5" t="s">
        <v>112</v>
      </c>
      <c r="AM7" s="5" t="s">
        <v>172</v>
      </c>
      <c r="AN7" s="5" t="s">
        <v>229</v>
      </c>
      <c r="AO7" s="5" t="s">
        <v>230</v>
      </c>
      <c r="AP7" s="5" t="s">
        <v>73</v>
      </c>
      <c r="AQ7" s="5" t="s">
        <v>231</v>
      </c>
      <c r="AR7" s="5"/>
      <c r="AS7" s="5" t="s">
        <v>232</v>
      </c>
      <c r="AT7" s="5" t="s">
        <v>233</v>
      </c>
      <c r="AU7" s="5"/>
      <c r="AV7" s="5" t="s">
        <v>63</v>
      </c>
      <c r="AW7" s="5"/>
      <c r="AX7" s="5" t="s">
        <v>234</v>
      </c>
      <c r="AY7" s="5" t="s">
        <v>73</v>
      </c>
      <c r="AZ7" s="5" t="s">
        <v>235</v>
      </c>
      <c r="BA7" s="5" t="s">
        <v>236</v>
      </c>
      <c r="BB7" s="5" t="s">
        <v>237</v>
      </c>
      <c r="BC7" s="5"/>
      <c r="BD7" s="5"/>
      <c r="BE7" s="5"/>
      <c r="BF7" s="5"/>
      <c r="BG7" s="5"/>
      <c r="BH7" s="5"/>
      <c r="BI7" s="5"/>
      <c r="BJ7" s="5"/>
      <c r="BK7" s="5"/>
      <c r="BL7" s="5"/>
    </row>
    <row r="8" spans="1:64" ht="409.6">
      <c r="A8" s="4">
        <v>44846.032793321763</v>
      </c>
      <c r="B8" s="5" t="s">
        <v>53</v>
      </c>
      <c r="C8" s="5" t="s">
        <v>53</v>
      </c>
      <c r="D8" s="5" t="s">
        <v>238</v>
      </c>
      <c r="E8" s="5" t="s">
        <v>239</v>
      </c>
      <c r="F8" s="5" t="s">
        <v>240</v>
      </c>
      <c r="G8" s="5" t="s">
        <v>241</v>
      </c>
      <c r="H8" s="5" t="s">
        <v>242</v>
      </c>
      <c r="I8" s="5">
        <v>2010</v>
      </c>
      <c r="J8" s="5" t="s">
        <v>243</v>
      </c>
      <c r="K8" s="5" t="s">
        <v>244</v>
      </c>
      <c r="L8" s="5" t="s">
        <v>185</v>
      </c>
      <c r="M8" s="5" t="s">
        <v>245</v>
      </c>
      <c r="N8" s="5" t="s">
        <v>63</v>
      </c>
      <c r="O8" s="5" t="s">
        <v>246</v>
      </c>
      <c r="P8" s="5" t="s">
        <v>247</v>
      </c>
      <c r="Q8" s="5" t="s">
        <v>248</v>
      </c>
      <c r="R8" s="5" t="s">
        <v>249</v>
      </c>
      <c r="S8" s="5" t="s">
        <v>250</v>
      </c>
      <c r="T8" s="5" t="s">
        <v>69</v>
      </c>
      <c r="U8" s="5" t="s">
        <v>251</v>
      </c>
      <c r="V8" s="5" t="s">
        <v>136</v>
      </c>
      <c r="W8" s="5" t="s">
        <v>72</v>
      </c>
      <c r="X8" s="5" t="s">
        <v>63</v>
      </c>
      <c r="Y8" s="5"/>
      <c r="Z8" s="5" t="s">
        <v>74</v>
      </c>
      <c r="AA8" s="5" t="s">
        <v>252</v>
      </c>
      <c r="AB8" s="5" t="s">
        <v>253</v>
      </c>
      <c r="AC8" s="5" t="s">
        <v>254</v>
      </c>
      <c r="AD8" s="5" t="s">
        <v>255</v>
      </c>
      <c r="AE8" s="5" t="s">
        <v>256</v>
      </c>
      <c r="AF8" s="5" t="s">
        <v>73</v>
      </c>
      <c r="AG8" s="5" t="s">
        <v>257</v>
      </c>
      <c r="AH8" s="5" t="s">
        <v>63</v>
      </c>
      <c r="AI8" s="5"/>
      <c r="AJ8" s="5"/>
      <c r="AK8" s="5" t="s">
        <v>258</v>
      </c>
      <c r="AL8" s="5" t="s">
        <v>259</v>
      </c>
      <c r="AM8" s="5" t="s">
        <v>260</v>
      </c>
      <c r="AN8" s="5" t="s">
        <v>261</v>
      </c>
      <c r="AO8" s="5" t="s">
        <v>260</v>
      </c>
      <c r="AP8" s="5" t="s">
        <v>73</v>
      </c>
      <c r="AQ8" s="5" t="s">
        <v>85</v>
      </c>
      <c r="AR8" s="5" t="s">
        <v>262</v>
      </c>
      <c r="AS8" s="5"/>
      <c r="AT8" s="5"/>
      <c r="AU8" s="5"/>
      <c r="AV8" s="5" t="s">
        <v>63</v>
      </c>
      <c r="AW8" s="5"/>
      <c r="AX8" s="5" t="s">
        <v>263</v>
      </c>
      <c r="AY8" s="5" t="s">
        <v>63</v>
      </c>
      <c r="AZ8" s="5"/>
      <c r="BA8" s="5" t="s">
        <v>136</v>
      </c>
      <c r="BB8" s="5" t="s">
        <v>264</v>
      </c>
      <c r="BC8" s="5"/>
      <c r="BD8" s="5"/>
      <c r="BE8" s="5"/>
      <c r="BF8" s="5"/>
      <c r="BG8" s="5"/>
      <c r="BH8" s="5"/>
      <c r="BI8" s="5"/>
      <c r="BJ8" s="5"/>
      <c r="BK8" s="5"/>
      <c r="BL8" s="5"/>
    </row>
    <row r="9" spans="1:64" ht="370">
      <c r="A9" s="4">
        <v>44846.534456504625</v>
      </c>
      <c r="B9" s="5" t="s">
        <v>53</v>
      </c>
      <c r="C9" s="5" t="s">
        <v>53</v>
      </c>
      <c r="D9" s="5" t="s">
        <v>265</v>
      </c>
      <c r="E9" s="5" t="s">
        <v>266</v>
      </c>
      <c r="F9" s="5" t="s">
        <v>267</v>
      </c>
      <c r="G9" s="5" t="s">
        <v>268</v>
      </c>
      <c r="H9" s="5" t="s">
        <v>269</v>
      </c>
      <c r="I9" s="5">
        <v>2014</v>
      </c>
      <c r="J9" s="5" t="s">
        <v>270</v>
      </c>
      <c r="K9" s="5" t="s">
        <v>271</v>
      </c>
      <c r="L9" s="5" t="s">
        <v>98</v>
      </c>
      <c r="M9" s="5" t="s">
        <v>217</v>
      </c>
      <c r="N9" s="5" t="s">
        <v>63</v>
      </c>
      <c r="O9" s="5" t="s">
        <v>272</v>
      </c>
      <c r="P9" s="5" t="s">
        <v>273</v>
      </c>
      <c r="Q9" s="5" t="s">
        <v>274</v>
      </c>
      <c r="R9" s="5" t="s">
        <v>275</v>
      </c>
      <c r="S9" s="5" t="s">
        <v>276</v>
      </c>
      <c r="T9" s="5" t="s">
        <v>69</v>
      </c>
      <c r="U9" s="5" t="s">
        <v>277</v>
      </c>
      <c r="V9" s="5" t="s">
        <v>278</v>
      </c>
      <c r="W9" s="5" t="s">
        <v>112</v>
      </c>
      <c r="X9" s="5" t="s">
        <v>63</v>
      </c>
      <c r="Y9" s="5"/>
      <c r="Z9" s="5" t="s">
        <v>74</v>
      </c>
      <c r="AA9" s="5" t="s">
        <v>279</v>
      </c>
      <c r="AB9" s="5" t="s">
        <v>280</v>
      </c>
      <c r="AC9" s="5" t="s">
        <v>281</v>
      </c>
      <c r="AD9" s="5" t="s">
        <v>282</v>
      </c>
      <c r="AE9" s="5" t="s">
        <v>283</v>
      </c>
      <c r="AF9" s="5" t="s">
        <v>284</v>
      </c>
      <c r="AG9" s="5" t="s">
        <v>285</v>
      </c>
      <c r="AH9" s="5" t="s">
        <v>63</v>
      </c>
      <c r="AI9" s="5"/>
      <c r="AJ9" s="5"/>
      <c r="AK9" s="5" t="s">
        <v>80</v>
      </c>
      <c r="AL9" s="5" t="s">
        <v>286</v>
      </c>
      <c r="AM9" s="5" t="s">
        <v>82</v>
      </c>
      <c r="AN9" s="5" t="s">
        <v>287</v>
      </c>
      <c r="AO9" s="5" t="s">
        <v>288</v>
      </c>
      <c r="AP9" s="5" t="s">
        <v>73</v>
      </c>
      <c r="AQ9" s="5" t="s">
        <v>85</v>
      </c>
      <c r="AR9" s="5" t="s">
        <v>289</v>
      </c>
      <c r="AS9" s="5"/>
      <c r="AT9" s="5"/>
      <c r="AU9" s="5"/>
      <c r="AV9" s="5" t="s">
        <v>63</v>
      </c>
      <c r="AW9" s="5"/>
      <c r="AX9" s="5" t="s">
        <v>290</v>
      </c>
      <c r="AY9" s="5" t="s">
        <v>73</v>
      </c>
      <c r="AZ9" s="5" t="s">
        <v>291</v>
      </c>
      <c r="BA9" s="5" t="s">
        <v>292</v>
      </c>
      <c r="BB9" s="5" t="s">
        <v>293</v>
      </c>
      <c r="BC9" s="5"/>
      <c r="BD9" s="5"/>
      <c r="BE9" s="5"/>
      <c r="BF9" s="5"/>
      <c r="BG9" s="5"/>
      <c r="BH9" s="5"/>
      <c r="BI9" s="5"/>
      <c r="BJ9" s="5"/>
      <c r="BK9" s="5"/>
      <c r="BL9" s="5"/>
    </row>
    <row r="10" spans="1:64" ht="342">
      <c r="A10" s="4">
        <v>44865.618469756941</v>
      </c>
      <c r="B10" s="5" t="s">
        <v>53</v>
      </c>
      <c r="C10" s="5" t="s">
        <v>53</v>
      </c>
      <c r="D10" s="7" t="s">
        <v>294</v>
      </c>
      <c r="E10" s="5" t="s">
        <v>295</v>
      </c>
      <c r="F10" s="5" t="s">
        <v>296</v>
      </c>
      <c r="G10" s="5" t="s">
        <v>297</v>
      </c>
      <c r="H10" s="5" t="s">
        <v>298</v>
      </c>
      <c r="I10" s="5">
        <v>2014</v>
      </c>
      <c r="J10" s="5" t="s">
        <v>299</v>
      </c>
      <c r="K10" s="5" t="s">
        <v>300</v>
      </c>
      <c r="L10" s="5" t="s">
        <v>98</v>
      </c>
      <c r="M10" s="5" t="s">
        <v>301</v>
      </c>
      <c r="N10" s="5" t="s">
        <v>63</v>
      </c>
      <c r="O10" s="5" t="s">
        <v>302</v>
      </c>
      <c r="P10" s="5" t="s">
        <v>303</v>
      </c>
      <c r="Q10" s="5" t="s">
        <v>304</v>
      </c>
      <c r="R10" s="5" t="s">
        <v>305</v>
      </c>
      <c r="S10" s="5"/>
      <c r="T10" s="5" t="s">
        <v>69</v>
      </c>
      <c r="U10" s="5" t="s">
        <v>306</v>
      </c>
      <c r="V10" s="5" t="s">
        <v>307</v>
      </c>
      <c r="W10" s="5" t="s">
        <v>308</v>
      </c>
      <c r="X10" s="5" t="s">
        <v>63</v>
      </c>
      <c r="Y10" s="5"/>
      <c r="Z10" s="5" t="s">
        <v>142</v>
      </c>
      <c r="AA10" s="5" t="s">
        <v>309</v>
      </c>
      <c r="AB10" s="5" t="s">
        <v>310</v>
      </c>
      <c r="AC10" s="5" t="s">
        <v>311</v>
      </c>
      <c r="AD10" s="5" t="s">
        <v>312</v>
      </c>
      <c r="AE10" s="5" t="s">
        <v>313</v>
      </c>
      <c r="AF10" s="5" t="s">
        <v>63</v>
      </c>
      <c r="AG10" s="5"/>
      <c r="AH10" s="5" t="s">
        <v>63</v>
      </c>
      <c r="AI10" s="5"/>
      <c r="AJ10" s="5"/>
      <c r="AK10" s="5" t="s">
        <v>314</v>
      </c>
      <c r="AL10" s="5" t="s">
        <v>112</v>
      </c>
      <c r="AM10" s="5" t="s">
        <v>82</v>
      </c>
      <c r="AN10" s="5" t="s">
        <v>315</v>
      </c>
      <c r="AO10" s="5" t="s">
        <v>316</v>
      </c>
      <c r="AP10" s="5" t="s">
        <v>73</v>
      </c>
      <c r="AQ10" s="5" t="s">
        <v>85</v>
      </c>
      <c r="AR10" s="5" t="s">
        <v>317</v>
      </c>
      <c r="AS10" s="5"/>
      <c r="AT10" s="5"/>
      <c r="AU10" s="5"/>
      <c r="AV10" s="5" t="s">
        <v>63</v>
      </c>
      <c r="AW10" s="5"/>
      <c r="AX10" s="5" t="s">
        <v>318</v>
      </c>
      <c r="AY10" s="5" t="s">
        <v>63</v>
      </c>
      <c r="AZ10" s="5"/>
      <c r="BA10" s="5" t="s">
        <v>319</v>
      </c>
      <c r="BB10" s="5" t="s">
        <v>320</v>
      </c>
      <c r="BC10" s="5"/>
      <c r="BD10" s="5"/>
      <c r="BE10" s="5"/>
      <c r="BF10" s="5"/>
      <c r="BG10" s="5"/>
      <c r="BH10" s="5"/>
      <c r="BI10" s="5"/>
      <c r="BJ10" s="5"/>
      <c r="BK10" s="5"/>
      <c r="BL10" s="5"/>
    </row>
    <row r="11" spans="1:64" ht="409.6">
      <c r="A11" s="4">
        <v>44847.755449027776</v>
      </c>
      <c r="B11" s="5" t="s">
        <v>53</v>
      </c>
      <c r="C11" s="5" t="s">
        <v>53</v>
      </c>
      <c r="D11" s="7" t="s">
        <v>321</v>
      </c>
      <c r="E11" s="5" t="s">
        <v>322</v>
      </c>
      <c r="F11" s="5" t="s">
        <v>323</v>
      </c>
      <c r="G11" s="5" t="s">
        <v>324</v>
      </c>
      <c r="H11" s="5" t="s">
        <v>325</v>
      </c>
      <c r="I11" s="5">
        <v>2015</v>
      </c>
      <c r="J11" s="5" t="s">
        <v>326</v>
      </c>
      <c r="K11" s="5" t="s">
        <v>327</v>
      </c>
      <c r="L11" s="5" t="s">
        <v>61</v>
      </c>
      <c r="M11" s="5" t="s">
        <v>62</v>
      </c>
      <c r="N11" s="5" t="s">
        <v>328</v>
      </c>
      <c r="O11" s="5" t="s">
        <v>329</v>
      </c>
      <c r="P11" s="5" t="s">
        <v>330</v>
      </c>
      <c r="Q11" s="5" t="s">
        <v>250</v>
      </c>
      <c r="R11" s="5" t="s">
        <v>331</v>
      </c>
      <c r="S11" s="5" t="s">
        <v>260</v>
      </c>
      <c r="T11" s="5" t="s">
        <v>69</v>
      </c>
      <c r="U11" s="5" t="s">
        <v>332</v>
      </c>
      <c r="V11" s="5" t="s">
        <v>260</v>
      </c>
      <c r="W11" s="5" t="s">
        <v>112</v>
      </c>
      <c r="X11" s="5" t="s">
        <v>63</v>
      </c>
      <c r="Y11" s="5"/>
      <c r="Z11" s="5" t="s">
        <v>74</v>
      </c>
      <c r="AA11" s="5">
        <v>9</v>
      </c>
      <c r="AB11" s="5" t="s">
        <v>333</v>
      </c>
      <c r="AC11" s="5" t="s">
        <v>334</v>
      </c>
      <c r="AD11" s="5" t="s">
        <v>136</v>
      </c>
      <c r="AE11" s="5" t="s">
        <v>335</v>
      </c>
      <c r="AF11" s="5" t="s">
        <v>112</v>
      </c>
      <c r="AG11" s="5"/>
      <c r="AH11" s="5" t="s">
        <v>63</v>
      </c>
      <c r="AI11" s="5"/>
      <c r="AJ11" s="5"/>
      <c r="AK11" s="5" t="s">
        <v>80</v>
      </c>
      <c r="AL11" s="5" t="s">
        <v>336</v>
      </c>
      <c r="AM11" s="5" t="s">
        <v>142</v>
      </c>
      <c r="AN11" s="5" t="s">
        <v>337</v>
      </c>
      <c r="AO11" s="5" t="s">
        <v>338</v>
      </c>
      <c r="AP11" s="5" t="s">
        <v>73</v>
      </c>
      <c r="AQ11" s="5" t="s">
        <v>85</v>
      </c>
      <c r="AR11" s="5" t="s">
        <v>339</v>
      </c>
      <c r="AS11" s="5"/>
      <c r="AT11" s="5"/>
      <c r="AU11" s="5"/>
      <c r="AV11" s="5" t="s">
        <v>63</v>
      </c>
      <c r="AW11" s="5"/>
      <c r="AX11" s="5" t="s">
        <v>340</v>
      </c>
      <c r="AY11" s="5" t="s">
        <v>63</v>
      </c>
      <c r="AZ11" s="5"/>
      <c r="BA11" s="5" t="s">
        <v>341</v>
      </c>
      <c r="BB11" s="5" t="s">
        <v>342</v>
      </c>
      <c r="BC11" s="5"/>
      <c r="BD11" s="5"/>
      <c r="BE11" s="5"/>
      <c r="BF11" s="5"/>
      <c r="BG11" s="5"/>
      <c r="BH11" s="5"/>
      <c r="BI11" s="5"/>
      <c r="BJ11" s="5"/>
      <c r="BK11" s="5"/>
      <c r="BL11" s="5"/>
    </row>
    <row r="12" spans="1:64" ht="135">
      <c r="A12" s="4">
        <v>44848.008719745369</v>
      </c>
      <c r="B12" s="5" t="s">
        <v>53</v>
      </c>
      <c r="C12" s="5" t="s">
        <v>53</v>
      </c>
      <c r="D12" s="7" t="s">
        <v>343</v>
      </c>
      <c r="E12" s="5" t="s">
        <v>344</v>
      </c>
      <c r="F12" s="5" t="s">
        <v>345</v>
      </c>
      <c r="G12" s="5" t="s">
        <v>346</v>
      </c>
      <c r="H12" s="5" t="s">
        <v>347</v>
      </c>
      <c r="I12" s="5">
        <v>1998</v>
      </c>
      <c r="J12" s="5" t="s">
        <v>348</v>
      </c>
      <c r="K12" s="5" t="s">
        <v>349</v>
      </c>
      <c r="L12" s="5" t="s">
        <v>98</v>
      </c>
      <c r="M12" s="5" t="s">
        <v>62</v>
      </c>
      <c r="N12" s="5" t="s">
        <v>350</v>
      </c>
      <c r="O12" s="5" t="s">
        <v>351</v>
      </c>
      <c r="P12" s="5" t="s">
        <v>352</v>
      </c>
      <c r="Q12" s="5" t="s">
        <v>250</v>
      </c>
      <c r="R12" s="5" t="s">
        <v>353</v>
      </c>
      <c r="S12" s="5" t="s">
        <v>354</v>
      </c>
      <c r="T12" s="5" t="s">
        <v>355</v>
      </c>
      <c r="U12" s="5" t="s">
        <v>277</v>
      </c>
      <c r="V12" s="5" t="s">
        <v>250</v>
      </c>
      <c r="W12" s="5" t="s">
        <v>112</v>
      </c>
      <c r="X12" s="5" t="s">
        <v>63</v>
      </c>
      <c r="Y12" s="5"/>
      <c r="Z12" s="5" t="s">
        <v>74</v>
      </c>
      <c r="AA12" s="5" t="s">
        <v>356</v>
      </c>
      <c r="AB12" s="5" t="s">
        <v>357</v>
      </c>
      <c r="AC12" s="5" t="s">
        <v>358</v>
      </c>
      <c r="AD12" s="5" t="s">
        <v>359</v>
      </c>
      <c r="AE12" s="5" t="s">
        <v>360</v>
      </c>
      <c r="AF12" s="5" t="s">
        <v>73</v>
      </c>
      <c r="AG12" s="5" t="s">
        <v>361</v>
      </c>
      <c r="AH12" s="5" t="s">
        <v>63</v>
      </c>
      <c r="AI12" s="5"/>
      <c r="AJ12" s="5"/>
      <c r="AK12" s="5" t="s">
        <v>314</v>
      </c>
      <c r="AL12" s="5" t="s">
        <v>112</v>
      </c>
      <c r="AM12" s="5" t="s">
        <v>142</v>
      </c>
      <c r="AN12" s="5" t="s">
        <v>362</v>
      </c>
      <c r="AO12" s="5" t="s">
        <v>363</v>
      </c>
      <c r="AP12" s="5" t="s">
        <v>73</v>
      </c>
      <c r="AQ12" s="5" t="s">
        <v>85</v>
      </c>
      <c r="AR12" s="5" t="s">
        <v>364</v>
      </c>
      <c r="AS12" s="5"/>
      <c r="AT12" s="5"/>
      <c r="AU12" s="5"/>
      <c r="AV12" s="5" t="s">
        <v>63</v>
      </c>
      <c r="AW12" s="5"/>
      <c r="AX12" s="5" t="s">
        <v>365</v>
      </c>
      <c r="AY12" s="5" t="s">
        <v>63</v>
      </c>
      <c r="AZ12" s="5"/>
      <c r="BA12" s="5" t="s">
        <v>366</v>
      </c>
      <c r="BB12" s="5" t="s">
        <v>354</v>
      </c>
      <c r="BC12" s="5"/>
      <c r="BD12" s="5"/>
      <c r="BE12" s="5"/>
      <c r="BF12" s="5"/>
      <c r="BG12" s="5"/>
      <c r="BH12" s="5"/>
      <c r="BI12" s="5"/>
      <c r="BJ12" s="5"/>
      <c r="BK12" s="5"/>
      <c r="BL12" s="5"/>
    </row>
    <row r="13" spans="1:64" ht="409.6">
      <c r="A13" s="4">
        <v>44848.045638506941</v>
      </c>
      <c r="B13" s="5" t="s">
        <v>53</v>
      </c>
      <c r="C13" s="5" t="s">
        <v>53</v>
      </c>
      <c r="D13" s="7" t="s">
        <v>367</v>
      </c>
      <c r="E13" s="5" t="s">
        <v>368</v>
      </c>
      <c r="F13" s="5" t="s">
        <v>369</v>
      </c>
      <c r="G13" s="5" t="s">
        <v>370</v>
      </c>
      <c r="H13" s="5" t="s">
        <v>371</v>
      </c>
      <c r="I13" s="5">
        <v>2021</v>
      </c>
      <c r="J13" s="5" t="s">
        <v>372</v>
      </c>
      <c r="K13" s="5" t="s">
        <v>373</v>
      </c>
      <c r="L13" s="5" t="s">
        <v>98</v>
      </c>
      <c r="M13" s="5" t="s">
        <v>62</v>
      </c>
      <c r="N13" s="5" t="s">
        <v>63</v>
      </c>
      <c r="O13" s="5" t="s">
        <v>374</v>
      </c>
      <c r="P13" s="5" t="s">
        <v>375</v>
      </c>
      <c r="Q13" s="5" t="s">
        <v>376</v>
      </c>
      <c r="R13" s="5" t="s">
        <v>377</v>
      </c>
      <c r="S13" s="5" t="s">
        <v>378</v>
      </c>
      <c r="T13" s="5" t="s">
        <v>69</v>
      </c>
      <c r="U13" s="5" t="s">
        <v>379</v>
      </c>
      <c r="V13" s="5" t="s">
        <v>250</v>
      </c>
      <c r="W13" s="5" t="s">
        <v>380</v>
      </c>
      <c r="X13" s="5" t="s">
        <v>63</v>
      </c>
      <c r="Y13" s="5"/>
      <c r="Z13" s="5" t="s">
        <v>142</v>
      </c>
      <c r="AA13" s="5" t="s">
        <v>381</v>
      </c>
      <c r="AB13" s="5" t="s">
        <v>382</v>
      </c>
      <c r="AC13" s="5" t="s">
        <v>383</v>
      </c>
      <c r="AD13" s="5" t="s">
        <v>384</v>
      </c>
      <c r="AE13" s="5" t="s">
        <v>335</v>
      </c>
      <c r="AF13" s="5" t="s">
        <v>63</v>
      </c>
      <c r="AG13" s="5"/>
      <c r="AH13" s="5" t="s">
        <v>63</v>
      </c>
      <c r="AI13" s="5"/>
      <c r="AJ13" s="5"/>
      <c r="AK13" s="5" t="s">
        <v>385</v>
      </c>
      <c r="AL13" s="5" t="s">
        <v>386</v>
      </c>
      <c r="AM13" s="5" t="s">
        <v>82</v>
      </c>
      <c r="AN13" s="5" t="s">
        <v>387</v>
      </c>
      <c r="AO13" s="5" t="s">
        <v>388</v>
      </c>
      <c r="AP13" s="5" t="s">
        <v>73</v>
      </c>
      <c r="AQ13" s="5" t="s">
        <v>85</v>
      </c>
      <c r="AR13" s="5" t="s">
        <v>389</v>
      </c>
      <c r="AS13" s="5"/>
      <c r="AT13" s="5"/>
      <c r="AU13" s="5"/>
      <c r="AV13" s="5" t="s">
        <v>63</v>
      </c>
      <c r="AW13" s="5"/>
      <c r="AX13" s="5" t="s">
        <v>390</v>
      </c>
      <c r="AY13" s="5" t="s">
        <v>73</v>
      </c>
      <c r="AZ13" s="5" t="s">
        <v>391</v>
      </c>
      <c r="BA13" s="5" t="s">
        <v>392</v>
      </c>
      <c r="BB13" s="5" t="s">
        <v>393</v>
      </c>
      <c r="BC13" s="5"/>
      <c r="BD13" s="5"/>
      <c r="BE13" s="5"/>
      <c r="BF13" s="5"/>
      <c r="BG13" s="5"/>
      <c r="BH13" s="5"/>
      <c r="BI13" s="5"/>
      <c r="BJ13" s="5"/>
      <c r="BK13" s="5"/>
      <c r="BL13" s="5"/>
    </row>
    <row r="14" spans="1:64" ht="409.6">
      <c r="A14" s="4">
        <v>44849.093634259261</v>
      </c>
      <c r="B14" s="5" t="s">
        <v>53</v>
      </c>
      <c r="C14" s="5" t="s">
        <v>53</v>
      </c>
      <c r="D14" s="5" t="s">
        <v>394</v>
      </c>
      <c r="E14" s="8" t="s">
        <v>395</v>
      </c>
      <c r="F14" s="5" t="s">
        <v>396</v>
      </c>
      <c r="G14" s="5" t="s">
        <v>397</v>
      </c>
      <c r="H14" s="5" t="s">
        <v>398</v>
      </c>
      <c r="I14" s="5">
        <v>2008</v>
      </c>
      <c r="J14" s="5" t="s">
        <v>399</v>
      </c>
      <c r="K14" s="5" t="s">
        <v>400</v>
      </c>
      <c r="L14" s="5" t="s">
        <v>61</v>
      </c>
      <c r="M14" s="5" t="s">
        <v>401</v>
      </c>
      <c r="N14" s="5" t="s">
        <v>63</v>
      </c>
      <c r="O14" s="5" t="s">
        <v>402</v>
      </c>
      <c r="P14" s="5" t="s">
        <v>403</v>
      </c>
      <c r="Q14" s="5" t="s">
        <v>404</v>
      </c>
      <c r="R14" s="5" t="s">
        <v>405</v>
      </c>
      <c r="S14" s="5" t="s">
        <v>406</v>
      </c>
      <c r="T14" s="5" t="s">
        <v>69</v>
      </c>
      <c r="U14" s="5" t="s">
        <v>277</v>
      </c>
      <c r="V14" s="5" t="s">
        <v>250</v>
      </c>
      <c r="W14" s="5" t="s">
        <v>132</v>
      </c>
      <c r="X14" s="5" t="s">
        <v>63</v>
      </c>
      <c r="Y14" s="5"/>
      <c r="Z14" s="5" t="s">
        <v>74</v>
      </c>
      <c r="AA14" s="5" t="s">
        <v>407</v>
      </c>
      <c r="AB14" s="5" t="s">
        <v>408</v>
      </c>
      <c r="AC14" s="5" t="s">
        <v>409</v>
      </c>
      <c r="AD14" s="5" t="s">
        <v>410</v>
      </c>
      <c r="AE14" s="5" t="s">
        <v>335</v>
      </c>
      <c r="AF14" s="5" t="s">
        <v>63</v>
      </c>
      <c r="AG14" s="5"/>
      <c r="AH14" s="5" t="s">
        <v>63</v>
      </c>
      <c r="AI14" s="5"/>
      <c r="AJ14" s="5"/>
      <c r="AK14" s="5" t="s">
        <v>411</v>
      </c>
      <c r="AL14" s="5" t="s">
        <v>112</v>
      </c>
      <c r="AM14" s="5" t="s">
        <v>82</v>
      </c>
      <c r="AN14" s="5" t="s">
        <v>412</v>
      </c>
      <c r="AO14" s="5" t="s">
        <v>413</v>
      </c>
      <c r="AP14" s="5" t="s">
        <v>73</v>
      </c>
      <c r="AQ14" s="5" t="s">
        <v>85</v>
      </c>
      <c r="AR14" s="5" t="s">
        <v>414</v>
      </c>
      <c r="AS14" s="5"/>
      <c r="AT14" s="5"/>
      <c r="AU14" s="5"/>
      <c r="AV14" s="5" t="s">
        <v>63</v>
      </c>
      <c r="AW14" s="5"/>
      <c r="AX14" s="5" t="s">
        <v>415</v>
      </c>
      <c r="AY14" s="5" t="s">
        <v>73</v>
      </c>
      <c r="AZ14" s="5" t="s">
        <v>416</v>
      </c>
      <c r="BA14" s="5" t="s">
        <v>417</v>
      </c>
      <c r="BB14" s="5" t="s">
        <v>250</v>
      </c>
      <c r="BC14" s="5"/>
      <c r="BD14" s="5"/>
      <c r="BE14" s="5"/>
      <c r="BF14" s="5"/>
      <c r="BG14" s="5"/>
      <c r="BH14" s="5"/>
      <c r="BI14" s="5"/>
      <c r="BJ14" s="5"/>
      <c r="BK14" s="5"/>
      <c r="BL14" s="5"/>
    </row>
    <row r="15" spans="1:64" ht="409.6">
      <c r="A15" s="361">
        <v>44849.79524806713</v>
      </c>
      <c r="B15" s="358" t="s">
        <v>53</v>
      </c>
      <c r="C15" s="358" t="s">
        <v>53</v>
      </c>
      <c r="D15" s="358" t="s">
        <v>418</v>
      </c>
      <c r="E15" s="358" t="s">
        <v>419</v>
      </c>
      <c r="F15" s="358" t="s">
        <v>420</v>
      </c>
      <c r="G15" s="358" t="s">
        <v>421</v>
      </c>
      <c r="H15" s="358" t="s">
        <v>422</v>
      </c>
      <c r="I15" s="358">
        <v>2014</v>
      </c>
      <c r="J15" s="358" t="s">
        <v>423</v>
      </c>
      <c r="K15" s="358" t="s">
        <v>424</v>
      </c>
      <c r="L15" s="358" t="s">
        <v>61</v>
      </c>
      <c r="M15" s="358" t="s">
        <v>425</v>
      </c>
      <c r="N15" s="5" t="s">
        <v>63</v>
      </c>
      <c r="O15" s="5" t="s">
        <v>426</v>
      </c>
      <c r="P15" s="5" t="s">
        <v>427</v>
      </c>
      <c r="Q15" s="5" t="s">
        <v>428</v>
      </c>
      <c r="R15" s="5" t="s">
        <v>429</v>
      </c>
      <c r="S15" s="5" t="s">
        <v>250</v>
      </c>
      <c r="T15" s="5" t="s">
        <v>69</v>
      </c>
      <c r="U15" s="5" t="s">
        <v>430</v>
      </c>
      <c r="V15" s="5" t="s">
        <v>431</v>
      </c>
      <c r="W15" s="5" t="s">
        <v>112</v>
      </c>
      <c r="X15" s="5" t="s">
        <v>63</v>
      </c>
      <c r="Y15" s="5"/>
      <c r="Z15" s="5" t="s">
        <v>74</v>
      </c>
      <c r="AA15" s="5" t="s">
        <v>432</v>
      </c>
      <c r="AB15" s="5" t="s">
        <v>433</v>
      </c>
      <c r="AC15" s="5" t="s">
        <v>434</v>
      </c>
      <c r="AD15" s="5" t="s">
        <v>435</v>
      </c>
      <c r="AE15" s="5" t="s">
        <v>335</v>
      </c>
      <c r="AF15" s="5" t="s">
        <v>63</v>
      </c>
      <c r="AG15" s="5"/>
      <c r="AH15" s="5" t="s">
        <v>73</v>
      </c>
      <c r="AI15" s="5" t="s">
        <v>436</v>
      </c>
      <c r="AJ15" s="5"/>
      <c r="AK15" s="5" t="s">
        <v>80</v>
      </c>
      <c r="AL15" s="5" t="s">
        <v>437</v>
      </c>
      <c r="AM15" s="5" t="s">
        <v>82</v>
      </c>
      <c r="AN15" s="5" t="s">
        <v>438</v>
      </c>
      <c r="AO15" s="5" t="s">
        <v>439</v>
      </c>
      <c r="AP15" s="5" t="s">
        <v>73</v>
      </c>
      <c r="AQ15" s="5" t="s">
        <v>142</v>
      </c>
      <c r="AR15" s="5" t="s">
        <v>440</v>
      </c>
      <c r="AS15" s="5"/>
      <c r="AT15" s="5"/>
      <c r="AU15" s="5" t="s">
        <v>441</v>
      </c>
      <c r="AV15" s="5" t="s">
        <v>63</v>
      </c>
      <c r="AW15" s="5"/>
      <c r="AX15" s="5" t="s">
        <v>442</v>
      </c>
      <c r="AY15" s="5" t="s">
        <v>63</v>
      </c>
      <c r="AZ15" s="5"/>
      <c r="BA15" s="5" t="s">
        <v>443</v>
      </c>
      <c r="BB15" s="5" t="s">
        <v>439</v>
      </c>
      <c r="BC15" s="5"/>
      <c r="BD15" s="5"/>
      <c r="BE15" s="5"/>
      <c r="BF15" s="5"/>
      <c r="BG15" s="5"/>
      <c r="BH15" s="5"/>
      <c r="BI15" s="5"/>
      <c r="BJ15" s="5"/>
      <c r="BK15" s="5"/>
      <c r="BL15" s="5"/>
    </row>
    <row r="16" spans="1:64" ht="409.6">
      <c r="A16" s="357">
        <v>45110.494463020834</v>
      </c>
      <c r="B16" s="358" t="s">
        <v>53</v>
      </c>
      <c r="C16" s="358" t="s">
        <v>53</v>
      </c>
      <c r="D16" s="359" t="s">
        <v>444</v>
      </c>
      <c r="E16" s="358" t="s">
        <v>445</v>
      </c>
      <c r="F16" s="358" t="s">
        <v>446</v>
      </c>
      <c r="G16" s="358" t="s">
        <v>447</v>
      </c>
      <c r="H16" s="358" t="s">
        <v>448</v>
      </c>
      <c r="I16" s="360">
        <v>2001</v>
      </c>
      <c r="J16" s="358" t="s">
        <v>449</v>
      </c>
      <c r="K16" s="358" t="s">
        <v>450</v>
      </c>
      <c r="L16" s="358" t="s">
        <v>98</v>
      </c>
      <c r="M16" s="358" t="s">
        <v>217</v>
      </c>
      <c r="N16" s="11" t="s">
        <v>63</v>
      </c>
      <c r="O16" s="5" t="s">
        <v>451</v>
      </c>
      <c r="P16" s="9" t="s">
        <v>452</v>
      </c>
      <c r="Q16" s="9" t="s">
        <v>453</v>
      </c>
      <c r="R16" s="9" t="s">
        <v>454</v>
      </c>
      <c r="S16" s="9" t="s">
        <v>455</v>
      </c>
      <c r="T16" s="9" t="s">
        <v>456</v>
      </c>
      <c r="U16" s="9" t="s">
        <v>277</v>
      </c>
      <c r="V16" s="9" t="s">
        <v>354</v>
      </c>
      <c r="W16" s="9" t="s">
        <v>132</v>
      </c>
      <c r="X16" s="9" t="s">
        <v>63</v>
      </c>
      <c r="Y16" s="12"/>
      <c r="Z16" s="13" t="s">
        <v>74</v>
      </c>
      <c r="AA16" s="10">
        <v>0</v>
      </c>
      <c r="AB16" s="9" t="s">
        <v>457</v>
      </c>
      <c r="AC16" s="9" t="s">
        <v>458</v>
      </c>
      <c r="AD16" s="9" t="s">
        <v>459</v>
      </c>
      <c r="AE16" s="9" t="s">
        <v>460</v>
      </c>
      <c r="AF16" s="9" t="s">
        <v>73</v>
      </c>
      <c r="AG16" s="9" t="s">
        <v>461</v>
      </c>
      <c r="AH16" s="9" t="s">
        <v>73</v>
      </c>
      <c r="AI16" s="9" t="s">
        <v>462</v>
      </c>
      <c r="AJ16" s="12"/>
      <c r="AK16" s="9" t="s">
        <v>463</v>
      </c>
      <c r="AL16" s="9" t="s">
        <v>112</v>
      </c>
      <c r="AM16" s="9" t="s">
        <v>82</v>
      </c>
      <c r="AN16" s="9" t="s">
        <v>464</v>
      </c>
      <c r="AO16" s="9" t="s">
        <v>354</v>
      </c>
      <c r="AP16" s="9" t="s">
        <v>73</v>
      </c>
      <c r="AQ16" s="9" t="s">
        <v>231</v>
      </c>
      <c r="AR16" s="12"/>
      <c r="AS16" s="9" t="s">
        <v>465</v>
      </c>
      <c r="AT16" s="9" t="s">
        <v>466</v>
      </c>
      <c r="AU16" s="12"/>
      <c r="AV16" s="9" t="s">
        <v>63</v>
      </c>
      <c r="AW16" s="12"/>
      <c r="AX16" s="9" t="s">
        <v>466</v>
      </c>
      <c r="AY16" s="9" t="s">
        <v>73</v>
      </c>
      <c r="AZ16" s="9" t="s">
        <v>467</v>
      </c>
      <c r="BA16" s="9" t="s">
        <v>468</v>
      </c>
      <c r="BB16" s="9" t="s">
        <v>354</v>
      </c>
      <c r="BC16" s="12"/>
      <c r="BD16" s="12"/>
      <c r="BE16" s="14"/>
      <c r="BF16" s="12"/>
      <c r="BG16" s="12"/>
      <c r="BH16" s="12"/>
      <c r="BI16" s="12"/>
      <c r="BJ16" s="12"/>
      <c r="BK16" s="15"/>
      <c r="BL16" s="15"/>
    </row>
    <row r="17" spans="1:64" ht="409.6">
      <c r="A17" s="4">
        <v>44851.0956534375</v>
      </c>
      <c r="B17" s="5" t="s">
        <v>53</v>
      </c>
      <c r="C17" s="5" t="s">
        <v>469</v>
      </c>
      <c r="D17" s="7" t="s">
        <v>470</v>
      </c>
      <c r="E17" s="5" t="s">
        <v>471</v>
      </c>
      <c r="F17" s="5" t="s">
        <v>472</v>
      </c>
      <c r="G17" s="5" t="s">
        <v>473</v>
      </c>
      <c r="H17" s="5" t="s">
        <v>474</v>
      </c>
      <c r="I17" s="5">
        <v>2010</v>
      </c>
      <c r="J17" s="5" t="s">
        <v>475</v>
      </c>
      <c r="K17" s="5" t="s">
        <v>476</v>
      </c>
      <c r="L17" s="5" t="s">
        <v>185</v>
      </c>
      <c r="M17" s="5" t="s">
        <v>477</v>
      </c>
      <c r="N17" s="5" t="s">
        <v>478</v>
      </c>
      <c r="O17" s="5" t="s">
        <v>479</v>
      </c>
      <c r="P17" s="5" t="s">
        <v>480</v>
      </c>
      <c r="Q17" s="5" t="s">
        <v>481</v>
      </c>
      <c r="R17" s="5" t="s">
        <v>482</v>
      </c>
      <c r="S17" s="5" t="s">
        <v>250</v>
      </c>
      <c r="T17" s="5" t="s">
        <v>69</v>
      </c>
      <c r="U17" s="5" t="s">
        <v>483</v>
      </c>
      <c r="V17" s="5" t="s">
        <v>484</v>
      </c>
      <c r="W17" s="5" t="s">
        <v>112</v>
      </c>
      <c r="X17" s="5" t="s">
        <v>63</v>
      </c>
      <c r="Y17" s="5"/>
      <c r="Z17" s="5" t="s">
        <v>74</v>
      </c>
      <c r="AA17" s="5">
        <v>128</v>
      </c>
      <c r="AB17" s="5" t="s">
        <v>485</v>
      </c>
      <c r="AC17" s="5" t="s">
        <v>486</v>
      </c>
      <c r="AD17" s="5" t="s">
        <v>487</v>
      </c>
      <c r="AE17" s="5" t="s">
        <v>488</v>
      </c>
      <c r="AF17" s="5" t="s">
        <v>73</v>
      </c>
      <c r="AG17" s="5" t="s">
        <v>489</v>
      </c>
      <c r="AH17" s="5" t="s">
        <v>73</v>
      </c>
      <c r="AI17" s="5" t="s">
        <v>490</v>
      </c>
      <c r="AJ17" s="5"/>
      <c r="AK17" s="5" t="s">
        <v>228</v>
      </c>
      <c r="AL17" s="5" t="s">
        <v>112</v>
      </c>
      <c r="AM17" s="5" t="s">
        <v>172</v>
      </c>
      <c r="AN17" s="5" t="s">
        <v>491</v>
      </c>
      <c r="AO17" s="5" t="s">
        <v>492</v>
      </c>
      <c r="AP17" s="5" t="s">
        <v>73</v>
      </c>
      <c r="AQ17" s="5" t="s">
        <v>85</v>
      </c>
      <c r="AR17" s="5" t="s">
        <v>493</v>
      </c>
      <c r="AS17" s="5"/>
      <c r="AT17" s="5"/>
      <c r="AU17" s="5"/>
      <c r="AV17" s="5" t="s">
        <v>73</v>
      </c>
      <c r="AW17" s="5" t="s">
        <v>493</v>
      </c>
      <c r="AX17" s="5" t="s">
        <v>494</v>
      </c>
      <c r="AY17" s="5" t="s">
        <v>73</v>
      </c>
      <c r="AZ17" s="5" t="s">
        <v>495</v>
      </c>
      <c r="BA17" s="5" t="s">
        <v>496</v>
      </c>
      <c r="BB17" s="5" t="s">
        <v>497</v>
      </c>
      <c r="BC17" s="5"/>
      <c r="BD17" s="5"/>
      <c r="BE17" s="5"/>
      <c r="BF17" s="5"/>
      <c r="BG17" s="5"/>
      <c r="BH17" s="5"/>
      <c r="BI17" s="5"/>
      <c r="BJ17" s="5"/>
      <c r="BK17" s="5"/>
      <c r="BL17" s="5"/>
    </row>
    <row r="18" spans="1:64" ht="409.6">
      <c r="A18" s="4">
        <v>44851.940506527782</v>
      </c>
      <c r="B18" s="5" t="s">
        <v>53</v>
      </c>
      <c r="C18" s="5" t="s">
        <v>53</v>
      </c>
      <c r="D18" s="7" t="s">
        <v>498</v>
      </c>
      <c r="E18" s="5" t="s">
        <v>499</v>
      </c>
      <c r="F18" s="5" t="s">
        <v>500</v>
      </c>
      <c r="G18" s="5" t="s">
        <v>501</v>
      </c>
      <c r="H18" s="5" t="s">
        <v>502</v>
      </c>
      <c r="I18" s="5">
        <v>2011</v>
      </c>
      <c r="J18" s="5" t="s">
        <v>503</v>
      </c>
      <c r="K18" s="5" t="s">
        <v>504</v>
      </c>
      <c r="L18" s="5" t="s">
        <v>185</v>
      </c>
      <c r="M18" s="5" t="s">
        <v>477</v>
      </c>
      <c r="N18" s="5" t="s">
        <v>63</v>
      </c>
      <c r="O18" s="5" t="s">
        <v>505</v>
      </c>
      <c r="P18" s="5" t="s">
        <v>506</v>
      </c>
      <c r="Q18" s="5" t="s">
        <v>507</v>
      </c>
      <c r="R18" s="5" t="s">
        <v>508</v>
      </c>
      <c r="S18" s="5" t="s">
        <v>509</v>
      </c>
      <c r="T18" s="5" t="s">
        <v>69</v>
      </c>
      <c r="U18" s="5" t="s">
        <v>510</v>
      </c>
      <c r="V18" s="5" t="s">
        <v>511</v>
      </c>
      <c r="W18" s="5" t="s">
        <v>112</v>
      </c>
      <c r="X18" s="5" t="s">
        <v>63</v>
      </c>
      <c r="Y18" s="5"/>
      <c r="Z18" s="5" t="s">
        <v>74</v>
      </c>
      <c r="AA18" s="5">
        <v>151</v>
      </c>
      <c r="AB18" s="5" t="s">
        <v>512</v>
      </c>
      <c r="AC18" s="5" t="s">
        <v>354</v>
      </c>
      <c r="AD18" s="5" t="s">
        <v>354</v>
      </c>
      <c r="AE18" s="5" t="s">
        <v>335</v>
      </c>
      <c r="AF18" s="5" t="s">
        <v>112</v>
      </c>
      <c r="AG18" s="5"/>
      <c r="AH18" s="5" t="s">
        <v>73</v>
      </c>
      <c r="AI18" s="5" t="s">
        <v>513</v>
      </c>
      <c r="AJ18" s="5"/>
      <c r="AK18" s="5" t="s">
        <v>228</v>
      </c>
      <c r="AL18" s="5" t="s">
        <v>514</v>
      </c>
      <c r="AM18" s="5" t="s">
        <v>172</v>
      </c>
      <c r="AN18" s="5" t="s">
        <v>515</v>
      </c>
      <c r="AO18" s="5" t="s">
        <v>250</v>
      </c>
      <c r="AP18" s="5" t="s">
        <v>73</v>
      </c>
      <c r="AQ18" s="5" t="s">
        <v>142</v>
      </c>
      <c r="AR18" s="5"/>
      <c r="AS18" s="5"/>
      <c r="AT18" s="5"/>
      <c r="AU18" s="5" t="s">
        <v>516</v>
      </c>
      <c r="AV18" s="5" t="s">
        <v>73</v>
      </c>
      <c r="AW18" s="5" t="s">
        <v>517</v>
      </c>
      <c r="AX18" s="5" t="s">
        <v>518</v>
      </c>
      <c r="AY18" s="5" t="s">
        <v>73</v>
      </c>
      <c r="AZ18" s="5" t="s">
        <v>519</v>
      </c>
      <c r="BA18" s="5" t="s">
        <v>520</v>
      </c>
      <c r="BB18" s="5" t="s">
        <v>521</v>
      </c>
      <c r="BC18" s="5"/>
      <c r="BD18" s="5"/>
      <c r="BE18" s="5"/>
      <c r="BF18" s="5"/>
      <c r="BG18" s="5"/>
      <c r="BH18" s="5"/>
      <c r="BI18" s="5"/>
      <c r="BJ18" s="5"/>
      <c r="BK18" s="5"/>
      <c r="BL18" s="5"/>
    </row>
    <row r="19" spans="1:64" ht="409.6">
      <c r="A19" s="4">
        <v>44855.886873124997</v>
      </c>
      <c r="B19" s="5" t="s">
        <v>53</v>
      </c>
      <c r="C19" s="5" t="s">
        <v>53</v>
      </c>
      <c r="D19" s="7" t="s">
        <v>522</v>
      </c>
      <c r="E19" s="5" t="s">
        <v>523</v>
      </c>
      <c r="F19" s="5" t="s">
        <v>524</v>
      </c>
      <c r="G19" s="5" t="s">
        <v>525</v>
      </c>
      <c r="H19" s="5" t="s">
        <v>526</v>
      </c>
      <c r="I19" s="5">
        <v>1991</v>
      </c>
      <c r="J19" s="5" t="s">
        <v>527</v>
      </c>
      <c r="K19" s="5" t="s">
        <v>528</v>
      </c>
      <c r="L19" s="5" t="s">
        <v>185</v>
      </c>
      <c r="M19" s="5" t="s">
        <v>477</v>
      </c>
      <c r="N19" s="5" t="s">
        <v>63</v>
      </c>
      <c r="O19" s="5" t="s">
        <v>529</v>
      </c>
      <c r="P19" s="5" t="s">
        <v>530</v>
      </c>
      <c r="Q19" s="5" t="s">
        <v>250</v>
      </c>
      <c r="R19" s="5" t="s">
        <v>531</v>
      </c>
      <c r="S19" s="5" t="s">
        <v>250</v>
      </c>
      <c r="T19" s="5" t="s">
        <v>69</v>
      </c>
      <c r="U19" s="5" t="s">
        <v>532</v>
      </c>
      <c r="V19" s="5" t="s">
        <v>250</v>
      </c>
      <c r="W19" s="5" t="s">
        <v>112</v>
      </c>
      <c r="X19" s="5" t="s">
        <v>335</v>
      </c>
      <c r="Y19" s="5"/>
      <c r="Z19" s="5" t="s">
        <v>74</v>
      </c>
      <c r="AA19" s="5" t="s">
        <v>533</v>
      </c>
      <c r="AB19" s="5" t="s">
        <v>534</v>
      </c>
      <c r="AC19" s="5" t="s">
        <v>535</v>
      </c>
      <c r="AD19" s="5" t="s">
        <v>536</v>
      </c>
      <c r="AE19" s="5" t="s">
        <v>335</v>
      </c>
      <c r="AF19" s="5" t="s">
        <v>112</v>
      </c>
      <c r="AG19" s="5"/>
      <c r="AH19" s="5" t="s">
        <v>63</v>
      </c>
      <c r="AI19" s="5"/>
      <c r="AJ19" s="5"/>
      <c r="AK19" s="5" t="s">
        <v>228</v>
      </c>
      <c r="AL19" s="5" t="s">
        <v>537</v>
      </c>
      <c r="AM19" s="5" t="s">
        <v>82</v>
      </c>
      <c r="AN19" s="5" t="s">
        <v>538</v>
      </c>
      <c r="AO19" s="5" t="s">
        <v>250</v>
      </c>
      <c r="AP19" s="5" t="s">
        <v>73</v>
      </c>
      <c r="AQ19" s="5" t="s">
        <v>231</v>
      </c>
      <c r="AR19" s="5"/>
      <c r="AS19" s="5" t="s">
        <v>539</v>
      </c>
      <c r="AT19" s="5" t="s">
        <v>540</v>
      </c>
      <c r="AU19" s="5"/>
      <c r="AV19" s="5" t="s">
        <v>63</v>
      </c>
      <c r="AW19" s="5"/>
      <c r="AX19" s="5" t="s">
        <v>541</v>
      </c>
      <c r="AY19" s="5" t="s">
        <v>73</v>
      </c>
      <c r="AZ19" s="5" t="s">
        <v>542</v>
      </c>
      <c r="BA19" s="5" t="s">
        <v>543</v>
      </c>
      <c r="BB19" s="5" t="s">
        <v>544</v>
      </c>
      <c r="BC19" s="5"/>
      <c r="BD19" s="5"/>
      <c r="BE19" s="5"/>
      <c r="BF19" s="5"/>
      <c r="BG19" s="5"/>
      <c r="BH19" s="5"/>
      <c r="BI19" s="5"/>
      <c r="BJ19" s="5"/>
      <c r="BK19" s="5"/>
      <c r="BL19" s="5"/>
    </row>
    <row r="20" spans="1:64" ht="270">
      <c r="A20" s="4">
        <v>44858.790600289351</v>
      </c>
      <c r="B20" s="5" t="s">
        <v>53</v>
      </c>
      <c r="C20" s="5" t="s">
        <v>53</v>
      </c>
      <c r="D20" s="7" t="s">
        <v>545</v>
      </c>
      <c r="E20" s="5" t="s">
        <v>546</v>
      </c>
      <c r="F20" s="5" t="s">
        <v>547</v>
      </c>
      <c r="G20" s="5" t="s">
        <v>548</v>
      </c>
      <c r="H20" s="5" t="s">
        <v>549</v>
      </c>
      <c r="I20" s="5">
        <v>2000</v>
      </c>
      <c r="J20" s="5" t="s">
        <v>550</v>
      </c>
      <c r="K20" s="5" t="s">
        <v>551</v>
      </c>
      <c r="L20" s="5" t="s">
        <v>185</v>
      </c>
      <c r="M20" s="5" t="s">
        <v>477</v>
      </c>
      <c r="N20" s="5" t="s">
        <v>63</v>
      </c>
      <c r="O20" s="5" t="s">
        <v>552</v>
      </c>
      <c r="P20" s="5" t="s">
        <v>553</v>
      </c>
      <c r="Q20" s="5" t="s">
        <v>554</v>
      </c>
      <c r="R20" s="5" t="s">
        <v>555</v>
      </c>
      <c r="S20" s="5" t="s">
        <v>354</v>
      </c>
      <c r="T20" s="5" t="s">
        <v>69</v>
      </c>
      <c r="U20" s="5" t="s">
        <v>556</v>
      </c>
      <c r="V20" s="5" t="s">
        <v>557</v>
      </c>
      <c r="W20" s="5" t="s">
        <v>132</v>
      </c>
      <c r="X20" s="5" t="s">
        <v>73</v>
      </c>
      <c r="Y20" s="5" t="s">
        <v>132</v>
      </c>
      <c r="Z20" s="5" t="s">
        <v>74</v>
      </c>
      <c r="AA20" s="5" t="s">
        <v>164</v>
      </c>
      <c r="AB20" s="5" t="s">
        <v>558</v>
      </c>
      <c r="AC20" s="5" t="s">
        <v>559</v>
      </c>
      <c r="AD20" s="5" t="s">
        <v>560</v>
      </c>
      <c r="AE20" s="5" t="s">
        <v>561</v>
      </c>
      <c r="AF20" s="5" t="s">
        <v>112</v>
      </c>
      <c r="AG20" s="5"/>
      <c r="AH20" s="5" t="s">
        <v>562</v>
      </c>
      <c r="AI20" s="5"/>
      <c r="AJ20" s="5" t="s">
        <v>563</v>
      </c>
      <c r="AK20" s="5" t="s">
        <v>314</v>
      </c>
      <c r="AL20" s="5" t="s">
        <v>564</v>
      </c>
      <c r="AM20" s="5" t="s">
        <v>142</v>
      </c>
      <c r="AN20" s="5" t="s">
        <v>565</v>
      </c>
      <c r="AO20" s="5" t="s">
        <v>566</v>
      </c>
      <c r="AP20" s="5" t="s">
        <v>73</v>
      </c>
      <c r="AQ20" s="5" t="s">
        <v>85</v>
      </c>
      <c r="AR20" s="5" t="s">
        <v>567</v>
      </c>
      <c r="AS20" s="5"/>
      <c r="AT20" s="5"/>
      <c r="AU20" s="5"/>
      <c r="AV20" s="5" t="s">
        <v>63</v>
      </c>
      <c r="AW20" s="5"/>
      <c r="AX20" s="5" t="s">
        <v>568</v>
      </c>
      <c r="AY20" s="5" t="s">
        <v>73</v>
      </c>
      <c r="AZ20" s="5" t="s">
        <v>569</v>
      </c>
      <c r="BA20" s="5" t="s">
        <v>570</v>
      </c>
      <c r="BB20" s="5" t="s">
        <v>571</v>
      </c>
      <c r="BC20" s="5"/>
      <c r="BD20" s="5"/>
      <c r="BE20" s="5"/>
      <c r="BF20" s="5"/>
      <c r="BG20" s="5"/>
      <c r="BH20" s="5"/>
      <c r="BI20" s="5"/>
      <c r="BJ20" s="5"/>
      <c r="BK20" s="5"/>
      <c r="BL20" s="5"/>
    </row>
    <row r="21" spans="1:64" ht="409.6">
      <c r="A21" s="4">
        <v>44858.82377609954</v>
      </c>
      <c r="B21" s="5" t="s">
        <v>53</v>
      </c>
      <c r="C21" s="5" t="s">
        <v>53</v>
      </c>
      <c r="D21" s="7" t="s">
        <v>572</v>
      </c>
      <c r="E21" s="5" t="s">
        <v>573</v>
      </c>
      <c r="F21" s="5" t="s">
        <v>574</v>
      </c>
      <c r="G21" s="5" t="s">
        <v>575</v>
      </c>
      <c r="H21" s="5" t="s">
        <v>576</v>
      </c>
      <c r="I21" s="5">
        <v>2009</v>
      </c>
      <c r="J21" s="5" t="s">
        <v>577</v>
      </c>
      <c r="K21" s="5" t="s">
        <v>578</v>
      </c>
      <c r="L21" s="5" t="s">
        <v>185</v>
      </c>
      <c r="M21" s="5" t="s">
        <v>477</v>
      </c>
      <c r="N21" s="5" t="s">
        <v>63</v>
      </c>
      <c r="O21" s="5" t="s">
        <v>579</v>
      </c>
      <c r="P21" s="5" t="s">
        <v>580</v>
      </c>
      <c r="Q21" s="5" t="s">
        <v>581</v>
      </c>
      <c r="R21" s="5" t="s">
        <v>582</v>
      </c>
      <c r="S21" s="5" t="s">
        <v>250</v>
      </c>
      <c r="T21" s="5" t="s">
        <v>69</v>
      </c>
      <c r="U21" s="5" t="s">
        <v>583</v>
      </c>
      <c r="V21" s="5" t="s">
        <v>584</v>
      </c>
      <c r="W21" s="5" t="s">
        <v>585</v>
      </c>
      <c r="X21" s="5" t="s">
        <v>63</v>
      </c>
      <c r="Y21" s="5"/>
      <c r="Z21" s="5" t="s">
        <v>74</v>
      </c>
      <c r="AA21" s="5" t="s">
        <v>586</v>
      </c>
      <c r="AB21" s="5" t="s">
        <v>587</v>
      </c>
      <c r="AC21" s="5" t="s">
        <v>250</v>
      </c>
      <c r="AD21" s="5" t="s">
        <v>250</v>
      </c>
      <c r="AE21" s="5" t="s">
        <v>335</v>
      </c>
      <c r="AF21" s="5" t="s">
        <v>112</v>
      </c>
      <c r="AG21" s="5"/>
      <c r="AH21" s="5" t="s">
        <v>562</v>
      </c>
      <c r="AI21" s="5"/>
      <c r="AJ21" s="5" t="s">
        <v>588</v>
      </c>
      <c r="AK21" s="5" t="s">
        <v>228</v>
      </c>
      <c r="AL21" s="5" t="s">
        <v>589</v>
      </c>
      <c r="AM21" s="5" t="s">
        <v>172</v>
      </c>
      <c r="AN21" s="5" t="s">
        <v>590</v>
      </c>
      <c r="AO21" s="5" t="s">
        <v>591</v>
      </c>
      <c r="AP21" s="5" t="s">
        <v>73</v>
      </c>
      <c r="AQ21" s="5" t="s">
        <v>142</v>
      </c>
      <c r="AR21" s="5"/>
      <c r="AS21" s="5"/>
      <c r="AT21" s="5"/>
      <c r="AU21" s="5" t="s">
        <v>592</v>
      </c>
      <c r="AV21" s="5" t="s">
        <v>63</v>
      </c>
      <c r="AW21" s="5"/>
      <c r="AX21" s="5" t="s">
        <v>593</v>
      </c>
      <c r="AY21" s="5" t="s">
        <v>73</v>
      </c>
      <c r="AZ21" s="5" t="s">
        <v>594</v>
      </c>
      <c r="BA21" s="5" t="s">
        <v>595</v>
      </c>
      <c r="BB21" s="5" t="s">
        <v>596</v>
      </c>
      <c r="BC21" s="5"/>
      <c r="BD21" s="5"/>
      <c r="BE21" s="5"/>
      <c r="BF21" s="5"/>
      <c r="BG21" s="5"/>
      <c r="BH21" s="5"/>
      <c r="BI21" s="5"/>
      <c r="BJ21" s="5"/>
      <c r="BK21" s="5"/>
      <c r="BL21" s="5"/>
    </row>
    <row r="22" spans="1:64" ht="356">
      <c r="A22" s="4">
        <v>44858.866294039355</v>
      </c>
      <c r="B22" s="5" t="s">
        <v>53</v>
      </c>
      <c r="C22" s="5" t="s">
        <v>53</v>
      </c>
      <c r="D22" s="7" t="s">
        <v>597</v>
      </c>
      <c r="E22" s="5" t="s">
        <v>598</v>
      </c>
      <c r="F22" s="5" t="s">
        <v>599</v>
      </c>
      <c r="G22" s="5" t="s">
        <v>600</v>
      </c>
      <c r="H22" s="5" t="s">
        <v>601</v>
      </c>
      <c r="I22" s="5">
        <v>2009</v>
      </c>
      <c r="J22" s="5" t="s">
        <v>577</v>
      </c>
      <c r="K22" s="5" t="s">
        <v>602</v>
      </c>
      <c r="L22" s="5" t="s">
        <v>185</v>
      </c>
      <c r="M22" s="5" t="s">
        <v>477</v>
      </c>
      <c r="N22" s="5" t="s">
        <v>63</v>
      </c>
      <c r="O22" s="5" t="s">
        <v>603</v>
      </c>
      <c r="P22" s="5" t="s">
        <v>604</v>
      </c>
      <c r="Q22" s="5" t="s">
        <v>605</v>
      </c>
      <c r="R22" s="5" t="s">
        <v>606</v>
      </c>
      <c r="S22" s="5" t="s">
        <v>607</v>
      </c>
      <c r="T22" s="5" t="s">
        <v>69</v>
      </c>
      <c r="U22" s="5" t="s">
        <v>608</v>
      </c>
      <c r="V22" s="5" t="s">
        <v>609</v>
      </c>
      <c r="W22" s="5" t="s">
        <v>132</v>
      </c>
      <c r="X22" s="5" t="s">
        <v>63</v>
      </c>
      <c r="Y22" s="5"/>
      <c r="Z22" s="5" t="s">
        <v>74</v>
      </c>
      <c r="AA22" s="5">
        <v>151</v>
      </c>
      <c r="AB22" s="5" t="s">
        <v>610</v>
      </c>
      <c r="AC22" s="5" t="s">
        <v>250</v>
      </c>
      <c r="AD22" s="5" t="s">
        <v>250</v>
      </c>
      <c r="AE22" s="5" t="s">
        <v>335</v>
      </c>
      <c r="AF22" s="5" t="s">
        <v>112</v>
      </c>
      <c r="AG22" s="5"/>
      <c r="AH22" s="5" t="s">
        <v>562</v>
      </c>
      <c r="AI22" s="5"/>
      <c r="AJ22" s="5" t="s">
        <v>611</v>
      </c>
      <c r="AK22" s="5" t="s">
        <v>228</v>
      </c>
      <c r="AL22" s="5" t="s">
        <v>612</v>
      </c>
      <c r="AM22" s="5" t="s">
        <v>172</v>
      </c>
      <c r="AN22" s="5" t="s">
        <v>613</v>
      </c>
      <c r="AO22" s="5" t="s">
        <v>614</v>
      </c>
      <c r="AP22" s="5" t="s">
        <v>73</v>
      </c>
      <c r="AQ22" s="5" t="s">
        <v>231</v>
      </c>
      <c r="AR22" s="5"/>
      <c r="AS22" s="5" t="s">
        <v>615</v>
      </c>
      <c r="AT22" s="5" t="s">
        <v>616</v>
      </c>
      <c r="AU22" s="5"/>
      <c r="AV22" s="5" t="s">
        <v>63</v>
      </c>
      <c r="AW22" s="5"/>
      <c r="AX22" s="5" t="s">
        <v>617</v>
      </c>
      <c r="AY22" s="5" t="s">
        <v>73</v>
      </c>
      <c r="AZ22" s="5" t="s">
        <v>618</v>
      </c>
      <c r="BA22" s="5" t="s">
        <v>619</v>
      </c>
      <c r="BB22" s="5" t="s">
        <v>620</v>
      </c>
      <c r="BC22" s="5"/>
      <c r="BD22" s="5"/>
      <c r="BE22" s="5"/>
      <c r="BF22" s="5"/>
      <c r="BG22" s="5"/>
      <c r="BH22" s="5"/>
      <c r="BI22" s="5"/>
      <c r="BJ22" s="5"/>
      <c r="BK22" s="5"/>
      <c r="BL22" s="5"/>
    </row>
    <row r="23" spans="1:64" ht="398">
      <c r="A23" s="4">
        <v>44859.059372187505</v>
      </c>
      <c r="B23" s="5" t="s">
        <v>53</v>
      </c>
      <c r="C23" s="5" t="s">
        <v>53</v>
      </c>
      <c r="D23" s="7" t="s">
        <v>621</v>
      </c>
      <c r="E23" s="5" t="s">
        <v>622</v>
      </c>
      <c r="F23" s="5" t="s">
        <v>623</v>
      </c>
      <c r="G23" s="5" t="s">
        <v>624</v>
      </c>
      <c r="H23" s="5" t="s">
        <v>625</v>
      </c>
      <c r="I23" s="5">
        <v>2014</v>
      </c>
      <c r="J23" s="5" t="s">
        <v>626</v>
      </c>
      <c r="K23" s="5" t="s">
        <v>627</v>
      </c>
      <c r="L23" s="5" t="s">
        <v>185</v>
      </c>
      <c r="M23" s="5" t="s">
        <v>477</v>
      </c>
      <c r="N23" s="5" t="s">
        <v>628</v>
      </c>
      <c r="O23" s="5" t="s">
        <v>629</v>
      </c>
      <c r="P23" s="5" t="s">
        <v>630</v>
      </c>
      <c r="Q23" s="5" t="s">
        <v>631</v>
      </c>
      <c r="R23" s="5" t="s">
        <v>632</v>
      </c>
      <c r="S23" s="5" t="s">
        <v>633</v>
      </c>
      <c r="T23" s="5" t="s">
        <v>69</v>
      </c>
      <c r="U23" s="5" t="s">
        <v>379</v>
      </c>
      <c r="V23" s="5" t="s">
        <v>250</v>
      </c>
      <c r="W23" s="5" t="s">
        <v>112</v>
      </c>
      <c r="X23" s="5" t="s">
        <v>63</v>
      </c>
      <c r="Y23" s="5"/>
      <c r="Z23" s="5" t="s">
        <v>74</v>
      </c>
      <c r="AA23" s="5" t="s">
        <v>634</v>
      </c>
      <c r="AB23" s="5" t="s">
        <v>635</v>
      </c>
      <c r="AC23" s="5" t="s">
        <v>636</v>
      </c>
      <c r="AD23" s="5" t="s">
        <v>637</v>
      </c>
      <c r="AE23" s="5" t="s">
        <v>335</v>
      </c>
      <c r="AF23" s="5" t="s">
        <v>112</v>
      </c>
      <c r="AG23" s="5"/>
      <c r="AH23" s="5" t="s">
        <v>63</v>
      </c>
      <c r="AI23" s="5"/>
      <c r="AJ23" s="5"/>
      <c r="AK23" s="5" t="s">
        <v>228</v>
      </c>
      <c r="AL23" s="5" t="s">
        <v>638</v>
      </c>
      <c r="AM23" s="5" t="s">
        <v>82</v>
      </c>
      <c r="AN23" s="5" t="s">
        <v>639</v>
      </c>
      <c r="AO23" s="5" t="s">
        <v>640</v>
      </c>
      <c r="AP23" s="5" t="s">
        <v>73</v>
      </c>
      <c r="AQ23" s="5" t="s">
        <v>85</v>
      </c>
      <c r="AR23" s="5" t="s">
        <v>641</v>
      </c>
      <c r="AS23" s="5"/>
      <c r="AT23" s="5"/>
      <c r="AU23" s="5"/>
      <c r="AV23" s="5" t="s">
        <v>63</v>
      </c>
      <c r="AW23" s="5"/>
      <c r="AX23" s="5" t="s">
        <v>642</v>
      </c>
      <c r="AY23" s="5" t="s">
        <v>63</v>
      </c>
      <c r="AZ23" s="5"/>
      <c r="BA23" s="5" t="s">
        <v>354</v>
      </c>
      <c r="BB23" s="5" t="s">
        <v>643</v>
      </c>
      <c r="BC23" s="5"/>
      <c r="BD23" s="5"/>
      <c r="BE23" s="5"/>
      <c r="BF23" s="5"/>
      <c r="BG23" s="5"/>
      <c r="BH23" s="5"/>
      <c r="BI23" s="5"/>
      <c r="BJ23" s="5"/>
      <c r="BK23" s="5"/>
      <c r="BL23" s="5"/>
    </row>
    <row r="24" spans="1:64" ht="180">
      <c r="A24" s="4">
        <v>44859.36516828704</v>
      </c>
      <c r="B24" s="5" t="s">
        <v>53</v>
      </c>
      <c r="C24" s="5" t="s">
        <v>53</v>
      </c>
      <c r="D24" s="7" t="s">
        <v>644</v>
      </c>
      <c r="E24" s="5" t="s">
        <v>645</v>
      </c>
      <c r="F24" s="5" t="s">
        <v>646</v>
      </c>
      <c r="G24" s="5" t="s">
        <v>647</v>
      </c>
      <c r="H24" s="5" t="s">
        <v>648</v>
      </c>
      <c r="I24" s="5">
        <v>2004</v>
      </c>
      <c r="J24" s="5" t="s">
        <v>649</v>
      </c>
      <c r="K24" s="5" t="s">
        <v>650</v>
      </c>
      <c r="L24" s="5" t="s">
        <v>98</v>
      </c>
      <c r="M24" s="5" t="s">
        <v>477</v>
      </c>
      <c r="N24" s="5" t="s">
        <v>63</v>
      </c>
      <c r="O24" s="5" t="s">
        <v>651</v>
      </c>
      <c r="P24" s="5" t="s">
        <v>652</v>
      </c>
      <c r="Q24" s="5" t="s">
        <v>653</v>
      </c>
      <c r="R24" s="5" t="s">
        <v>654</v>
      </c>
      <c r="S24" s="5" t="s">
        <v>250</v>
      </c>
      <c r="T24" s="5" t="s">
        <v>69</v>
      </c>
      <c r="U24" s="5" t="s">
        <v>655</v>
      </c>
      <c r="V24" s="5" t="s">
        <v>656</v>
      </c>
      <c r="W24" s="5" t="s">
        <v>112</v>
      </c>
      <c r="X24" s="5" t="s">
        <v>335</v>
      </c>
      <c r="Y24" s="5"/>
      <c r="Z24" s="5" t="s">
        <v>74</v>
      </c>
      <c r="AA24" s="5" t="s">
        <v>657</v>
      </c>
      <c r="AB24" s="5" t="s">
        <v>658</v>
      </c>
      <c r="AC24" s="5" t="s">
        <v>659</v>
      </c>
      <c r="AD24" s="5" t="s">
        <v>660</v>
      </c>
      <c r="AE24" s="5" t="s">
        <v>335</v>
      </c>
      <c r="AF24" s="5" t="s">
        <v>112</v>
      </c>
      <c r="AG24" s="5"/>
      <c r="AH24" s="5" t="s">
        <v>63</v>
      </c>
      <c r="AI24" s="5"/>
      <c r="AJ24" s="5"/>
      <c r="AK24" s="5" t="s">
        <v>80</v>
      </c>
      <c r="AL24" s="5" t="s">
        <v>112</v>
      </c>
      <c r="AM24" s="5" t="s">
        <v>82</v>
      </c>
      <c r="AN24" s="5" t="s">
        <v>661</v>
      </c>
      <c r="AO24" s="5" t="s">
        <v>662</v>
      </c>
      <c r="AP24" s="5" t="s">
        <v>73</v>
      </c>
      <c r="AQ24" s="5" t="s">
        <v>142</v>
      </c>
      <c r="AR24" s="5"/>
      <c r="AS24" s="5"/>
      <c r="AT24" s="5"/>
      <c r="AU24" s="5" t="s">
        <v>663</v>
      </c>
      <c r="AV24" s="5" t="s">
        <v>63</v>
      </c>
      <c r="AW24" s="5"/>
      <c r="AX24" s="5" t="s">
        <v>664</v>
      </c>
      <c r="AY24" s="5" t="s">
        <v>73</v>
      </c>
      <c r="AZ24" s="5" t="s">
        <v>665</v>
      </c>
      <c r="BA24" s="5" t="s">
        <v>354</v>
      </c>
      <c r="BB24" s="5" t="s">
        <v>666</v>
      </c>
      <c r="BC24" s="5"/>
      <c r="BD24" s="5"/>
      <c r="BE24" s="5"/>
      <c r="BF24" s="5"/>
      <c r="BG24" s="5"/>
      <c r="BH24" s="5"/>
      <c r="BI24" s="5"/>
      <c r="BJ24" s="5"/>
      <c r="BK24" s="5"/>
      <c r="BL24" s="5"/>
    </row>
    <row r="25" spans="1:64" ht="195">
      <c r="A25" s="4">
        <v>44859.500128043983</v>
      </c>
      <c r="B25" s="5" t="s">
        <v>53</v>
      </c>
      <c r="C25" s="5" t="s">
        <v>53</v>
      </c>
      <c r="D25" s="7" t="s">
        <v>667</v>
      </c>
      <c r="E25" s="5" t="s">
        <v>668</v>
      </c>
      <c r="F25" s="5" t="s">
        <v>669</v>
      </c>
      <c r="G25" s="5" t="s">
        <v>670</v>
      </c>
      <c r="H25" s="5" t="s">
        <v>671</v>
      </c>
      <c r="I25" s="5">
        <v>2006</v>
      </c>
      <c r="J25" s="5" t="s">
        <v>672</v>
      </c>
      <c r="K25" s="5" t="s">
        <v>673</v>
      </c>
      <c r="L25" s="5" t="s">
        <v>98</v>
      </c>
      <c r="M25" s="5" t="s">
        <v>477</v>
      </c>
      <c r="N25" s="5" t="s">
        <v>63</v>
      </c>
      <c r="O25" s="5" t="s">
        <v>674</v>
      </c>
      <c r="P25" s="5" t="s">
        <v>675</v>
      </c>
      <c r="Q25" s="5" t="s">
        <v>676</v>
      </c>
      <c r="R25" s="5" t="s">
        <v>677</v>
      </c>
      <c r="S25" s="5" t="s">
        <v>250</v>
      </c>
      <c r="T25" s="5" t="s">
        <v>69</v>
      </c>
      <c r="U25" s="5" t="s">
        <v>277</v>
      </c>
      <c r="V25" s="5"/>
      <c r="W25" s="5" t="s">
        <v>112</v>
      </c>
      <c r="X25" s="5" t="s">
        <v>63</v>
      </c>
      <c r="Y25" s="5"/>
      <c r="Z25" s="5" t="s">
        <v>74</v>
      </c>
      <c r="AA25" s="5" t="s">
        <v>678</v>
      </c>
      <c r="AB25" s="5" t="s">
        <v>679</v>
      </c>
      <c r="AC25" s="5" t="s">
        <v>680</v>
      </c>
      <c r="AD25" s="5" t="s">
        <v>681</v>
      </c>
      <c r="AE25" s="5" t="s">
        <v>682</v>
      </c>
      <c r="AF25" s="5" t="s">
        <v>63</v>
      </c>
      <c r="AG25" s="5"/>
      <c r="AH25" s="5" t="s">
        <v>683</v>
      </c>
      <c r="AI25" s="5"/>
      <c r="AJ25" s="5" t="s">
        <v>684</v>
      </c>
      <c r="AK25" s="5" t="s">
        <v>685</v>
      </c>
      <c r="AL25" s="5" t="s">
        <v>112</v>
      </c>
      <c r="AM25" s="5" t="s">
        <v>82</v>
      </c>
      <c r="AN25" s="5" t="s">
        <v>686</v>
      </c>
      <c r="AO25" s="5" t="s">
        <v>687</v>
      </c>
      <c r="AP25" s="5" t="s">
        <v>73</v>
      </c>
      <c r="AQ25" s="5" t="s">
        <v>85</v>
      </c>
      <c r="AR25" s="5" t="s">
        <v>688</v>
      </c>
      <c r="AS25" s="5"/>
      <c r="AT25" s="5"/>
      <c r="AU25" s="5"/>
      <c r="AV25" s="5" t="s">
        <v>63</v>
      </c>
      <c r="AW25" s="5"/>
      <c r="AX25" s="5" t="s">
        <v>689</v>
      </c>
      <c r="AY25" s="5" t="s">
        <v>63</v>
      </c>
      <c r="AZ25" s="5"/>
      <c r="BA25" s="5" t="s">
        <v>690</v>
      </c>
      <c r="BB25" s="5" t="s">
        <v>691</v>
      </c>
      <c r="BC25" s="5"/>
      <c r="BD25" s="5"/>
      <c r="BE25" s="5"/>
      <c r="BF25" s="5"/>
      <c r="BG25" s="5"/>
      <c r="BH25" s="5"/>
      <c r="BI25" s="5"/>
      <c r="BJ25" s="5"/>
      <c r="BK25" s="5"/>
      <c r="BL25" s="5"/>
    </row>
    <row r="26" spans="1:64" ht="356">
      <c r="A26" s="4">
        <v>44859.686562789357</v>
      </c>
      <c r="B26" s="5" t="s">
        <v>53</v>
      </c>
      <c r="C26" s="5" t="s">
        <v>53</v>
      </c>
      <c r="D26" s="7" t="s">
        <v>692</v>
      </c>
      <c r="E26" s="5" t="s">
        <v>693</v>
      </c>
      <c r="F26" s="5" t="s">
        <v>694</v>
      </c>
      <c r="G26" s="5" t="s">
        <v>695</v>
      </c>
      <c r="H26" s="5" t="s">
        <v>696</v>
      </c>
      <c r="I26" s="5">
        <v>2005</v>
      </c>
      <c r="J26" s="5" t="s">
        <v>697</v>
      </c>
      <c r="K26" s="5" t="s">
        <v>698</v>
      </c>
      <c r="L26" s="5" t="s">
        <v>98</v>
      </c>
      <c r="M26" s="5" t="s">
        <v>477</v>
      </c>
      <c r="N26" s="5" t="s">
        <v>699</v>
      </c>
      <c r="O26" s="5" t="s">
        <v>700</v>
      </c>
      <c r="P26" s="5" t="s">
        <v>701</v>
      </c>
      <c r="Q26" s="5" t="s">
        <v>250</v>
      </c>
      <c r="R26" s="5" t="s">
        <v>702</v>
      </c>
      <c r="S26" s="5"/>
      <c r="T26" s="5" t="s">
        <v>69</v>
      </c>
      <c r="U26" s="5" t="s">
        <v>251</v>
      </c>
      <c r="V26" s="5" t="s">
        <v>250</v>
      </c>
      <c r="W26" s="5" t="s">
        <v>112</v>
      </c>
      <c r="X26" s="5" t="s">
        <v>63</v>
      </c>
      <c r="Y26" s="5"/>
      <c r="Z26" s="5" t="s">
        <v>74</v>
      </c>
      <c r="AA26" s="5" t="s">
        <v>164</v>
      </c>
      <c r="AB26" s="5" t="s">
        <v>703</v>
      </c>
      <c r="AC26" s="5" t="s">
        <v>680</v>
      </c>
      <c r="AD26" s="5" t="s">
        <v>704</v>
      </c>
      <c r="AE26" s="5" t="s">
        <v>705</v>
      </c>
      <c r="AF26" s="5" t="s">
        <v>63</v>
      </c>
      <c r="AG26" s="5"/>
      <c r="AH26" s="5" t="s">
        <v>63</v>
      </c>
      <c r="AI26" s="5"/>
      <c r="AJ26" s="5"/>
      <c r="AK26" s="5" t="s">
        <v>706</v>
      </c>
      <c r="AL26" s="5" t="s">
        <v>707</v>
      </c>
      <c r="AM26" s="5" t="s">
        <v>82</v>
      </c>
      <c r="AN26" s="5" t="s">
        <v>708</v>
      </c>
      <c r="AO26" s="5" t="s">
        <v>676</v>
      </c>
      <c r="AP26" s="5" t="s">
        <v>73</v>
      </c>
      <c r="AQ26" s="5" t="s">
        <v>85</v>
      </c>
      <c r="AR26" s="5" t="s">
        <v>709</v>
      </c>
      <c r="AS26" s="5"/>
      <c r="AT26" s="5"/>
      <c r="AU26" s="5"/>
      <c r="AV26" s="5" t="s">
        <v>63</v>
      </c>
      <c r="AW26" s="5"/>
      <c r="AX26" s="5" t="s">
        <v>710</v>
      </c>
      <c r="AY26" s="5" t="s">
        <v>73</v>
      </c>
      <c r="AZ26" s="5" t="s">
        <v>711</v>
      </c>
      <c r="BA26" s="5" t="s">
        <v>712</v>
      </c>
      <c r="BB26" s="5" t="s">
        <v>676</v>
      </c>
      <c r="BC26" s="5"/>
      <c r="BD26" s="5"/>
      <c r="BE26" s="5"/>
      <c r="BF26" s="5"/>
      <c r="BG26" s="5"/>
      <c r="BH26" s="5"/>
      <c r="BI26" s="5"/>
      <c r="BJ26" s="5"/>
      <c r="BK26" s="5"/>
      <c r="BL26" s="5"/>
    </row>
    <row r="27" spans="1:64" ht="409.6">
      <c r="A27" s="4">
        <v>44860.557245590273</v>
      </c>
      <c r="B27" s="5" t="s">
        <v>53</v>
      </c>
      <c r="C27" s="5" t="s">
        <v>53</v>
      </c>
      <c r="D27" s="7" t="s">
        <v>713</v>
      </c>
      <c r="E27" s="5" t="s">
        <v>714</v>
      </c>
      <c r="F27" s="5" t="s">
        <v>715</v>
      </c>
      <c r="G27" s="6" t="s">
        <v>716</v>
      </c>
      <c r="H27" s="5" t="s">
        <v>717</v>
      </c>
      <c r="I27" s="5">
        <v>2003</v>
      </c>
      <c r="J27" s="5" t="s">
        <v>718</v>
      </c>
      <c r="K27" s="5" t="s">
        <v>719</v>
      </c>
      <c r="L27" s="5" t="s">
        <v>185</v>
      </c>
      <c r="M27" s="5" t="s">
        <v>477</v>
      </c>
      <c r="N27" s="5" t="s">
        <v>63</v>
      </c>
      <c r="O27" s="5" t="s">
        <v>720</v>
      </c>
      <c r="P27" s="5" t="s">
        <v>721</v>
      </c>
      <c r="Q27" s="5" t="s">
        <v>722</v>
      </c>
      <c r="R27" s="5" t="s">
        <v>723</v>
      </c>
      <c r="S27" s="5" t="s">
        <v>250</v>
      </c>
      <c r="T27" s="5" t="s">
        <v>69</v>
      </c>
      <c r="U27" s="5" t="s">
        <v>277</v>
      </c>
      <c r="V27" s="5" t="s">
        <v>724</v>
      </c>
      <c r="W27" s="5" t="s">
        <v>112</v>
      </c>
      <c r="X27" s="5" t="s">
        <v>63</v>
      </c>
      <c r="Y27" s="5"/>
      <c r="Z27" s="5" t="s">
        <v>74</v>
      </c>
      <c r="AA27" s="5" t="s">
        <v>725</v>
      </c>
      <c r="AB27" s="6" t="s">
        <v>726</v>
      </c>
      <c r="AC27" s="5" t="s">
        <v>727</v>
      </c>
      <c r="AD27" s="5" t="s">
        <v>728</v>
      </c>
      <c r="AE27" s="5" t="s">
        <v>729</v>
      </c>
      <c r="AF27" s="5" t="s">
        <v>112</v>
      </c>
      <c r="AG27" s="5"/>
      <c r="AH27" s="5" t="s">
        <v>63</v>
      </c>
      <c r="AI27" s="5"/>
      <c r="AJ27" s="5"/>
      <c r="AK27" s="5" t="s">
        <v>730</v>
      </c>
      <c r="AL27" s="5" t="s">
        <v>731</v>
      </c>
      <c r="AM27" s="5" t="s">
        <v>142</v>
      </c>
      <c r="AN27" s="5" t="s">
        <v>732</v>
      </c>
      <c r="AO27" s="5" t="s">
        <v>733</v>
      </c>
      <c r="AP27" s="5" t="s">
        <v>73</v>
      </c>
      <c r="AQ27" s="5" t="s">
        <v>231</v>
      </c>
      <c r="AR27" s="5"/>
      <c r="AS27" s="5" t="s">
        <v>734</v>
      </c>
      <c r="AT27" s="5" t="s">
        <v>735</v>
      </c>
      <c r="AU27" s="5"/>
      <c r="AV27" s="5" t="s">
        <v>63</v>
      </c>
      <c r="AW27" s="5"/>
      <c r="AX27" s="5" t="s">
        <v>736</v>
      </c>
      <c r="AY27" s="5" t="s">
        <v>73</v>
      </c>
      <c r="AZ27" s="5" t="s">
        <v>737</v>
      </c>
      <c r="BA27" s="5" t="s">
        <v>676</v>
      </c>
      <c r="BB27" s="5" t="s">
        <v>738</v>
      </c>
      <c r="BC27" s="5"/>
      <c r="BD27" s="5"/>
      <c r="BE27" s="5"/>
      <c r="BF27" s="5"/>
      <c r="BG27" s="5"/>
      <c r="BH27" s="5"/>
      <c r="BI27" s="5"/>
      <c r="BJ27" s="5"/>
      <c r="BK27" s="5"/>
      <c r="BL27" s="5"/>
    </row>
    <row r="28" spans="1:64" ht="409.6">
      <c r="A28" s="4">
        <v>44860.863638981478</v>
      </c>
      <c r="B28" s="5" t="s">
        <v>53</v>
      </c>
      <c r="C28" s="5" t="s">
        <v>53</v>
      </c>
      <c r="D28" s="7" t="s">
        <v>739</v>
      </c>
      <c r="E28" s="5" t="s">
        <v>740</v>
      </c>
      <c r="F28" s="5" t="s">
        <v>741</v>
      </c>
      <c r="G28" s="5" t="s">
        <v>742</v>
      </c>
      <c r="H28" s="5" t="s">
        <v>743</v>
      </c>
      <c r="I28" s="5">
        <v>1989</v>
      </c>
      <c r="J28" s="5" t="s">
        <v>744</v>
      </c>
      <c r="K28" s="5" t="s">
        <v>745</v>
      </c>
      <c r="L28" s="5" t="s">
        <v>185</v>
      </c>
      <c r="M28" s="5" t="s">
        <v>477</v>
      </c>
      <c r="N28" s="5" t="s">
        <v>63</v>
      </c>
      <c r="O28" s="5" t="s">
        <v>746</v>
      </c>
      <c r="P28" s="5" t="s">
        <v>747</v>
      </c>
      <c r="Q28" s="5" t="s">
        <v>748</v>
      </c>
      <c r="R28" s="5" t="s">
        <v>749</v>
      </c>
      <c r="S28" s="5" t="s">
        <v>250</v>
      </c>
      <c r="T28" s="5" t="s">
        <v>69</v>
      </c>
      <c r="U28" s="5" t="s">
        <v>277</v>
      </c>
      <c r="V28" s="5" t="s">
        <v>250</v>
      </c>
      <c r="W28" s="5" t="s">
        <v>132</v>
      </c>
      <c r="X28" s="5" t="s">
        <v>63</v>
      </c>
      <c r="Y28" s="5"/>
      <c r="Z28" s="5" t="s">
        <v>142</v>
      </c>
      <c r="AA28" s="5" t="s">
        <v>750</v>
      </c>
      <c r="AB28" s="5" t="s">
        <v>751</v>
      </c>
      <c r="AC28" s="5" t="s">
        <v>752</v>
      </c>
      <c r="AD28" s="5" t="s">
        <v>753</v>
      </c>
      <c r="AE28" s="5" t="s">
        <v>754</v>
      </c>
      <c r="AF28" s="5" t="s">
        <v>73</v>
      </c>
      <c r="AG28" s="5" t="s">
        <v>755</v>
      </c>
      <c r="AH28" s="5" t="s">
        <v>756</v>
      </c>
      <c r="AI28" s="5"/>
      <c r="AJ28" s="5" t="s">
        <v>757</v>
      </c>
      <c r="AK28" s="5" t="s">
        <v>758</v>
      </c>
      <c r="AL28" s="5" t="s">
        <v>759</v>
      </c>
      <c r="AM28" s="5" t="s">
        <v>82</v>
      </c>
      <c r="AN28" s="5" t="s">
        <v>760</v>
      </c>
      <c r="AO28" s="5" t="s">
        <v>761</v>
      </c>
      <c r="AP28" s="5" t="s">
        <v>73</v>
      </c>
      <c r="AQ28" s="5" t="s">
        <v>85</v>
      </c>
      <c r="AR28" s="5" t="s">
        <v>762</v>
      </c>
      <c r="AS28" s="5"/>
      <c r="AT28" s="5"/>
      <c r="AU28" s="5"/>
      <c r="AV28" s="5" t="s">
        <v>63</v>
      </c>
      <c r="AW28" s="5"/>
      <c r="AX28" s="5" t="s">
        <v>763</v>
      </c>
      <c r="AY28" s="5" t="s">
        <v>73</v>
      </c>
      <c r="AZ28" s="5" t="s">
        <v>764</v>
      </c>
      <c r="BA28" s="5" t="s">
        <v>765</v>
      </c>
      <c r="BB28" s="5" t="s">
        <v>766</v>
      </c>
      <c r="BC28" s="5"/>
      <c r="BD28" s="5"/>
      <c r="BE28" s="5"/>
      <c r="BF28" s="5"/>
      <c r="BG28" s="5"/>
      <c r="BH28" s="5"/>
      <c r="BI28" s="5"/>
      <c r="BJ28" s="5"/>
      <c r="BK28" s="5"/>
      <c r="BL28" s="5"/>
    </row>
    <row r="29" spans="1:64" ht="409.6">
      <c r="A29" s="4">
        <v>44860.916495879632</v>
      </c>
      <c r="B29" s="5" t="s">
        <v>53</v>
      </c>
      <c r="C29" s="5" t="s">
        <v>53</v>
      </c>
      <c r="D29" s="16" t="s">
        <v>767</v>
      </c>
      <c r="E29" s="17" t="s">
        <v>768</v>
      </c>
      <c r="F29" s="5" t="s">
        <v>769</v>
      </c>
      <c r="G29" s="5" t="s">
        <v>770</v>
      </c>
      <c r="H29" s="5" t="s">
        <v>771</v>
      </c>
      <c r="I29" s="5">
        <v>1994</v>
      </c>
      <c r="J29" s="5" t="s">
        <v>772</v>
      </c>
      <c r="K29" s="5" t="s">
        <v>773</v>
      </c>
      <c r="L29" s="5" t="s">
        <v>185</v>
      </c>
      <c r="M29" s="5" t="s">
        <v>477</v>
      </c>
      <c r="N29" s="5" t="s">
        <v>63</v>
      </c>
      <c r="O29" s="5" t="s">
        <v>774</v>
      </c>
      <c r="P29" s="5" t="s">
        <v>775</v>
      </c>
      <c r="Q29" s="5" t="s">
        <v>776</v>
      </c>
      <c r="R29" s="5" t="s">
        <v>774</v>
      </c>
      <c r="S29" s="5" t="s">
        <v>250</v>
      </c>
      <c r="T29" s="5" t="s">
        <v>69</v>
      </c>
      <c r="U29" s="5" t="s">
        <v>777</v>
      </c>
      <c r="V29" s="5" t="s">
        <v>250</v>
      </c>
      <c r="W29" s="5" t="s">
        <v>112</v>
      </c>
      <c r="X29" s="5" t="s">
        <v>63</v>
      </c>
      <c r="Y29" s="5"/>
      <c r="Z29" s="5" t="s">
        <v>778</v>
      </c>
      <c r="AA29" s="5">
        <v>0</v>
      </c>
      <c r="AB29" s="5" t="s">
        <v>779</v>
      </c>
      <c r="AC29" s="5" t="s">
        <v>780</v>
      </c>
      <c r="AD29" s="5" t="s">
        <v>780</v>
      </c>
      <c r="AE29" s="5" t="s">
        <v>780</v>
      </c>
      <c r="AF29" s="5" t="s">
        <v>63</v>
      </c>
      <c r="AG29" s="5"/>
      <c r="AH29" s="5" t="s">
        <v>63</v>
      </c>
      <c r="AI29" s="5"/>
      <c r="AJ29" s="5"/>
      <c r="AK29" s="5" t="s">
        <v>781</v>
      </c>
      <c r="AL29" s="5" t="s">
        <v>112</v>
      </c>
      <c r="AM29" s="5" t="s">
        <v>82</v>
      </c>
      <c r="AN29" s="5" t="s">
        <v>782</v>
      </c>
      <c r="AO29" s="5" t="s">
        <v>783</v>
      </c>
      <c r="AP29" s="5" t="s">
        <v>73</v>
      </c>
      <c r="AQ29" s="5" t="s">
        <v>231</v>
      </c>
      <c r="AR29" s="5"/>
      <c r="AS29" s="5" t="s">
        <v>784</v>
      </c>
      <c r="AT29" s="5" t="s">
        <v>785</v>
      </c>
      <c r="AU29" s="5"/>
      <c r="AV29" s="5" t="s">
        <v>73</v>
      </c>
      <c r="AW29" s="5" t="s">
        <v>786</v>
      </c>
      <c r="AX29" s="5" t="s">
        <v>787</v>
      </c>
      <c r="AY29" s="5" t="s">
        <v>73</v>
      </c>
      <c r="AZ29" s="5" t="s">
        <v>788</v>
      </c>
      <c r="BA29" s="5" t="s">
        <v>789</v>
      </c>
      <c r="BB29" s="5" t="s">
        <v>790</v>
      </c>
      <c r="BC29" s="5"/>
      <c r="BD29" s="5"/>
      <c r="BE29" s="5"/>
      <c r="BF29" s="5"/>
      <c r="BG29" s="5"/>
      <c r="BH29" s="5"/>
      <c r="BI29" s="5"/>
      <c r="BJ29" s="5"/>
      <c r="BK29" s="5"/>
      <c r="BL29" s="5"/>
    </row>
    <row r="30" spans="1:64" ht="409.6">
      <c r="A30" s="4">
        <v>44862.103813611116</v>
      </c>
      <c r="B30" s="5" t="s">
        <v>53</v>
      </c>
      <c r="C30" s="5" t="s">
        <v>53</v>
      </c>
      <c r="D30" s="5" t="s">
        <v>791</v>
      </c>
      <c r="E30" s="5" t="s">
        <v>792</v>
      </c>
      <c r="F30" s="5" t="s">
        <v>793</v>
      </c>
      <c r="G30" s="5" t="s">
        <v>794</v>
      </c>
      <c r="H30" s="5" t="s">
        <v>795</v>
      </c>
      <c r="I30" s="5">
        <v>2013</v>
      </c>
      <c r="J30" s="5" t="s">
        <v>796</v>
      </c>
      <c r="K30" s="5" t="s">
        <v>797</v>
      </c>
      <c r="L30" s="5" t="s">
        <v>98</v>
      </c>
      <c r="M30" s="5" t="s">
        <v>477</v>
      </c>
      <c r="N30" s="5" t="s">
        <v>63</v>
      </c>
      <c r="O30" s="5" t="s">
        <v>798</v>
      </c>
      <c r="P30" s="5" t="s">
        <v>799</v>
      </c>
      <c r="Q30" s="5" t="s">
        <v>800</v>
      </c>
      <c r="R30" s="5" t="s">
        <v>801</v>
      </c>
      <c r="S30" s="5" t="s">
        <v>802</v>
      </c>
      <c r="T30" s="5" t="s">
        <v>69</v>
      </c>
      <c r="U30" s="5" t="s">
        <v>277</v>
      </c>
      <c r="V30" s="5" t="s">
        <v>250</v>
      </c>
      <c r="W30" s="5" t="s">
        <v>163</v>
      </c>
      <c r="X30" s="5" t="s">
        <v>73</v>
      </c>
      <c r="Y30" s="5" t="s">
        <v>132</v>
      </c>
      <c r="Z30" s="5" t="s">
        <v>74</v>
      </c>
      <c r="AA30" s="5" t="s">
        <v>803</v>
      </c>
      <c r="AB30" s="5" t="s">
        <v>804</v>
      </c>
      <c r="AC30" s="5" t="s">
        <v>805</v>
      </c>
      <c r="AD30" s="5" t="s">
        <v>806</v>
      </c>
      <c r="AE30" s="5" t="s">
        <v>807</v>
      </c>
      <c r="AF30" s="5" t="s">
        <v>63</v>
      </c>
      <c r="AG30" s="5"/>
      <c r="AH30" s="5" t="s">
        <v>63</v>
      </c>
      <c r="AI30" s="5"/>
      <c r="AJ30" s="5"/>
      <c r="AK30" s="5" t="s">
        <v>808</v>
      </c>
      <c r="AL30" s="5" t="s">
        <v>809</v>
      </c>
      <c r="AM30" s="5" t="s">
        <v>142</v>
      </c>
      <c r="AN30" s="5" t="s">
        <v>810</v>
      </c>
      <c r="AO30" s="5" t="s">
        <v>811</v>
      </c>
      <c r="AP30" s="5" t="s">
        <v>73</v>
      </c>
      <c r="AQ30" s="5" t="s">
        <v>85</v>
      </c>
      <c r="AR30" s="5" t="s">
        <v>812</v>
      </c>
      <c r="AS30" s="5"/>
      <c r="AT30" s="5"/>
      <c r="AU30" s="5"/>
      <c r="AV30" s="5" t="s">
        <v>63</v>
      </c>
      <c r="AW30" s="5"/>
      <c r="AX30" s="5" t="s">
        <v>813</v>
      </c>
      <c r="AY30" s="5" t="s">
        <v>63</v>
      </c>
      <c r="AZ30" s="5"/>
      <c r="BA30" s="5" t="s">
        <v>814</v>
      </c>
      <c r="BB30" s="5" t="s">
        <v>815</v>
      </c>
      <c r="BC30" s="5"/>
      <c r="BD30" s="5"/>
      <c r="BE30" s="5"/>
      <c r="BF30" s="5"/>
      <c r="BG30" s="5"/>
      <c r="BH30" s="5"/>
      <c r="BI30" s="5"/>
      <c r="BJ30" s="5"/>
      <c r="BK30" s="5"/>
      <c r="BL30" s="5"/>
    </row>
    <row r="31" spans="1:64" ht="409.6">
      <c r="A31" s="4">
        <v>44862.594269062502</v>
      </c>
      <c r="B31" s="5" t="s">
        <v>53</v>
      </c>
      <c r="C31" s="5" t="s">
        <v>53</v>
      </c>
      <c r="D31" s="5" t="s">
        <v>816</v>
      </c>
      <c r="E31" s="8" t="s">
        <v>817</v>
      </c>
      <c r="F31" s="5" t="s">
        <v>818</v>
      </c>
      <c r="G31" s="5" t="s">
        <v>819</v>
      </c>
      <c r="H31" s="5" t="s">
        <v>820</v>
      </c>
      <c r="I31" s="5">
        <v>2002</v>
      </c>
      <c r="J31" s="5" t="s">
        <v>821</v>
      </c>
      <c r="K31" s="5" t="s">
        <v>822</v>
      </c>
      <c r="L31" s="5" t="s">
        <v>185</v>
      </c>
      <c r="M31" s="5" t="s">
        <v>477</v>
      </c>
      <c r="N31" s="5" t="s">
        <v>63</v>
      </c>
      <c r="O31" s="5" t="s">
        <v>823</v>
      </c>
      <c r="P31" s="5" t="s">
        <v>824</v>
      </c>
      <c r="Q31" s="5" t="s">
        <v>825</v>
      </c>
      <c r="R31" s="5" t="s">
        <v>826</v>
      </c>
      <c r="S31" s="5"/>
      <c r="T31" s="5" t="s">
        <v>69</v>
      </c>
      <c r="U31" s="5" t="s">
        <v>827</v>
      </c>
      <c r="V31" s="5" t="s">
        <v>828</v>
      </c>
      <c r="W31" s="5" t="s">
        <v>829</v>
      </c>
      <c r="X31" s="5" t="s">
        <v>63</v>
      </c>
      <c r="Y31" s="5"/>
      <c r="Z31" s="5" t="s">
        <v>778</v>
      </c>
      <c r="AA31" s="5" t="s">
        <v>260</v>
      </c>
      <c r="AB31" s="5" t="s">
        <v>830</v>
      </c>
      <c r="AC31" s="5" t="s">
        <v>831</v>
      </c>
      <c r="AD31" s="5" t="s">
        <v>832</v>
      </c>
      <c r="AE31" s="5" t="s">
        <v>335</v>
      </c>
      <c r="AF31" s="5" t="s">
        <v>63</v>
      </c>
      <c r="AG31" s="5"/>
      <c r="AH31" s="5" t="s">
        <v>63</v>
      </c>
      <c r="AI31" s="5"/>
      <c r="AJ31" s="5"/>
      <c r="AK31" s="5" t="s">
        <v>833</v>
      </c>
      <c r="AL31" s="5" t="s">
        <v>834</v>
      </c>
      <c r="AM31" s="5" t="s">
        <v>82</v>
      </c>
      <c r="AN31" s="5" t="s">
        <v>835</v>
      </c>
      <c r="AO31" s="5" t="s">
        <v>836</v>
      </c>
      <c r="AP31" s="5" t="s">
        <v>73</v>
      </c>
      <c r="AQ31" s="5" t="s">
        <v>231</v>
      </c>
      <c r="AR31" s="5"/>
      <c r="AS31" s="5" t="s">
        <v>837</v>
      </c>
      <c r="AT31" s="5" t="s">
        <v>838</v>
      </c>
      <c r="AU31" s="5"/>
      <c r="AV31" s="5" t="s">
        <v>63</v>
      </c>
      <c r="AW31" s="5"/>
      <c r="AX31" s="5" t="s">
        <v>839</v>
      </c>
      <c r="AY31" s="5" t="s">
        <v>73</v>
      </c>
      <c r="AZ31" s="5" t="s">
        <v>839</v>
      </c>
      <c r="BA31" s="5" t="s">
        <v>840</v>
      </c>
      <c r="BB31" s="5" t="s">
        <v>841</v>
      </c>
      <c r="BC31" s="5"/>
      <c r="BD31" s="5"/>
      <c r="BE31" s="5"/>
      <c r="BF31" s="5"/>
      <c r="BG31" s="5"/>
      <c r="BH31" s="5"/>
      <c r="BI31" s="5"/>
      <c r="BJ31" s="5"/>
      <c r="BK31" s="5"/>
      <c r="BL31" s="5"/>
    </row>
    <row r="32" spans="1:64" ht="255">
      <c r="A32" s="18">
        <v>45110.612311203702</v>
      </c>
      <c r="B32" s="5" t="s">
        <v>53</v>
      </c>
      <c r="C32" s="5" t="s">
        <v>53</v>
      </c>
      <c r="D32" s="7" t="s">
        <v>444</v>
      </c>
      <c r="E32" s="5" t="s">
        <v>842</v>
      </c>
      <c r="F32" s="5" t="s">
        <v>843</v>
      </c>
      <c r="G32" s="5" t="s">
        <v>844</v>
      </c>
      <c r="H32" s="5" t="s">
        <v>845</v>
      </c>
      <c r="I32" s="19">
        <v>2011</v>
      </c>
      <c r="J32" s="5" t="s">
        <v>846</v>
      </c>
      <c r="K32" s="5" t="s">
        <v>847</v>
      </c>
      <c r="L32" s="5" t="s">
        <v>185</v>
      </c>
      <c r="M32" s="5" t="s">
        <v>477</v>
      </c>
      <c r="N32" s="11"/>
      <c r="O32" s="14"/>
      <c r="P32" s="5" t="s">
        <v>848</v>
      </c>
      <c r="Q32" s="5" t="s">
        <v>849</v>
      </c>
      <c r="R32" s="5" t="s">
        <v>850</v>
      </c>
      <c r="S32" s="5" t="s">
        <v>851</v>
      </c>
      <c r="T32" s="5" t="s">
        <v>69</v>
      </c>
      <c r="U32" s="5" t="s">
        <v>277</v>
      </c>
      <c r="V32" s="5" t="s">
        <v>250</v>
      </c>
      <c r="W32" s="5" t="s">
        <v>132</v>
      </c>
      <c r="X32" s="5" t="s">
        <v>63</v>
      </c>
      <c r="Y32" s="15"/>
      <c r="Z32" s="5" t="s">
        <v>74</v>
      </c>
      <c r="AA32" s="5" t="s">
        <v>852</v>
      </c>
      <c r="AB32" s="5" t="s">
        <v>853</v>
      </c>
      <c r="AC32" s="5" t="s">
        <v>854</v>
      </c>
      <c r="AD32" s="5" t="s">
        <v>855</v>
      </c>
      <c r="AE32" s="5" t="s">
        <v>682</v>
      </c>
      <c r="AF32" s="5" t="s">
        <v>63</v>
      </c>
      <c r="AG32" s="15"/>
      <c r="AH32" s="5" t="s">
        <v>63</v>
      </c>
      <c r="AI32" s="15"/>
      <c r="AJ32" s="15"/>
      <c r="AK32" s="5" t="s">
        <v>856</v>
      </c>
      <c r="AL32" s="5" t="s">
        <v>112</v>
      </c>
      <c r="AM32" s="5" t="s">
        <v>142</v>
      </c>
      <c r="AN32" s="5" t="s">
        <v>857</v>
      </c>
      <c r="AO32" s="5" t="s">
        <v>250</v>
      </c>
      <c r="AP32" s="5" t="s">
        <v>73</v>
      </c>
      <c r="AQ32" s="5" t="s">
        <v>231</v>
      </c>
      <c r="AR32" s="15"/>
      <c r="AS32" s="5" t="s">
        <v>858</v>
      </c>
      <c r="AT32" s="5" t="s">
        <v>859</v>
      </c>
      <c r="AU32" s="15"/>
      <c r="AV32" s="5" t="s">
        <v>63</v>
      </c>
      <c r="AW32" s="15"/>
      <c r="AX32" s="5" t="s">
        <v>860</v>
      </c>
      <c r="AY32" s="5" t="s">
        <v>73</v>
      </c>
      <c r="AZ32" s="5" t="s">
        <v>861</v>
      </c>
      <c r="BA32" s="5" t="s">
        <v>250</v>
      </c>
      <c r="BB32" s="5" t="s">
        <v>862</v>
      </c>
      <c r="BC32" s="15"/>
      <c r="BD32" s="15"/>
      <c r="BE32" s="14"/>
      <c r="BF32" s="15"/>
      <c r="BG32" s="15"/>
      <c r="BH32" s="15"/>
      <c r="BI32" s="15"/>
      <c r="BJ32" s="15"/>
      <c r="BK32" s="5"/>
      <c r="BL32" s="5"/>
    </row>
    <row r="33" spans="1:64" ht="409.6">
      <c r="A33" s="4">
        <v>44862.780633194445</v>
      </c>
      <c r="B33" s="5" t="s">
        <v>53</v>
      </c>
      <c r="C33" s="5" t="s">
        <v>469</v>
      </c>
      <c r="D33" s="7" t="s">
        <v>863</v>
      </c>
      <c r="E33" s="5" t="s">
        <v>864</v>
      </c>
      <c r="F33" s="5" t="s">
        <v>865</v>
      </c>
      <c r="G33" s="5" t="s">
        <v>866</v>
      </c>
      <c r="H33" s="5" t="s">
        <v>867</v>
      </c>
      <c r="I33" s="5">
        <v>2018</v>
      </c>
      <c r="J33" s="5" t="s">
        <v>868</v>
      </c>
      <c r="K33" s="5" t="s">
        <v>869</v>
      </c>
      <c r="L33" s="5" t="s">
        <v>185</v>
      </c>
      <c r="M33" s="5" t="s">
        <v>477</v>
      </c>
      <c r="N33" s="5" t="s">
        <v>63</v>
      </c>
      <c r="O33" s="5" t="s">
        <v>870</v>
      </c>
      <c r="P33" s="5" t="s">
        <v>871</v>
      </c>
      <c r="Q33" s="5" t="s">
        <v>872</v>
      </c>
      <c r="R33" s="5" t="s">
        <v>873</v>
      </c>
      <c r="S33" s="5" t="s">
        <v>250</v>
      </c>
      <c r="T33" s="5" t="s">
        <v>69</v>
      </c>
      <c r="U33" s="5" t="s">
        <v>277</v>
      </c>
      <c r="V33" s="5" t="s">
        <v>250</v>
      </c>
      <c r="W33" s="5" t="s">
        <v>163</v>
      </c>
      <c r="X33" s="5" t="s">
        <v>63</v>
      </c>
      <c r="Y33" s="5"/>
      <c r="Z33" s="5" t="s">
        <v>74</v>
      </c>
      <c r="AA33" s="5" t="s">
        <v>874</v>
      </c>
      <c r="AB33" s="5" t="s">
        <v>875</v>
      </c>
      <c r="AC33" s="5" t="s">
        <v>876</v>
      </c>
      <c r="AD33" s="5" t="s">
        <v>877</v>
      </c>
      <c r="AE33" s="5" t="s">
        <v>807</v>
      </c>
      <c r="AF33" s="5" t="s">
        <v>63</v>
      </c>
      <c r="AG33" s="5"/>
      <c r="AH33" s="5" t="s">
        <v>63</v>
      </c>
      <c r="AI33" s="5"/>
      <c r="AJ33" s="5"/>
      <c r="AK33" s="5" t="s">
        <v>878</v>
      </c>
      <c r="AL33" s="5" t="s">
        <v>112</v>
      </c>
      <c r="AM33" s="5" t="s">
        <v>142</v>
      </c>
      <c r="AN33" s="5" t="s">
        <v>879</v>
      </c>
      <c r="AO33" s="5" t="s">
        <v>880</v>
      </c>
      <c r="AP33" s="5" t="s">
        <v>73</v>
      </c>
      <c r="AQ33" s="5" t="s">
        <v>85</v>
      </c>
      <c r="AR33" s="5" t="s">
        <v>881</v>
      </c>
      <c r="AS33" s="5"/>
      <c r="AT33" s="5"/>
      <c r="AU33" s="5"/>
      <c r="AV33" s="5" t="s">
        <v>63</v>
      </c>
      <c r="AW33" s="5"/>
      <c r="AX33" s="5" t="s">
        <v>882</v>
      </c>
      <c r="AY33" s="5" t="s">
        <v>63</v>
      </c>
      <c r="AZ33" s="5"/>
      <c r="BA33" s="5" t="s">
        <v>883</v>
      </c>
      <c r="BB33" s="5" t="s">
        <v>884</v>
      </c>
      <c r="BC33" s="5"/>
      <c r="BD33" s="5"/>
      <c r="BE33" s="5"/>
      <c r="BF33" s="5"/>
      <c r="BG33" s="5"/>
      <c r="BH33" s="5"/>
      <c r="BI33" s="5"/>
      <c r="BJ33" s="5"/>
      <c r="BK33" s="5"/>
      <c r="BL33" s="5"/>
    </row>
    <row r="34" spans="1:64" ht="409.6">
      <c r="A34" s="4">
        <v>44863.070969641209</v>
      </c>
      <c r="B34" s="5" t="s">
        <v>53</v>
      </c>
      <c r="C34" s="5" t="s">
        <v>53</v>
      </c>
      <c r="D34" s="7" t="s">
        <v>885</v>
      </c>
      <c r="E34" s="5" t="s">
        <v>886</v>
      </c>
      <c r="F34" s="5" t="s">
        <v>887</v>
      </c>
      <c r="G34" s="5" t="s">
        <v>888</v>
      </c>
      <c r="H34" s="5" t="s">
        <v>889</v>
      </c>
      <c r="I34" s="5">
        <v>2010</v>
      </c>
      <c r="J34" s="5" t="s">
        <v>890</v>
      </c>
      <c r="K34" s="5" t="s">
        <v>891</v>
      </c>
      <c r="L34" s="5" t="s">
        <v>185</v>
      </c>
      <c r="M34" s="5" t="s">
        <v>477</v>
      </c>
      <c r="N34" s="5" t="s">
        <v>63</v>
      </c>
      <c r="O34" s="5" t="s">
        <v>892</v>
      </c>
      <c r="P34" s="5" t="s">
        <v>893</v>
      </c>
      <c r="Q34" s="5" t="s">
        <v>894</v>
      </c>
      <c r="R34" s="5" t="s">
        <v>895</v>
      </c>
      <c r="S34" s="5" t="s">
        <v>896</v>
      </c>
      <c r="T34" s="5" t="s">
        <v>69</v>
      </c>
      <c r="U34" s="5" t="s">
        <v>379</v>
      </c>
      <c r="V34" s="5" t="s">
        <v>250</v>
      </c>
      <c r="W34" s="5" t="s">
        <v>112</v>
      </c>
      <c r="X34" s="5" t="s">
        <v>63</v>
      </c>
      <c r="Y34" s="5"/>
      <c r="Z34" s="5" t="s">
        <v>74</v>
      </c>
      <c r="AA34" s="5">
        <v>66</v>
      </c>
      <c r="AB34" s="20" t="s">
        <v>897</v>
      </c>
      <c r="AC34" s="5" t="s">
        <v>898</v>
      </c>
      <c r="AD34" s="5" t="s">
        <v>899</v>
      </c>
      <c r="AE34" s="5" t="s">
        <v>900</v>
      </c>
      <c r="AF34" s="5" t="s">
        <v>63</v>
      </c>
      <c r="AG34" s="5"/>
      <c r="AH34" s="5" t="s">
        <v>63</v>
      </c>
      <c r="AI34" s="5"/>
      <c r="AJ34" s="5"/>
      <c r="AK34" s="5" t="s">
        <v>758</v>
      </c>
      <c r="AL34" s="5" t="s">
        <v>901</v>
      </c>
      <c r="AM34" s="5" t="s">
        <v>82</v>
      </c>
      <c r="AN34" s="5" t="s">
        <v>902</v>
      </c>
      <c r="AO34" s="5" t="s">
        <v>250</v>
      </c>
      <c r="AP34" s="5" t="s">
        <v>73</v>
      </c>
      <c r="AQ34" s="5" t="s">
        <v>85</v>
      </c>
      <c r="AR34" s="5" t="s">
        <v>903</v>
      </c>
      <c r="AS34" s="5"/>
      <c r="AT34" s="5"/>
      <c r="AU34" s="5"/>
      <c r="AV34" s="5" t="s">
        <v>63</v>
      </c>
      <c r="AW34" s="5"/>
      <c r="AX34" s="5" t="s">
        <v>904</v>
      </c>
      <c r="AY34" s="5" t="s">
        <v>73</v>
      </c>
      <c r="AZ34" s="5" t="s">
        <v>905</v>
      </c>
      <c r="BA34" s="5" t="s">
        <v>883</v>
      </c>
      <c r="BB34" s="5" t="s">
        <v>906</v>
      </c>
      <c r="BC34" s="5"/>
      <c r="BD34" s="5"/>
      <c r="BE34" s="5"/>
      <c r="BF34" s="5"/>
      <c r="BG34" s="5"/>
      <c r="BH34" s="5"/>
      <c r="BI34" s="5"/>
      <c r="BJ34" s="5"/>
      <c r="BK34" s="5"/>
      <c r="BL34" s="5"/>
    </row>
    <row r="35" spans="1:64" ht="384">
      <c r="A35" s="4">
        <v>44863.139821412042</v>
      </c>
      <c r="B35" s="5" t="s">
        <v>53</v>
      </c>
      <c r="C35" s="5" t="s">
        <v>53</v>
      </c>
      <c r="D35" s="16" t="s">
        <v>907</v>
      </c>
      <c r="E35" s="17" t="s">
        <v>908</v>
      </c>
      <c r="F35" s="5" t="s">
        <v>909</v>
      </c>
      <c r="G35" s="5" t="s">
        <v>910</v>
      </c>
      <c r="H35" s="5" t="s">
        <v>911</v>
      </c>
      <c r="I35" s="5">
        <v>1986</v>
      </c>
      <c r="J35" s="5" t="s">
        <v>912</v>
      </c>
      <c r="K35" s="5" t="s">
        <v>913</v>
      </c>
      <c r="L35" s="5" t="s">
        <v>185</v>
      </c>
      <c r="M35" s="5" t="s">
        <v>477</v>
      </c>
      <c r="N35" s="5" t="s">
        <v>63</v>
      </c>
      <c r="O35" s="5" t="s">
        <v>914</v>
      </c>
      <c r="P35" s="5" t="s">
        <v>915</v>
      </c>
      <c r="Q35" s="5" t="s">
        <v>250</v>
      </c>
      <c r="R35" s="5" t="s">
        <v>916</v>
      </c>
      <c r="S35" s="5" t="s">
        <v>250</v>
      </c>
      <c r="T35" s="5" t="s">
        <v>69</v>
      </c>
      <c r="U35" s="5" t="s">
        <v>277</v>
      </c>
      <c r="V35" s="5" t="s">
        <v>250</v>
      </c>
      <c r="W35" s="5" t="s">
        <v>112</v>
      </c>
      <c r="X35" s="5" t="s">
        <v>63</v>
      </c>
      <c r="Y35" s="5"/>
      <c r="Z35" s="5" t="s">
        <v>778</v>
      </c>
      <c r="AA35" s="5" t="s">
        <v>250</v>
      </c>
      <c r="AB35" s="5" t="s">
        <v>917</v>
      </c>
      <c r="AC35" s="5" t="s">
        <v>250</v>
      </c>
      <c r="AD35" s="5" t="s">
        <v>250</v>
      </c>
      <c r="AE35" s="5" t="s">
        <v>335</v>
      </c>
      <c r="AF35" s="5" t="s">
        <v>63</v>
      </c>
      <c r="AG35" s="5"/>
      <c r="AH35" s="5" t="s">
        <v>918</v>
      </c>
      <c r="AI35" s="5"/>
      <c r="AJ35" s="5" t="s">
        <v>919</v>
      </c>
      <c r="AK35" s="5" t="s">
        <v>920</v>
      </c>
      <c r="AL35" s="5" t="s">
        <v>112</v>
      </c>
      <c r="AM35" s="5" t="s">
        <v>82</v>
      </c>
      <c r="AN35" s="5" t="s">
        <v>921</v>
      </c>
      <c r="AO35" s="5" t="s">
        <v>922</v>
      </c>
      <c r="AP35" s="5" t="s">
        <v>73</v>
      </c>
      <c r="AQ35" s="5" t="s">
        <v>85</v>
      </c>
      <c r="AR35" s="5" t="s">
        <v>923</v>
      </c>
      <c r="AS35" s="5"/>
      <c r="AT35" s="5"/>
      <c r="AU35" s="5"/>
      <c r="AV35" s="5" t="s">
        <v>63</v>
      </c>
      <c r="AW35" s="5"/>
      <c r="AX35" s="5" t="s">
        <v>924</v>
      </c>
      <c r="AY35" s="5" t="s">
        <v>73</v>
      </c>
      <c r="AZ35" s="5" t="s">
        <v>925</v>
      </c>
      <c r="BA35" s="5" t="s">
        <v>926</v>
      </c>
      <c r="BB35" s="5" t="s">
        <v>927</v>
      </c>
      <c r="BC35" s="5"/>
      <c r="BD35" s="5"/>
      <c r="BE35" s="5"/>
      <c r="BF35" s="5"/>
      <c r="BG35" s="5"/>
      <c r="BH35" s="5"/>
      <c r="BI35" s="5"/>
      <c r="BJ35" s="5"/>
      <c r="BK35" s="5"/>
      <c r="BL35" s="5"/>
    </row>
    <row r="36" spans="1:64" ht="285">
      <c r="A36" s="4">
        <v>44863.993993055556</v>
      </c>
      <c r="B36" s="5" t="s">
        <v>53</v>
      </c>
      <c r="C36" s="5" t="s">
        <v>53</v>
      </c>
      <c r="D36" s="7" t="s">
        <v>928</v>
      </c>
      <c r="E36" s="5" t="s">
        <v>929</v>
      </c>
      <c r="F36" s="5" t="s">
        <v>930</v>
      </c>
      <c r="G36" s="6" t="s">
        <v>931</v>
      </c>
      <c r="H36" s="5" t="s">
        <v>932</v>
      </c>
      <c r="I36" s="5">
        <v>2015</v>
      </c>
      <c r="J36" s="5" t="s">
        <v>933</v>
      </c>
      <c r="K36" s="5" t="s">
        <v>934</v>
      </c>
      <c r="L36" s="5" t="s">
        <v>61</v>
      </c>
      <c r="M36" s="5" t="s">
        <v>301</v>
      </c>
      <c r="N36" s="5" t="s">
        <v>63</v>
      </c>
      <c r="O36" s="5" t="s">
        <v>935</v>
      </c>
      <c r="P36" s="5" t="s">
        <v>936</v>
      </c>
      <c r="Q36" s="5" t="s">
        <v>937</v>
      </c>
      <c r="R36" s="5" t="s">
        <v>938</v>
      </c>
      <c r="S36" s="5" t="s">
        <v>939</v>
      </c>
      <c r="T36" s="5" t="s">
        <v>69</v>
      </c>
      <c r="U36" s="5" t="s">
        <v>277</v>
      </c>
      <c r="V36" s="5" t="s">
        <v>250</v>
      </c>
      <c r="W36" s="5" t="s">
        <v>72</v>
      </c>
      <c r="X36" s="5" t="s">
        <v>73</v>
      </c>
      <c r="Y36" s="5" t="s">
        <v>72</v>
      </c>
      <c r="Z36" s="5" t="s">
        <v>74</v>
      </c>
      <c r="AA36" s="5">
        <v>9</v>
      </c>
      <c r="AB36" s="5" t="s">
        <v>940</v>
      </c>
      <c r="AC36" s="5" t="s">
        <v>941</v>
      </c>
      <c r="AD36" s="5" t="s">
        <v>942</v>
      </c>
      <c r="AE36" s="5" t="s">
        <v>943</v>
      </c>
      <c r="AF36" s="5" t="s">
        <v>73</v>
      </c>
      <c r="AG36" s="5" t="s">
        <v>944</v>
      </c>
      <c r="AH36" s="5" t="s">
        <v>73</v>
      </c>
      <c r="AI36" s="5" t="s">
        <v>945</v>
      </c>
      <c r="AJ36" s="5"/>
      <c r="AK36" s="5" t="s">
        <v>946</v>
      </c>
      <c r="AL36" s="5" t="s">
        <v>947</v>
      </c>
      <c r="AM36" s="5" t="s">
        <v>142</v>
      </c>
      <c r="AN36" s="5" t="s">
        <v>948</v>
      </c>
      <c r="AO36" s="5" t="s">
        <v>949</v>
      </c>
      <c r="AP36" s="5" t="s">
        <v>73</v>
      </c>
      <c r="AQ36" s="5" t="s">
        <v>85</v>
      </c>
      <c r="AR36" s="5" t="s">
        <v>950</v>
      </c>
      <c r="AS36" s="5"/>
      <c r="AT36" s="5"/>
      <c r="AU36" s="5"/>
      <c r="AV36" s="5" t="s">
        <v>63</v>
      </c>
      <c r="AW36" s="5"/>
      <c r="AX36" s="5" t="s">
        <v>951</v>
      </c>
      <c r="AY36" s="5" t="s">
        <v>73</v>
      </c>
      <c r="AZ36" s="6" t="s">
        <v>952</v>
      </c>
      <c r="BA36" s="5" t="s">
        <v>953</v>
      </c>
      <c r="BB36" s="5" t="s">
        <v>949</v>
      </c>
      <c r="BC36" s="5"/>
      <c r="BD36" s="5"/>
      <c r="BE36" s="5"/>
      <c r="BF36" s="5"/>
      <c r="BG36" s="5"/>
      <c r="BH36" s="5"/>
      <c r="BI36" s="5"/>
      <c r="BJ36" s="5"/>
      <c r="BK36" s="5"/>
      <c r="BL36" s="5"/>
    </row>
    <row r="37" spans="1:64" ht="409.6">
      <c r="A37" s="4">
        <v>44864.094382094903</v>
      </c>
      <c r="B37" s="5" t="s">
        <v>53</v>
      </c>
      <c r="C37" s="5" t="s">
        <v>53</v>
      </c>
      <c r="D37" s="7" t="s">
        <v>954</v>
      </c>
      <c r="E37" s="5" t="s">
        <v>955</v>
      </c>
      <c r="F37" s="5" t="s">
        <v>956</v>
      </c>
      <c r="G37" s="5" t="s">
        <v>957</v>
      </c>
      <c r="H37" s="5" t="s">
        <v>958</v>
      </c>
      <c r="I37" s="5">
        <v>2022</v>
      </c>
      <c r="J37" s="5" t="s">
        <v>959</v>
      </c>
      <c r="K37" s="5" t="s">
        <v>960</v>
      </c>
      <c r="L37" s="5" t="s">
        <v>185</v>
      </c>
      <c r="M37" s="5" t="s">
        <v>301</v>
      </c>
      <c r="N37" s="5" t="s">
        <v>63</v>
      </c>
      <c r="O37" s="5" t="s">
        <v>961</v>
      </c>
      <c r="P37" s="5" t="s">
        <v>962</v>
      </c>
      <c r="Q37" s="5" t="s">
        <v>963</v>
      </c>
      <c r="R37" s="5" t="s">
        <v>964</v>
      </c>
      <c r="S37" s="5" t="s">
        <v>965</v>
      </c>
      <c r="T37" s="5" t="s">
        <v>69</v>
      </c>
      <c r="U37" s="5" t="s">
        <v>966</v>
      </c>
      <c r="V37" s="5" t="s">
        <v>250</v>
      </c>
      <c r="W37" s="5" t="s">
        <v>112</v>
      </c>
      <c r="X37" s="5" t="s">
        <v>63</v>
      </c>
      <c r="Y37" s="5"/>
      <c r="Z37" s="5" t="s">
        <v>74</v>
      </c>
      <c r="AA37" s="5">
        <v>192</v>
      </c>
      <c r="AB37" s="5" t="s">
        <v>967</v>
      </c>
      <c r="AC37" s="5" t="s">
        <v>680</v>
      </c>
      <c r="AD37" s="5" t="s">
        <v>968</v>
      </c>
      <c r="AE37" s="5" t="s">
        <v>335</v>
      </c>
      <c r="AF37" s="5" t="s">
        <v>63</v>
      </c>
      <c r="AG37" s="5"/>
      <c r="AH37" s="5" t="s">
        <v>73</v>
      </c>
      <c r="AI37" s="5" t="s">
        <v>969</v>
      </c>
      <c r="AJ37" s="5"/>
      <c r="AK37" s="5" t="s">
        <v>228</v>
      </c>
      <c r="AL37" s="5" t="s">
        <v>112</v>
      </c>
      <c r="AM37" s="5" t="s">
        <v>172</v>
      </c>
      <c r="AN37" s="5" t="s">
        <v>970</v>
      </c>
      <c r="AO37" s="5" t="s">
        <v>971</v>
      </c>
      <c r="AP37" s="5" t="s">
        <v>73</v>
      </c>
      <c r="AQ37" s="5" t="s">
        <v>231</v>
      </c>
      <c r="AR37" s="5"/>
      <c r="AS37" s="5" t="s">
        <v>972</v>
      </c>
      <c r="AT37" s="5" t="s">
        <v>973</v>
      </c>
      <c r="AU37" s="5"/>
      <c r="AV37" s="5" t="s">
        <v>73</v>
      </c>
      <c r="AW37" s="5" t="s">
        <v>974</v>
      </c>
      <c r="AX37" s="5" t="s">
        <v>975</v>
      </c>
      <c r="AY37" s="5" t="s">
        <v>63</v>
      </c>
      <c r="AZ37" s="5"/>
      <c r="BA37" s="5" t="s">
        <v>883</v>
      </c>
      <c r="BB37" s="5" t="s">
        <v>976</v>
      </c>
      <c r="BC37" s="5"/>
      <c r="BD37" s="5"/>
      <c r="BE37" s="5"/>
      <c r="BF37" s="5"/>
      <c r="BG37" s="5"/>
      <c r="BH37" s="5"/>
      <c r="BI37" s="5"/>
      <c r="BJ37" s="5"/>
      <c r="BK37" s="5"/>
      <c r="BL37" s="5"/>
    </row>
    <row r="38" spans="1:64" ht="409.6">
      <c r="A38" s="4">
        <v>44864.132255115735</v>
      </c>
      <c r="B38" s="5" t="s">
        <v>53</v>
      </c>
      <c r="C38" s="5" t="s">
        <v>53</v>
      </c>
      <c r="D38" s="7" t="s">
        <v>977</v>
      </c>
      <c r="E38" s="7" t="s">
        <v>978</v>
      </c>
      <c r="F38" s="5" t="s">
        <v>979</v>
      </c>
      <c r="G38" s="5" t="s">
        <v>980</v>
      </c>
      <c r="H38" s="5" t="s">
        <v>981</v>
      </c>
      <c r="I38" s="5">
        <v>2021</v>
      </c>
      <c r="J38" s="5" t="s">
        <v>982</v>
      </c>
      <c r="K38" s="5" t="s">
        <v>983</v>
      </c>
      <c r="L38" s="5" t="s">
        <v>98</v>
      </c>
      <c r="M38" s="5" t="s">
        <v>301</v>
      </c>
      <c r="N38" s="5" t="s">
        <v>63</v>
      </c>
      <c r="O38" s="5" t="s">
        <v>984</v>
      </c>
      <c r="P38" s="5" t="s">
        <v>985</v>
      </c>
      <c r="Q38" s="5" t="s">
        <v>986</v>
      </c>
      <c r="R38" s="5" t="s">
        <v>987</v>
      </c>
      <c r="S38" s="5" t="s">
        <v>988</v>
      </c>
      <c r="T38" s="5" t="s">
        <v>69</v>
      </c>
      <c r="U38" s="5" t="s">
        <v>277</v>
      </c>
      <c r="V38" s="5" t="s">
        <v>250</v>
      </c>
      <c r="W38" s="5" t="s">
        <v>132</v>
      </c>
      <c r="X38" s="5" t="s">
        <v>73</v>
      </c>
      <c r="Y38" s="5" t="s">
        <v>132</v>
      </c>
      <c r="Z38" s="5" t="s">
        <v>74</v>
      </c>
      <c r="AA38" s="5" t="s">
        <v>260</v>
      </c>
      <c r="AB38" s="5" t="s">
        <v>989</v>
      </c>
      <c r="AC38" s="5" t="s">
        <v>260</v>
      </c>
      <c r="AD38" s="5" t="s">
        <v>260</v>
      </c>
      <c r="AE38" s="5" t="s">
        <v>335</v>
      </c>
      <c r="AF38" s="5" t="s">
        <v>112</v>
      </c>
      <c r="AG38" s="5"/>
      <c r="AH38" s="5" t="s">
        <v>63</v>
      </c>
      <c r="AI38" s="5"/>
      <c r="AJ38" s="5"/>
      <c r="AK38" s="5" t="s">
        <v>228</v>
      </c>
      <c r="AL38" s="5" t="s">
        <v>990</v>
      </c>
      <c r="AM38" s="5" t="s">
        <v>172</v>
      </c>
      <c r="AN38" s="5" t="s">
        <v>991</v>
      </c>
      <c r="AO38" s="5" t="s">
        <v>921</v>
      </c>
      <c r="AP38" s="5" t="s">
        <v>73</v>
      </c>
      <c r="AQ38" s="5" t="s">
        <v>85</v>
      </c>
      <c r="AR38" s="5" t="s">
        <v>992</v>
      </c>
      <c r="AS38" s="5"/>
      <c r="AT38" s="5"/>
      <c r="AU38" s="5"/>
      <c r="AV38" s="5" t="s">
        <v>63</v>
      </c>
      <c r="AW38" s="5"/>
      <c r="AX38" s="5" t="s">
        <v>993</v>
      </c>
      <c r="AY38" s="5" t="s">
        <v>63</v>
      </c>
      <c r="AZ38" s="5"/>
      <c r="BA38" s="5" t="s">
        <v>883</v>
      </c>
      <c r="BB38" s="5" t="s">
        <v>250</v>
      </c>
      <c r="BC38" s="5"/>
      <c r="BD38" s="5"/>
      <c r="BE38" s="5"/>
      <c r="BF38" s="5"/>
      <c r="BG38" s="5"/>
      <c r="BH38" s="5"/>
      <c r="BI38" s="5"/>
      <c r="BJ38" s="5"/>
      <c r="BK38" s="5"/>
      <c r="BL38" s="5"/>
    </row>
    <row r="39" spans="1:64" ht="409.6">
      <c r="A39" s="4">
        <v>44864.160170902775</v>
      </c>
      <c r="B39" s="5" t="s">
        <v>53</v>
      </c>
      <c r="C39" s="5" t="s">
        <v>53</v>
      </c>
      <c r="D39" s="7" t="s">
        <v>994</v>
      </c>
      <c r="E39" s="5" t="s">
        <v>995</v>
      </c>
      <c r="F39" s="5" t="s">
        <v>996</v>
      </c>
      <c r="G39" s="5" t="s">
        <v>997</v>
      </c>
      <c r="H39" s="5" t="s">
        <v>998</v>
      </c>
      <c r="I39" s="5">
        <v>2015</v>
      </c>
      <c r="J39" s="5" t="s">
        <v>999</v>
      </c>
      <c r="K39" s="5" t="s">
        <v>1000</v>
      </c>
      <c r="L39" s="5" t="s">
        <v>185</v>
      </c>
      <c r="M39" s="5" t="s">
        <v>301</v>
      </c>
      <c r="N39" s="5" t="s">
        <v>63</v>
      </c>
      <c r="O39" s="5" t="s">
        <v>1001</v>
      </c>
      <c r="P39" s="5" t="s">
        <v>1002</v>
      </c>
      <c r="Q39" s="5" t="s">
        <v>1003</v>
      </c>
      <c r="R39" s="5" t="s">
        <v>1004</v>
      </c>
      <c r="S39" s="5" t="s">
        <v>250</v>
      </c>
      <c r="T39" s="5" t="s">
        <v>69</v>
      </c>
      <c r="U39" s="5" t="s">
        <v>251</v>
      </c>
      <c r="V39" s="5" t="s">
        <v>250</v>
      </c>
      <c r="W39" s="5" t="s">
        <v>1005</v>
      </c>
      <c r="X39" s="5" t="s">
        <v>63</v>
      </c>
      <c r="Y39" s="5"/>
      <c r="Z39" s="5" t="s">
        <v>74</v>
      </c>
      <c r="AA39" s="5" t="s">
        <v>1006</v>
      </c>
      <c r="AB39" s="5" t="s">
        <v>1007</v>
      </c>
      <c r="AC39" s="5" t="s">
        <v>1008</v>
      </c>
      <c r="AD39" s="5" t="s">
        <v>1009</v>
      </c>
      <c r="AE39" s="5" t="s">
        <v>335</v>
      </c>
      <c r="AF39" s="5" t="s">
        <v>63</v>
      </c>
      <c r="AG39" s="5"/>
      <c r="AH39" s="5" t="s">
        <v>63</v>
      </c>
      <c r="AI39" s="5"/>
      <c r="AJ39" s="5"/>
      <c r="AK39" s="5" t="s">
        <v>80</v>
      </c>
      <c r="AL39" s="5" t="s">
        <v>112</v>
      </c>
      <c r="AM39" s="5" t="s">
        <v>82</v>
      </c>
      <c r="AN39" s="5" t="s">
        <v>1010</v>
      </c>
      <c r="AO39" s="5" t="s">
        <v>1011</v>
      </c>
      <c r="AP39" s="5" t="s">
        <v>73</v>
      </c>
      <c r="AQ39" s="5" t="s">
        <v>85</v>
      </c>
      <c r="AR39" s="5" t="s">
        <v>1012</v>
      </c>
      <c r="AS39" s="5"/>
      <c r="AT39" s="5"/>
      <c r="AU39" s="5"/>
      <c r="AV39" s="5" t="s">
        <v>63</v>
      </c>
      <c r="AW39" s="5"/>
      <c r="AX39" s="5" t="s">
        <v>1013</v>
      </c>
      <c r="AY39" s="5" t="s">
        <v>73</v>
      </c>
      <c r="AZ39" s="5" t="s">
        <v>1014</v>
      </c>
      <c r="BA39" s="5" t="s">
        <v>676</v>
      </c>
      <c r="BB39" s="5" t="s">
        <v>1015</v>
      </c>
      <c r="BC39" s="5"/>
      <c r="BD39" s="5"/>
      <c r="BE39" s="5"/>
      <c r="BF39" s="5"/>
      <c r="BG39" s="5"/>
      <c r="BH39" s="5"/>
      <c r="BI39" s="5"/>
      <c r="BJ39" s="5"/>
      <c r="BK39" s="5"/>
      <c r="BL39" s="5"/>
    </row>
    <row r="40" spans="1:64" ht="398">
      <c r="A40" s="4">
        <v>44865.563444039348</v>
      </c>
      <c r="B40" s="5" t="s">
        <v>53</v>
      </c>
      <c r="C40" s="5" t="s">
        <v>53</v>
      </c>
      <c r="D40" s="7" t="s">
        <v>1016</v>
      </c>
      <c r="E40" s="5" t="s">
        <v>1017</v>
      </c>
      <c r="F40" s="5" t="s">
        <v>1018</v>
      </c>
      <c r="G40" s="5" t="s">
        <v>1019</v>
      </c>
      <c r="H40" s="5" t="s">
        <v>1020</v>
      </c>
      <c r="I40" s="5">
        <v>2005</v>
      </c>
      <c r="J40" s="5" t="s">
        <v>1021</v>
      </c>
      <c r="K40" s="5" t="s">
        <v>1022</v>
      </c>
      <c r="L40" s="5" t="s">
        <v>98</v>
      </c>
      <c r="M40" s="5" t="s">
        <v>301</v>
      </c>
      <c r="N40" s="5" t="s">
        <v>63</v>
      </c>
      <c r="O40" s="5" t="s">
        <v>1023</v>
      </c>
      <c r="P40" s="5" t="s">
        <v>1024</v>
      </c>
      <c r="Q40" s="5" t="s">
        <v>250</v>
      </c>
      <c r="R40" s="5" t="s">
        <v>1025</v>
      </c>
      <c r="S40" s="5" t="s">
        <v>250</v>
      </c>
      <c r="T40" s="5" t="s">
        <v>69</v>
      </c>
      <c r="U40" s="5" t="s">
        <v>1026</v>
      </c>
      <c r="V40" s="5" t="s">
        <v>1027</v>
      </c>
      <c r="W40" s="5" t="s">
        <v>112</v>
      </c>
      <c r="X40" s="5" t="s">
        <v>63</v>
      </c>
      <c r="Y40" s="5"/>
      <c r="Z40" s="5" t="s">
        <v>74</v>
      </c>
      <c r="AA40" s="5" t="s">
        <v>1028</v>
      </c>
      <c r="AB40" s="5" t="s">
        <v>1029</v>
      </c>
      <c r="AC40" s="5" t="s">
        <v>1030</v>
      </c>
      <c r="AD40" s="5" t="s">
        <v>1031</v>
      </c>
      <c r="AE40" s="5" t="s">
        <v>335</v>
      </c>
      <c r="AF40" s="5" t="s">
        <v>73</v>
      </c>
      <c r="AG40" s="5" t="s">
        <v>1032</v>
      </c>
      <c r="AH40" s="5" t="s">
        <v>73</v>
      </c>
      <c r="AI40" s="5" t="s">
        <v>1033</v>
      </c>
      <c r="AJ40" s="5"/>
      <c r="AK40" s="5" t="s">
        <v>1034</v>
      </c>
      <c r="AL40" s="5" t="s">
        <v>112</v>
      </c>
      <c r="AM40" s="5" t="s">
        <v>82</v>
      </c>
      <c r="AN40" s="5" t="s">
        <v>1035</v>
      </c>
      <c r="AO40" s="5" t="s">
        <v>1036</v>
      </c>
      <c r="AP40" s="5" t="s">
        <v>73</v>
      </c>
      <c r="AQ40" s="5" t="s">
        <v>142</v>
      </c>
      <c r="AR40" s="5"/>
      <c r="AS40" s="5"/>
      <c r="AT40" s="5"/>
      <c r="AU40" s="5" t="s">
        <v>1037</v>
      </c>
      <c r="AV40" s="5" t="s">
        <v>73</v>
      </c>
      <c r="AW40" s="5" t="s">
        <v>1038</v>
      </c>
      <c r="AX40" s="5" t="s">
        <v>1039</v>
      </c>
      <c r="AY40" s="5" t="s">
        <v>63</v>
      </c>
      <c r="AZ40" s="5"/>
      <c r="BA40" s="5" t="s">
        <v>543</v>
      </c>
      <c r="BB40" s="5" t="s">
        <v>1040</v>
      </c>
      <c r="BC40" s="5"/>
      <c r="BD40" s="5"/>
      <c r="BE40" s="5"/>
      <c r="BF40" s="5"/>
      <c r="BG40" s="5"/>
      <c r="BH40" s="5"/>
      <c r="BI40" s="5"/>
      <c r="BJ40" s="5"/>
      <c r="BK40" s="5"/>
      <c r="BL40" s="5"/>
    </row>
    <row r="41" spans="1:64" ht="409.6">
      <c r="A41" s="4">
        <v>44865.825196388891</v>
      </c>
      <c r="B41" s="5" t="s">
        <v>53</v>
      </c>
      <c r="C41" s="5" t="s">
        <v>53</v>
      </c>
      <c r="D41" s="7" t="s">
        <v>1041</v>
      </c>
      <c r="E41" s="5" t="s">
        <v>1042</v>
      </c>
      <c r="F41" s="5" t="s">
        <v>1043</v>
      </c>
      <c r="G41" s="5" t="s">
        <v>1044</v>
      </c>
      <c r="H41" s="5" t="s">
        <v>1045</v>
      </c>
      <c r="I41" s="5">
        <v>2019</v>
      </c>
      <c r="J41" s="5" t="s">
        <v>1046</v>
      </c>
      <c r="K41" s="5" t="s">
        <v>1047</v>
      </c>
      <c r="L41" s="5" t="s">
        <v>98</v>
      </c>
      <c r="M41" s="5" t="s">
        <v>301</v>
      </c>
      <c r="N41" s="5" t="s">
        <v>63</v>
      </c>
      <c r="O41" s="5" t="s">
        <v>1048</v>
      </c>
      <c r="P41" s="5" t="s">
        <v>1049</v>
      </c>
      <c r="Q41" s="5" t="s">
        <v>1050</v>
      </c>
      <c r="R41" s="5" t="s">
        <v>1051</v>
      </c>
      <c r="S41" s="5" t="s">
        <v>1052</v>
      </c>
      <c r="T41" s="5" t="s">
        <v>69</v>
      </c>
      <c r="U41" s="5" t="s">
        <v>251</v>
      </c>
      <c r="V41" s="5" t="s">
        <v>250</v>
      </c>
      <c r="W41" s="5" t="s">
        <v>112</v>
      </c>
      <c r="X41" s="5" t="s">
        <v>63</v>
      </c>
      <c r="Y41" s="5"/>
      <c r="Z41" s="5" t="s">
        <v>74</v>
      </c>
      <c r="AA41" s="5" t="s">
        <v>1053</v>
      </c>
      <c r="AB41" s="5" t="s">
        <v>1054</v>
      </c>
      <c r="AC41" s="5" t="s">
        <v>1055</v>
      </c>
      <c r="AD41" s="5" t="s">
        <v>1056</v>
      </c>
      <c r="AE41" s="5" t="s">
        <v>1057</v>
      </c>
      <c r="AF41" s="5" t="s">
        <v>63</v>
      </c>
      <c r="AG41" s="5"/>
      <c r="AH41" s="5" t="s">
        <v>63</v>
      </c>
      <c r="AI41" s="5"/>
      <c r="AJ41" s="5"/>
      <c r="AK41" s="5" t="s">
        <v>80</v>
      </c>
      <c r="AL41" s="5" t="s">
        <v>1058</v>
      </c>
      <c r="AM41" s="5" t="s">
        <v>82</v>
      </c>
      <c r="AN41" s="5" t="s">
        <v>1059</v>
      </c>
      <c r="AO41" s="5" t="s">
        <v>1060</v>
      </c>
      <c r="AP41" s="5" t="s">
        <v>73</v>
      </c>
      <c r="AQ41" s="5" t="s">
        <v>85</v>
      </c>
      <c r="AR41" s="5" t="s">
        <v>1061</v>
      </c>
      <c r="AS41" s="5"/>
      <c r="AT41" s="5"/>
      <c r="AU41" s="5"/>
      <c r="AV41" s="5" t="s">
        <v>63</v>
      </c>
      <c r="AW41" s="5"/>
      <c r="AX41" s="5" t="s">
        <v>1062</v>
      </c>
      <c r="AY41" s="5" t="s">
        <v>63</v>
      </c>
      <c r="AZ41" s="5"/>
      <c r="BA41" s="5" t="s">
        <v>883</v>
      </c>
      <c r="BB41" s="5" t="s">
        <v>1063</v>
      </c>
      <c r="BC41" s="5"/>
      <c r="BD41" s="5"/>
      <c r="BE41" s="5"/>
      <c r="BF41" s="5"/>
      <c r="BG41" s="5"/>
      <c r="BH41" s="5"/>
      <c r="BI41" s="5"/>
      <c r="BJ41" s="5"/>
      <c r="BK41" s="5"/>
      <c r="BL41" s="5"/>
    </row>
    <row r="42" spans="1:64" ht="409.6">
      <c r="A42" s="4">
        <v>44865.877414363422</v>
      </c>
      <c r="B42" s="5" t="s">
        <v>53</v>
      </c>
      <c r="C42" s="5" t="s">
        <v>53</v>
      </c>
      <c r="D42" s="7" t="s">
        <v>1064</v>
      </c>
      <c r="E42" s="5" t="s">
        <v>1065</v>
      </c>
      <c r="F42" s="5" t="s">
        <v>1066</v>
      </c>
      <c r="G42" s="5" t="s">
        <v>1067</v>
      </c>
      <c r="H42" s="5" t="s">
        <v>1068</v>
      </c>
      <c r="I42" s="5">
        <v>2014</v>
      </c>
      <c r="J42" s="5" t="s">
        <v>1069</v>
      </c>
      <c r="K42" s="5" t="s">
        <v>1070</v>
      </c>
      <c r="L42" s="5" t="s">
        <v>98</v>
      </c>
      <c r="M42" s="5" t="s">
        <v>301</v>
      </c>
      <c r="N42" s="5" t="s">
        <v>63</v>
      </c>
      <c r="O42" s="5" t="s">
        <v>1071</v>
      </c>
      <c r="P42" s="5" t="s">
        <v>1072</v>
      </c>
      <c r="Q42" s="5" t="s">
        <v>1073</v>
      </c>
      <c r="R42" s="5" t="s">
        <v>1074</v>
      </c>
      <c r="S42" s="5" t="s">
        <v>250</v>
      </c>
      <c r="T42" s="5" t="s">
        <v>69</v>
      </c>
      <c r="U42" s="5" t="s">
        <v>1075</v>
      </c>
      <c r="V42" s="5" t="s">
        <v>250</v>
      </c>
      <c r="W42" s="5" t="s">
        <v>112</v>
      </c>
      <c r="X42" s="5" t="s">
        <v>63</v>
      </c>
      <c r="Y42" s="5"/>
      <c r="Z42" s="5" t="s">
        <v>74</v>
      </c>
      <c r="AA42" s="5" t="s">
        <v>1076</v>
      </c>
      <c r="AB42" s="5" t="s">
        <v>1077</v>
      </c>
      <c r="AC42" s="5" t="s">
        <v>1078</v>
      </c>
      <c r="AD42" s="5" t="s">
        <v>1079</v>
      </c>
      <c r="AE42" s="5" t="s">
        <v>335</v>
      </c>
      <c r="AF42" s="5" t="s">
        <v>63</v>
      </c>
      <c r="AG42" s="5"/>
      <c r="AH42" s="5" t="s">
        <v>63</v>
      </c>
      <c r="AI42" s="5"/>
      <c r="AJ42" s="5"/>
      <c r="AK42" s="5" t="s">
        <v>228</v>
      </c>
      <c r="AL42" s="5" t="s">
        <v>112</v>
      </c>
      <c r="AM42" s="5" t="s">
        <v>82</v>
      </c>
      <c r="AN42" s="5" t="s">
        <v>1080</v>
      </c>
      <c r="AO42" s="5" t="s">
        <v>1081</v>
      </c>
      <c r="AP42" s="5" t="s">
        <v>73</v>
      </c>
      <c r="AQ42" s="5" t="s">
        <v>85</v>
      </c>
      <c r="AR42" s="5" t="s">
        <v>1082</v>
      </c>
      <c r="AS42" s="5"/>
      <c r="AT42" s="5"/>
      <c r="AU42" s="5"/>
      <c r="AV42" s="5" t="s">
        <v>63</v>
      </c>
      <c r="AW42" s="5"/>
      <c r="AX42" s="5" t="s">
        <v>1083</v>
      </c>
      <c r="AY42" s="5" t="s">
        <v>73</v>
      </c>
      <c r="AZ42" s="5" t="s">
        <v>1084</v>
      </c>
      <c r="BA42" s="5" t="s">
        <v>883</v>
      </c>
      <c r="BB42" s="5" t="s">
        <v>1085</v>
      </c>
      <c r="BC42" s="5"/>
      <c r="BD42" s="5"/>
      <c r="BE42" s="5"/>
      <c r="BF42" s="5"/>
      <c r="BG42" s="5"/>
      <c r="BH42" s="5"/>
      <c r="BI42" s="5"/>
      <c r="BJ42" s="5"/>
      <c r="BK42" s="5"/>
      <c r="BL42" s="5"/>
    </row>
    <row r="43" spans="1:64" ht="409.6">
      <c r="A43" s="4">
        <v>44866.092667129633</v>
      </c>
      <c r="B43" s="5" t="s">
        <v>53</v>
      </c>
      <c r="C43" s="5" t="s">
        <v>53</v>
      </c>
      <c r="D43" s="7" t="s">
        <v>1086</v>
      </c>
      <c r="E43" s="8" t="s">
        <v>1087</v>
      </c>
      <c r="F43" s="5" t="s">
        <v>1088</v>
      </c>
      <c r="G43" s="5" t="s">
        <v>1089</v>
      </c>
      <c r="H43" s="5" t="s">
        <v>1090</v>
      </c>
      <c r="I43" s="5">
        <v>2000</v>
      </c>
      <c r="J43" s="5" t="s">
        <v>1091</v>
      </c>
      <c r="K43" s="5" t="s">
        <v>1092</v>
      </c>
      <c r="L43" s="5" t="s">
        <v>185</v>
      </c>
      <c r="M43" s="5" t="s">
        <v>301</v>
      </c>
      <c r="N43" s="5" t="s">
        <v>63</v>
      </c>
      <c r="O43" s="5" t="s">
        <v>1093</v>
      </c>
      <c r="P43" s="5" t="s">
        <v>1094</v>
      </c>
      <c r="Q43" s="5" t="s">
        <v>250</v>
      </c>
      <c r="R43" s="5" t="s">
        <v>1095</v>
      </c>
      <c r="S43" s="5" t="s">
        <v>250</v>
      </c>
      <c r="T43" s="5" t="s">
        <v>69</v>
      </c>
      <c r="U43" s="5" t="s">
        <v>1096</v>
      </c>
      <c r="V43" s="5" t="s">
        <v>1097</v>
      </c>
      <c r="W43" s="5" t="s">
        <v>112</v>
      </c>
      <c r="X43" s="5" t="s">
        <v>63</v>
      </c>
      <c r="Y43" s="5"/>
      <c r="Z43" s="5" t="s">
        <v>778</v>
      </c>
      <c r="AA43" s="5" t="s">
        <v>1098</v>
      </c>
      <c r="AB43" s="5" t="s">
        <v>1099</v>
      </c>
      <c r="AC43" s="5" t="s">
        <v>250</v>
      </c>
      <c r="AD43" s="5" t="s">
        <v>250</v>
      </c>
      <c r="AE43" s="5" t="s">
        <v>335</v>
      </c>
      <c r="AF43" s="5" t="s">
        <v>63</v>
      </c>
      <c r="AG43" s="5"/>
      <c r="AH43" s="5" t="s">
        <v>63</v>
      </c>
      <c r="AI43" s="5"/>
      <c r="AJ43" s="5"/>
      <c r="AK43" s="5" t="s">
        <v>1100</v>
      </c>
      <c r="AL43" s="5" t="s">
        <v>112</v>
      </c>
      <c r="AM43" s="5" t="s">
        <v>82</v>
      </c>
      <c r="AN43" s="5" t="s">
        <v>1101</v>
      </c>
      <c r="AO43" s="5" t="s">
        <v>1102</v>
      </c>
      <c r="AP43" s="5" t="s">
        <v>73</v>
      </c>
      <c r="AQ43" s="5" t="s">
        <v>85</v>
      </c>
      <c r="AR43" s="5" t="s">
        <v>1103</v>
      </c>
      <c r="AS43" s="5"/>
      <c r="AT43" s="5"/>
      <c r="AU43" s="5"/>
      <c r="AV43" s="5" t="s">
        <v>73</v>
      </c>
      <c r="AW43" s="5" t="s">
        <v>1104</v>
      </c>
      <c r="AX43" s="5" t="s">
        <v>1105</v>
      </c>
      <c r="AY43" s="5" t="s">
        <v>73</v>
      </c>
      <c r="AZ43" s="5" t="s">
        <v>1106</v>
      </c>
      <c r="BA43" s="5" t="s">
        <v>883</v>
      </c>
      <c r="BB43" s="5" t="s">
        <v>1107</v>
      </c>
      <c r="BC43" s="5"/>
      <c r="BD43" s="5"/>
      <c r="BE43" s="5"/>
      <c r="BF43" s="5"/>
      <c r="BG43" s="5"/>
      <c r="BH43" s="5"/>
      <c r="BI43" s="5"/>
      <c r="BJ43" s="5"/>
      <c r="BK43" s="5"/>
      <c r="BL43" s="5"/>
    </row>
    <row r="44" spans="1:64" ht="210">
      <c r="A44" s="4">
        <v>44866.119329560184</v>
      </c>
      <c r="B44" s="5" t="s">
        <v>53</v>
      </c>
      <c r="C44" s="5" t="s">
        <v>53</v>
      </c>
      <c r="D44" s="7" t="s">
        <v>1108</v>
      </c>
      <c r="E44" s="5" t="s">
        <v>1109</v>
      </c>
      <c r="F44" s="5" t="s">
        <v>1110</v>
      </c>
      <c r="G44" s="5" t="s">
        <v>1111</v>
      </c>
      <c r="H44" s="5" t="s">
        <v>298</v>
      </c>
      <c r="I44" s="5">
        <v>2014</v>
      </c>
      <c r="J44" s="5" t="s">
        <v>1112</v>
      </c>
      <c r="K44" s="5" t="s">
        <v>1113</v>
      </c>
      <c r="L44" s="5" t="s">
        <v>98</v>
      </c>
      <c r="M44" s="5" t="s">
        <v>301</v>
      </c>
      <c r="N44" s="5" t="s">
        <v>63</v>
      </c>
      <c r="O44" s="5" t="s">
        <v>1114</v>
      </c>
      <c r="P44" s="5" t="s">
        <v>1115</v>
      </c>
      <c r="Q44" s="5" t="s">
        <v>1116</v>
      </c>
      <c r="R44" s="5" t="s">
        <v>1117</v>
      </c>
      <c r="S44" s="5" t="s">
        <v>250</v>
      </c>
      <c r="T44" s="5" t="s">
        <v>69</v>
      </c>
      <c r="U44" s="5" t="s">
        <v>306</v>
      </c>
      <c r="V44" s="5" t="s">
        <v>1118</v>
      </c>
      <c r="W44" s="5" t="s">
        <v>112</v>
      </c>
      <c r="X44" s="5" t="s">
        <v>63</v>
      </c>
      <c r="Y44" s="5"/>
      <c r="Z44" s="5" t="s">
        <v>142</v>
      </c>
      <c r="AA44" s="5" t="s">
        <v>1119</v>
      </c>
      <c r="AB44" s="5" t="s">
        <v>1120</v>
      </c>
      <c r="AC44" s="5" t="s">
        <v>254</v>
      </c>
      <c r="AD44" s="5" t="s">
        <v>1121</v>
      </c>
      <c r="AE44" s="5" t="s">
        <v>1122</v>
      </c>
      <c r="AF44" s="5" t="s">
        <v>63</v>
      </c>
      <c r="AG44" s="5"/>
      <c r="AH44" s="5" t="s">
        <v>63</v>
      </c>
      <c r="AI44" s="5"/>
      <c r="AJ44" s="5"/>
      <c r="AK44" s="5" t="s">
        <v>1123</v>
      </c>
      <c r="AL44" s="5" t="s">
        <v>112</v>
      </c>
      <c r="AM44" s="5" t="s">
        <v>142</v>
      </c>
      <c r="AN44" s="5" t="s">
        <v>1124</v>
      </c>
      <c r="AO44" s="5" t="s">
        <v>1125</v>
      </c>
      <c r="AP44" s="5" t="s">
        <v>73</v>
      </c>
      <c r="AQ44" s="5" t="s">
        <v>85</v>
      </c>
      <c r="AR44" s="5" t="s">
        <v>1126</v>
      </c>
      <c r="AS44" s="5"/>
      <c r="AT44" s="5"/>
      <c r="AU44" s="5"/>
      <c r="AV44" s="5" t="s">
        <v>63</v>
      </c>
      <c r="AW44" s="5"/>
      <c r="AX44" s="5" t="s">
        <v>1127</v>
      </c>
      <c r="AY44" s="5" t="s">
        <v>63</v>
      </c>
      <c r="AZ44" s="5"/>
      <c r="BA44" s="5" t="s">
        <v>1128</v>
      </c>
      <c r="BB44" s="5" t="s">
        <v>1125</v>
      </c>
      <c r="BC44" s="5"/>
      <c r="BD44" s="5"/>
      <c r="BE44" s="5"/>
      <c r="BF44" s="5"/>
      <c r="BG44" s="5"/>
      <c r="BH44" s="5"/>
      <c r="BI44" s="5"/>
      <c r="BJ44" s="5"/>
      <c r="BK44" s="5"/>
      <c r="BL44" s="5"/>
    </row>
    <row r="45" spans="1:64" ht="409.6">
      <c r="A45" s="18">
        <v>45110.572544247683</v>
      </c>
      <c r="B45" s="5" t="s">
        <v>53</v>
      </c>
      <c r="C45" s="5" t="s">
        <v>53</v>
      </c>
      <c r="D45" s="7" t="s">
        <v>444</v>
      </c>
      <c r="E45" s="5" t="s">
        <v>1129</v>
      </c>
      <c r="F45" s="5" t="s">
        <v>1130</v>
      </c>
      <c r="G45" s="5" t="s">
        <v>1131</v>
      </c>
      <c r="H45" s="5" t="s">
        <v>1132</v>
      </c>
      <c r="I45" s="19">
        <v>2022</v>
      </c>
      <c r="J45" s="5" t="s">
        <v>1133</v>
      </c>
      <c r="K45" s="5" t="s">
        <v>1134</v>
      </c>
      <c r="L45" s="5" t="s">
        <v>98</v>
      </c>
      <c r="M45" s="5" t="s">
        <v>301</v>
      </c>
      <c r="N45" s="11"/>
      <c r="O45" s="14"/>
      <c r="P45" s="5" t="s">
        <v>1135</v>
      </c>
      <c r="Q45" s="5" t="s">
        <v>1136</v>
      </c>
      <c r="R45" s="5" t="s">
        <v>1137</v>
      </c>
      <c r="S45" s="5" t="s">
        <v>250</v>
      </c>
      <c r="T45" s="5" t="s">
        <v>69</v>
      </c>
      <c r="U45" s="5" t="s">
        <v>1138</v>
      </c>
      <c r="V45" s="5" t="s">
        <v>250</v>
      </c>
      <c r="W45" s="5" t="s">
        <v>1139</v>
      </c>
      <c r="X45" s="5" t="s">
        <v>63</v>
      </c>
      <c r="Y45" s="15"/>
      <c r="Z45" s="5" t="s">
        <v>74</v>
      </c>
      <c r="AA45" s="5" t="s">
        <v>354</v>
      </c>
      <c r="AB45" s="5" t="s">
        <v>1140</v>
      </c>
      <c r="AC45" s="5" t="s">
        <v>458</v>
      </c>
      <c r="AD45" s="5" t="s">
        <v>1141</v>
      </c>
      <c r="AE45" s="5" t="s">
        <v>1142</v>
      </c>
      <c r="AF45" s="5" t="s">
        <v>63</v>
      </c>
      <c r="AG45" s="15"/>
      <c r="AH45" s="5" t="s">
        <v>73</v>
      </c>
      <c r="AI45" s="5" t="s">
        <v>1143</v>
      </c>
      <c r="AJ45" s="15"/>
      <c r="AK45" s="5" t="s">
        <v>1144</v>
      </c>
      <c r="AL45" s="5" t="s">
        <v>1145</v>
      </c>
      <c r="AM45" s="5" t="s">
        <v>82</v>
      </c>
      <c r="AN45" s="5" t="s">
        <v>250</v>
      </c>
      <c r="AO45" s="5" t="s">
        <v>1146</v>
      </c>
      <c r="AP45" s="5" t="s">
        <v>73</v>
      </c>
      <c r="AQ45" s="5" t="s">
        <v>231</v>
      </c>
      <c r="AR45" s="15"/>
      <c r="AS45" s="5" t="s">
        <v>1147</v>
      </c>
      <c r="AT45" s="5" t="s">
        <v>1148</v>
      </c>
      <c r="AU45" s="15"/>
      <c r="AV45" s="5" t="s">
        <v>63</v>
      </c>
      <c r="AW45" s="15"/>
      <c r="AX45" s="5" t="s">
        <v>1149</v>
      </c>
      <c r="AY45" s="5" t="s">
        <v>73</v>
      </c>
      <c r="AZ45" s="5" t="s">
        <v>1150</v>
      </c>
      <c r="BA45" s="5" t="s">
        <v>250</v>
      </c>
      <c r="BB45" s="5" t="s">
        <v>1151</v>
      </c>
      <c r="BC45" s="15"/>
      <c r="BD45" s="15"/>
      <c r="BE45" s="14"/>
      <c r="BF45" s="15"/>
      <c r="BG45" s="15"/>
      <c r="BH45" s="15"/>
      <c r="BI45" s="15"/>
      <c r="BJ45" s="15"/>
      <c r="BK45" s="5"/>
      <c r="BL45" s="5"/>
    </row>
    <row r="46" spans="1:64" ht="409.6">
      <c r="A46" s="4">
        <v>44866.78834068287</v>
      </c>
      <c r="B46" s="5" t="s">
        <v>53</v>
      </c>
      <c r="C46" s="5" t="s">
        <v>53</v>
      </c>
      <c r="D46" s="7" t="s">
        <v>1152</v>
      </c>
      <c r="E46" s="5" t="s">
        <v>1153</v>
      </c>
      <c r="F46" s="5" t="s">
        <v>1154</v>
      </c>
      <c r="G46" s="5" t="s">
        <v>1155</v>
      </c>
      <c r="H46" s="5" t="s">
        <v>1156</v>
      </c>
      <c r="I46" s="5">
        <v>2005</v>
      </c>
      <c r="J46" s="5" t="s">
        <v>1157</v>
      </c>
      <c r="K46" s="5" t="s">
        <v>1158</v>
      </c>
      <c r="L46" s="5" t="s">
        <v>98</v>
      </c>
      <c r="M46" s="5" t="s">
        <v>301</v>
      </c>
      <c r="N46" s="5" t="s">
        <v>1159</v>
      </c>
      <c r="O46" s="5" t="s">
        <v>1160</v>
      </c>
      <c r="P46" s="5" t="s">
        <v>1160</v>
      </c>
      <c r="Q46" s="5" t="s">
        <v>1161</v>
      </c>
      <c r="R46" s="5" t="s">
        <v>1162</v>
      </c>
      <c r="S46" s="5" t="s">
        <v>1163</v>
      </c>
      <c r="T46" s="5" t="s">
        <v>69</v>
      </c>
      <c r="U46" s="5" t="s">
        <v>1164</v>
      </c>
      <c r="V46" s="5" t="s">
        <v>250</v>
      </c>
      <c r="W46" s="5" t="s">
        <v>112</v>
      </c>
      <c r="X46" s="5" t="s">
        <v>63</v>
      </c>
      <c r="Y46" s="5"/>
      <c r="Z46" s="5" t="s">
        <v>74</v>
      </c>
      <c r="AA46" s="5" t="s">
        <v>1165</v>
      </c>
      <c r="AB46" s="5" t="s">
        <v>1166</v>
      </c>
      <c r="AC46" s="5" t="s">
        <v>1167</v>
      </c>
      <c r="AD46" s="5" t="s">
        <v>1168</v>
      </c>
      <c r="AE46" s="5" t="s">
        <v>335</v>
      </c>
      <c r="AF46" s="5" t="s">
        <v>63</v>
      </c>
      <c r="AG46" s="5"/>
      <c r="AH46" s="5" t="s">
        <v>63</v>
      </c>
      <c r="AI46" s="5"/>
      <c r="AJ46" s="5"/>
      <c r="AK46" s="5" t="s">
        <v>314</v>
      </c>
      <c r="AL46" s="5" t="s">
        <v>1169</v>
      </c>
      <c r="AM46" s="5" t="s">
        <v>142</v>
      </c>
      <c r="AN46" s="5" t="s">
        <v>1170</v>
      </c>
      <c r="AO46" s="5" t="s">
        <v>1171</v>
      </c>
      <c r="AP46" s="5" t="s">
        <v>73</v>
      </c>
      <c r="AQ46" s="5" t="s">
        <v>231</v>
      </c>
      <c r="AR46" s="5"/>
      <c r="AS46" s="5" t="s">
        <v>1172</v>
      </c>
      <c r="AT46" s="5" t="s">
        <v>1173</v>
      </c>
      <c r="AU46" s="5"/>
      <c r="AV46" s="5" t="s">
        <v>63</v>
      </c>
      <c r="AW46" s="5"/>
      <c r="AX46" s="5" t="s">
        <v>1174</v>
      </c>
      <c r="AY46" s="5" t="s">
        <v>73</v>
      </c>
      <c r="AZ46" s="5" t="s">
        <v>1175</v>
      </c>
      <c r="BA46" s="5" t="s">
        <v>366</v>
      </c>
      <c r="BB46" s="5" t="s">
        <v>1176</v>
      </c>
      <c r="BC46" s="5"/>
      <c r="BD46" s="5"/>
      <c r="BE46" s="5"/>
      <c r="BF46" s="5"/>
      <c r="BG46" s="5"/>
      <c r="BH46" s="5"/>
      <c r="BI46" s="5"/>
      <c r="BJ46" s="5"/>
      <c r="BK46" s="5"/>
      <c r="BL46" s="5"/>
    </row>
    <row r="47" spans="1:64" ht="314">
      <c r="A47" s="18">
        <v>45110.638363923616</v>
      </c>
      <c r="B47" s="5" t="s">
        <v>53</v>
      </c>
      <c r="C47" s="5" t="s">
        <v>53</v>
      </c>
      <c r="D47" s="7" t="s">
        <v>444</v>
      </c>
      <c r="E47" s="5" t="s">
        <v>1177</v>
      </c>
      <c r="F47" s="5" t="s">
        <v>1178</v>
      </c>
      <c r="G47" s="5" t="s">
        <v>1179</v>
      </c>
      <c r="H47" s="5" t="s">
        <v>1180</v>
      </c>
      <c r="I47" s="19">
        <v>2019</v>
      </c>
      <c r="J47" s="5" t="s">
        <v>1181</v>
      </c>
      <c r="K47" s="5" t="s">
        <v>1182</v>
      </c>
      <c r="L47" s="5" t="s">
        <v>185</v>
      </c>
      <c r="M47" s="5" t="s">
        <v>301</v>
      </c>
      <c r="N47" s="11"/>
      <c r="O47" s="14"/>
      <c r="P47" s="5" t="s">
        <v>1183</v>
      </c>
      <c r="Q47" s="5" t="s">
        <v>250</v>
      </c>
      <c r="R47" s="5" t="s">
        <v>1184</v>
      </c>
      <c r="S47" s="5" t="s">
        <v>1185</v>
      </c>
      <c r="T47" s="5" t="s">
        <v>69</v>
      </c>
      <c r="U47" s="5" t="s">
        <v>277</v>
      </c>
      <c r="V47" s="5" t="s">
        <v>250</v>
      </c>
      <c r="W47" s="5" t="s">
        <v>163</v>
      </c>
      <c r="X47" s="5" t="s">
        <v>63</v>
      </c>
      <c r="Y47" s="15"/>
      <c r="Z47" s="5" t="s">
        <v>74</v>
      </c>
      <c r="AA47" s="5" t="s">
        <v>1186</v>
      </c>
      <c r="AB47" s="5" t="s">
        <v>679</v>
      </c>
      <c r="AC47" s="5" t="s">
        <v>1187</v>
      </c>
      <c r="AD47" s="5" t="s">
        <v>1188</v>
      </c>
      <c r="AE47" s="5" t="s">
        <v>807</v>
      </c>
      <c r="AF47" s="5" t="s">
        <v>63</v>
      </c>
      <c r="AG47" s="15"/>
      <c r="AH47" s="5" t="s">
        <v>63</v>
      </c>
      <c r="AI47" s="15"/>
      <c r="AJ47" s="15"/>
      <c r="AK47" s="5" t="s">
        <v>1189</v>
      </c>
      <c r="AL47" s="5" t="s">
        <v>112</v>
      </c>
      <c r="AM47" s="5" t="s">
        <v>172</v>
      </c>
      <c r="AN47" s="5" t="s">
        <v>1190</v>
      </c>
      <c r="AO47" s="5" t="s">
        <v>1191</v>
      </c>
      <c r="AP47" s="5" t="s">
        <v>73</v>
      </c>
      <c r="AQ47" s="5" t="s">
        <v>231</v>
      </c>
      <c r="AR47" s="15"/>
      <c r="AS47" s="5" t="s">
        <v>1192</v>
      </c>
      <c r="AT47" s="5" t="s">
        <v>1193</v>
      </c>
      <c r="AU47" s="15"/>
      <c r="AV47" s="5" t="s">
        <v>63</v>
      </c>
      <c r="AW47" s="15"/>
      <c r="AX47" s="5" t="s">
        <v>1194</v>
      </c>
      <c r="AY47" s="5" t="s">
        <v>63</v>
      </c>
      <c r="AZ47" s="15"/>
      <c r="BA47" s="5" t="s">
        <v>354</v>
      </c>
      <c r="BB47" s="5" t="s">
        <v>1195</v>
      </c>
      <c r="BC47" s="15"/>
      <c r="BD47" s="15"/>
      <c r="BE47" s="14"/>
      <c r="BF47" s="15"/>
      <c r="BG47" s="15"/>
      <c r="BH47" s="15"/>
      <c r="BI47" s="15"/>
      <c r="BJ47" s="15"/>
      <c r="BK47" s="5"/>
      <c r="BL47" s="5"/>
    </row>
    <row r="48" spans="1:64" ht="14">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row>
    <row r="49" spans="1:64" ht="14">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row>
    <row r="50" spans="1:64"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row>
    <row r="51" spans="1:64"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row>
    <row r="52" spans="1:64"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row>
    <row r="53" spans="1:64" ht="14">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row>
    <row r="54" spans="1:64" ht="1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row>
    <row r="55" spans="1:64" ht="14">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row>
    <row r="56" spans="1:64" ht="14">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row>
    <row r="57" spans="1:64" ht="14">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row>
    <row r="58" spans="1:64" ht="14">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row>
    <row r="59" spans="1:64" ht="14">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row>
    <row r="60" spans="1:64" ht="14">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row>
    <row r="61" spans="1:64" ht="14">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row>
    <row r="62" spans="1:64" ht="14">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row>
    <row r="63" spans="1:64" ht="14">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row>
    <row r="64" spans="1:64" ht="1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row>
    <row r="65" spans="1:64" ht="14">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row>
    <row r="66" spans="1:64" ht="14">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row>
    <row r="67" spans="1:64" ht="14">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row>
    <row r="68" spans="1:64" ht="14">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row>
    <row r="69" spans="1:64" ht="14">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row>
    <row r="70" spans="1:64" ht="14">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row>
    <row r="71" spans="1:64" ht="14">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row>
    <row r="72" spans="1:64" ht="14">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row>
    <row r="73" spans="1:64" ht="14">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row>
    <row r="74" spans="1:64" ht="1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row>
    <row r="75" spans="1:64" ht="14">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row>
    <row r="76" spans="1:64" ht="14">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row>
    <row r="77" spans="1:64" ht="14">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row>
    <row r="78" spans="1:64" ht="14">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row>
    <row r="79" spans="1:64" ht="14">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row>
    <row r="80" spans="1:64" ht="14">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row>
    <row r="81" spans="1:64" ht="14">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row>
    <row r="82" spans="1:64" ht="14">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row>
    <row r="83" spans="1:64" ht="14">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row>
    <row r="84" spans="1:64" ht="1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row>
    <row r="85" spans="1:64" ht="14">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row>
    <row r="86" spans="1:64" ht="14">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row>
    <row r="87" spans="1:64" ht="14">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row>
    <row r="88" spans="1:64" ht="14">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row>
    <row r="89" spans="1:64" ht="14">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row>
    <row r="90" spans="1:64" ht="14">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row>
    <row r="91" spans="1:64" ht="14">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row>
    <row r="92" spans="1:64" ht="14">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row>
    <row r="93" spans="1:64" ht="14">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row>
    <row r="94" spans="1:64" ht="1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row>
    <row r="95" spans="1:64" ht="14">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row>
    <row r="96" spans="1:64" ht="14">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row>
    <row r="97" spans="1:64" ht="14">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row>
    <row r="98" spans="1:64" ht="14">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row>
    <row r="99" spans="1:64" ht="14">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row>
    <row r="100" spans="1:64" ht="14">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row>
    <row r="101" spans="1:64" ht="14">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row>
    <row r="102" spans="1:64" ht="14">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row>
    <row r="103" spans="1:64" ht="14">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row>
    <row r="104" spans="1:64" ht="1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row>
    <row r="105" spans="1:64" ht="14">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row>
    <row r="106" spans="1:64" ht="14">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row>
    <row r="107" spans="1:64" ht="14">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row>
    <row r="108" spans="1:64" ht="14">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row>
    <row r="109" spans="1:64" ht="14">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row>
    <row r="110" spans="1:64" ht="14">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row>
    <row r="111" spans="1:64" ht="14">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row>
    <row r="112" spans="1:64" ht="14">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row>
    <row r="113" spans="1:64" ht="14">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row>
    <row r="114" spans="1:64" ht="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row>
    <row r="115" spans="1:64" ht="14">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row>
    <row r="116" spans="1:64" ht="14">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row>
    <row r="117" spans="1:64" ht="14">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row>
    <row r="118" spans="1:64" ht="14">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row>
    <row r="119" spans="1:64" ht="14">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row>
    <row r="120" spans="1:64" ht="14">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row>
    <row r="121" spans="1:64" ht="14">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row>
    <row r="122" spans="1:64" ht="14">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row>
    <row r="123" spans="1:64" ht="14">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row>
    <row r="124" spans="1:64" ht="1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row>
    <row r="125" spans="1:64" ht="14">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row>
    <row r="126" spans="1:64" ht="14">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row>
    <row r="127" spans="1:64" ht="14">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row>
    <row r="128" spans="1:64" ht="14">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row>
    <row r="129" spans="1:64" ht="14">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row>
    <row r="130" spans="1:64" ht="14">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row>
    <row r="131" spans="1:64" ht="14">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row>
    <row r="132" spans="1:64" ht="14">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row>
    <row r="133" spans="1:64" ht="14">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row>
    <row r="134" spans="1:64" ht="1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row>
    <row r="135" spans="1:64" ht="14">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row>
    <row r="136" spans="1:64" ht="14">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row>
    <row r="137" spans="1:64" ht="14">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row>
    <row r="138" spans="1:64" ht="14">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row>
    <row r="139" spans="1:64" ht="14">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row>
    <row r="140" spans="1:64" ht="14">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row>
    <row r="141" spans="1:64" ht="14">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row>
    <row r="142" spans="1:64" ht="14">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row>
    <row r="143" spans="1:64" ht="14">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row>
    <row r="144" spans="1:64" ht="1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row>
    <row r="145" spans="1:64" ht="14">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row>
    <row r="146" spans="1:64" ht="14">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row>
  </sheetData>
  <autoFilter ref="AQ1:AQ146" xr:uid="{00000000-0009-0000-0000-000000000000}"/>
  <hyperlinks>
    <hyperlink ref="AB34" r:id="rId1" xr:uid="{00000000-0004-0000-0000-000000000000}"/>
  </hyperlinks>
  <pageMargins left="0.7" right="0.7" top="0.75" bottom="0.75" header="0.3" footer="0.3"/>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01"/>
  <sheetViews>
    <sheetView tabSelected="1" workbookViewId="0">
      <selection activeCell="J9" sqref="J9"/>
    </sheetView>
  </sheetViews>
  <sheetFormatPr baseColWidth="10" defaultColWidth="12.6640625" defaultRowHeight="15.75" customHeight="1"/>
  <cols>
    <col min="1" max="1" width="22.1640625" customWidth="1"/>
    <col min="2" max="2" width="17.6640625" customWidth="1"/>
    <col min="4" max="4" width="19" customWidth="1"/>
    <col min="5" max="5" width="15.83203125" customWidth="1"/>
  </cols>
  <sheetData>
    <row r="1" spans="1:26">
      <c r="A1" s="21"/>
      <c r="B1" s="21"/>
      <c r="C1" s="21"/>
      <c r="D1" s="21"/>
      <c r="E1" s="21"/>
      <c r="F1" s="21"/>
      <c r="G1" s="21"/>
      <c r="H1" s="21"/>
      <c r="I1" s="21"/>
      <c r="J1" s="21"/>
      <c r="K1" s="21"/>
      <c r="L1" s="21"/>
      <c r="M1" s="21"/>
      <c r="N1" s="21"/>
      <c r="O1" s="21"/>
      <c r="P1" s="21"/>
      <c r="Q1" s="21"/>
      <c r="R1" s="21"/>
      <c r="S1" s="21"/>
      <c r="T1" s="21"/>
      <c r="U1" s="21"/>
      <c r="V1" s="21"/>
      <c r="W1" s="21"/>
      <c r="X1" s="21"/>
      <c r="Y1" s="21"/>
      <c r="Z1" s="21"/>
    </row>
    <row r="2" spans="1:26">
      <c r="A2" s="291" t="s">
        <v>1196</v>
      </c>
      <c r="B2" s="292"/>
      <c r="C2" s="21"/>
      <c r="G2" s="21"/>
      <c r="H2" s="21"/>
      <c r="I2" s="21"/>
      <c r="J2" s="21"/>
      <c r="K2" s="21"/>
      <c r="L2" s="21"/>
      <c r="M2" s="21"/>
      <c r="N2" s="21"/>
      <c r="O2" s="21"/>
      <c r="P2" s="21"/>
      <c r="Q2" s="21"/>
      <c r="R2" s="21"/>
      <c r="S2" s="21"/>
      <c r="T2" s="21"/>
      <c r="U2" s="21"/>
      <c r="V2" s="21"/>
      <c r="W2" s="21"/>
      <c r="X2" s="21"/>
      <c r="Y2" s="21"/>
      <c r="Z2" s="21"/>
    </row>
    <row r="3" spans="1:26">
      <c r="A3" s="22" t="s">
        <v>1197</v>
      </c>
      <c r="B3" s="22" t="s">
        <v>1198</v>
      </c>
      <c r="C3" s="21"/>
      <c r="G3" s="21"/>
      <c r="H3" s="21"/>
      <c r="I3" s="21"/>
      <c r="J3" s="21"/>
      <c r="K3" s="21"/>
      <c r="L3" s="21"/>
      <c r="M3" s="21"/>
      <c r="N3" s="21"/>
      <c r="O3" s="21"/>
      <c r="P3" s="21"/>
      <c r="Q3" s="21"/>
      <c r="R3" s="21"/>
      <c r="S3" s="21"/>
      <c r="T3" s="21"/>
      <c r="U3" s="21"/>
      <c r="V3" s="21"/>
      <c r="W3" s="21"/>
      <c r="X3" s="21"/>
      <c r="Y3" s="21"/>
      <c r="Z3" s="21"/>
    </row>
    <row r="4" spans="1:26">
      <c r="A4" s="23" t="s">
        <v>1199</v>
      </c>
      <c r="B4" s="23">
        <v>4</v>
      </c>
      <c r="C4" s="21">
        <v>5</v>
      </c>
      <c r="G4" s="21"/>
      <c r="H4" s="21"/>
      <c r="I4" s="21"/>
      <c r="J4" s="21"/>
      <c r="K4" s="21"/>
      <c r="L4" s="21"/>
      <c r="M4" s="21"/>
      <c r="N4" s="21"/>
      <c r="O4" s="21"/>
      <c r="P4" s="21"/>
      <c r="Q4" s="21"/>
      <c r="R4" s="21"/>
      <c r="S4" s="21"/>
      <c r="T4" s="21"/>
      <c r="U4" s="21"/>
      <c r="V4" s="21"/>
      <c r="W4" s="21"/>
      <c r="X4" s="21"/>
      <c r="Y4" s="21"/>
      <c r="Z4" s="21"/>
    </row>
    <row r="5" spans="1:26">
      <c r="A5" s="23" t="s">
        <v>1200</v>
      </c>
      <c r="B5" s="23">
        <v>26</v>
      </c>
      <c r="C5" s="21"/>
      <c r="G5" s="21"/>
      <c r="H5" s="21"/>
      <c r="I5" s="21"/>
      <c r="J5" s="21"/>
      <c r="K5" s="21"/>
      <c r="L5" s="21"/>
      <c r="M5" s="21"/>
      <c r="N5" s="21"/>
      <c r="O5" s="21"/>
      <c r="P5" s="21"/>
      <c r="Q5" s="21"/>
      <c r="R5" s="21"/>
      <c r="S5" s="21"/>
      <c r="T5" s="21"/>
      <c r="U5" s="21"/>
      <c r="V5" s="21"/>
      <c r="W5" s="21"/>
      <c r="X5" s="21"/>
      <c r="Y5" s="21"/>
      <c r="Z5" s="21"/>
    </row>
    <row r="6" spans="1:26">
      <c r="A6" s="23" t="s">
        <v>1201</v>
      </c>
      <c r="B6" s="23">
        <v>1</v>
      </c>
      <c r="C6" s="21">
        <v>0</v>
      </c>
      <c r="G6" s="21"/>
      <c r="H6" s="21"/>
      <c r="I6" s="21"/>
      <c r="J6" s="21"/>
      <c r="K6" s="21"/>
      <c r="L6" s="21"/>
      <c r="M6" s="21"/>
      <c r="N6" s="21"/>
      <c r="O6" s="21"/>
      <c r="P6" s="21"/>
      <c r="Q6" s="21"/>
      <c r="R6" s="21"/>
      <c r="S6" s="21"/>
      <c r="T6" s="21"/>
      <c r="U6" s="21"/>
      <c r="V6" s="21"/>
      <c r="W6" s="21"/>
      <c r="X6" s="21"/>
      <c r="Y6" s="21"/>
      <c r="Z6" s="21"/>
    </row>
    <row r="7" spans="1:26">
      <c r="A7" s="23" t="s">
        <v>1202</v>
      </c>
      <c r="B7" s="23">
        <v>10</v>
      </c>
      <c r="C7" s="21"/>
      <c r="D7" s="21"/>
      <c r="E7" s="21"/>
      <c r="F7" s="21"/>
      <c r="G7" s="21"/>
      <c r="H7" s="21"/>
      <c r="I7" s="21"/>
      <c r="J7" s="21"/>
      <c r="K7" s="21"/>
      <c r="L7" s="21"/>
      <c r="M7" s="21"/>
      <c r="N7" s="21"/>
      <c r="O7" s="21"/>
      <c r="P7" s="21"/>
      <c r="Q7" s="21"/>
      <c r="R7" s="21"/>
      <c r="S7" s="21"/>
      <c r="T7" s="21"/>
      <c r="U7" s="21"/>
      <c r="V7" s="21"/>
      <c r="W7" s="21"/>
      <c r="X7" s="21"/>
      <c r="Y7" s="21"/>
      <c r="Z7" s="21"/>
    </row>
    <row r="8" spans="1:26">
      <c r="A8" s="23" t="s">
        <v>1203</v>
      </c>
      <c r="B8" s="23">
        <v>8</v>
      </c>
      <c r="C8" s="21"/>
      <c r="D8" s="21"/>
      <c r="E8" s="21"/>
      <c r="F8" s="21"/>
      <c r="G8" s="21"/>
      <c r="H8" s="21"/>
      <c r="I8" s="21"/>
      <c r="J8" s="21"/>
      <c r="K8" s="21"/>
      <c r="L8" s="21"/>
      <c r="M8" s="21"/>
      <c r="N8" s="21"/>
      <c r="O8" s="21"/>
      <c r="P8" s="21"/>
      <c r="Q8" s="21"/>
      <c r="R8" s="21"/>
      <c r="S8" s="21"/>
      <c r="T8" s="21"/>
      <c r="U8" s="21"/>
      <c r="V8" s="21"/>
      <c r="W8" s="21"/>
      <c r="X8" s="21"/>
      <c r="Y8" s="21"/>
      <c r="Z8" s="21"/>
    </row>
    <row r="9" spans="1:26">
      <c r="A9" s="24" t="s">
        <v>1204</v>
      </c>
      <c r="B9" s="24">
        <f>SUM(B4:B8)</f>
        <v>49</v>
      </c>
      <c r="C9" s="21"/>
      <c r="D9" s="21"/>
      <c r="E9" s="21"/>
      <c r="F9" s="21"/>
      <c r="G9" s="21"/>
      <c r="H9" s="21"/>
      <c r="I9" s="21"/>
      <c r="J9" s="21"/>
      <c r="K9" s="21"/>
      <c r="L9" s="21"/>
      <c r="M9" s="21"/>
      <c r="N9" s="21"/>
      <c r="O9" s="21"/>
      <c r="P9" s="21"/>
      <c r="Q9" s="21"/>
      <c r="R9" s="21"/>
      <c r="S9" s="21"/>
      <c r="T9" s="21"/>
      <c r="U9" s="21"/>
      <c r="V9" s="21"/>
      <c r="W9" s="21"/>
      <c r="X9" s="21"/>
      <c r="Y9" s="21"/>
      <c r="Z9" s="21"/>
    </row>
    <row r="10" spans="1:26">
      <c r="A10" s="21"/>
      <c r="B10" s="21"/>
      <c r="C10" s="21"/>
      <c r="D10" s="21"/>
      <c r="E10" s="21"/>
      <c r="F10" s="21"/>
      <c r="G10" s="21"/>
      <c r="H10" s="21"/>
      <c r="I10" s="21"/>
      <c r="J10" s="21"/>
      <c r="K10" s="21"/>
      <c r="L10" s="21"/>
      <c r="M10" s="21"/>
      <c r="N10" s="21"/>
      <c r="O10" s="21"/>
      <c r="P10" s="21"/>
      <c r="Q10" s="21"/>
      <c r="R10" s="21"/>
      <c r="S10" s="21"/>
      <c r="T10" s="21"/>
      <c r="U10" s="21"/>
      <c r="V10" s="21"/>
      <c r="W10" s="21"/>
      <c r="X10" s="21"/>
      <c r="Y10" s="21"/>
      <c r="Z10" s="21"/>
    </row>
    <row r="11" spans="1:26">
      <c r="A11" s="291" t="s">
        <v>1205</v>
      </c>
      <c r="B11" s="292"/>
      <c r="C11" s="292"/>
      <c r="D11" s="21"/>
      <c r="E11" s="21"/>
      <c r="F11" s="21"/>
      <c r="G11" s="21"/>
      <c r="H11" s="21"/>
      <c r="I11" s="21"/>
      <c r="J11" s="21"/>
      <c r="K11" s="21"/>
      <c r="L11" s="21"/>
      <c r="M11" s="21"/>
      <c r="N11" s="21"/>
      <c r="O11" s="21"/>
      <c r="P11" s="21"/>
      <c r="Q11" s="21"/>
      <c r="R11" s="21"/>
      <c r="S11" s="21"/>
      <c r="T11" s="21"/>
      <c r="U11" s="21"/>
      <c r="V11" s="21"/>
      <c r="W11" s="21"/>
      <c r="X11" s="21"/>
      <c r="Y11" s="21"/>
      <c r="Z11" s="21"/>
    </row>
    <row r="12" spans="1:26">
      <c r="A12" s="22" t="s">
        <v>1206</v>
      </c>
      <c r="B12" s="22" t="s">
        <v>1207</v>
      </c>
      <c r="C12" s="22" t="s">
        <v>1208</v>
      </c>
      <c r="D12" s="21"/>
      <c r="E12" s="21"/>
      <c r="F12" s="21"/>
      <c r="G12" s="21"/>
      <c r="H12" s="21"/>
      <c r="I12" s="21"/>
      <c r="J12" s="21"/>
      <c r="K12" s="21"/>
      <c r="L12" s="21"/>
      <c r="M12" s="21"/>
      <c r="N12" s="21"/>
      <c r="O12" s="21"/>
      <c r="P12" s="21"/>
      <c r="Q12" s="21"/>
      <c r="R12" s="21"/>
      <c r="S12" s="21"/>
      <c r="T12" s="21"/>
      <c r="U12" s="21"/>
      <c r="V12" s="21"/>
      <c r="W12" s="21"/>
      <c r="X12" s="21"/>
      <c r="Y12" s="21"/>
      <c r="Z12" s="21"/>
    </row>
    <row r="13" spans="1:26">
      <c r="A13" s="23" t="s">
        <v>1209</v>
      </c>
      <c r="B13" s="23">
        <f>COUNTIF('Form responses'!L2:L47, "Journal Publication")</f>
        <v>22</v>
      </c>
      <c r="C13" s="23">
        <f>B13/B15</f>
        <v>0.47826086956521741</v>
      </c>
      <c r="H13" s="21"/>
      <c r="I13" s="21"/>
      <c r="J13" s="21"/>
      <c r="K13" s="21"/>
      <c r="L13" s="21"/>
      <c r="M13" s="21"/>
      <c r="N13" s="21"/>
      <c r="O13" s="21"/>
      <c r="P13" s="21"/>
      <c r="Q13" s="21"/>
      <c r="R13" s="21"/>
      <c r="S13" s="21"/>
      <c r="T13" s="21"/>
      <c r="U13" s="21"/>
      <c r="V13" s="21"/>
      <c r="W13" s="21"/>
      <c r="X13" s="21"/>
      <c r="Y13" s="21"/>
      <c r="Z13" s="21"/>
    </row>
    <row r="14" spans="1:26">
      <c r="A14" s="23" t="s">
        <v>1210</v>
      </c>
      <c r="B14" s="23">
        <f>COUNTIF('Form responses'!L2:L47, "Conference Paper")+COUNTIF('Form responses'!L2:L46, "Workshop Paper")</f>
        <v>24</v>
      </c>
      <c r="C14" s="23">
        <f>B14/B15</f>
        <v>0.52173913043478259</v>
      </c>
      <c r="H14" s="21"/>
      <c r="I14" s="21"/>
      <c r="J14" s="21"/>
      <c r="K14" s="21"/>
      <c r="L14" s="21"/>
      <c r="M14" s="21"/>
      <c r="N14" s="21"/>
      <c r="O14" s="21"/>
      <c r="P14" s="21"/>
      <c r="Q14" s="21"/>
      <c r="R14" s="21"/>
      <c r="S14" s="21"/>
      <c r="T14" s="21"/>
      <c r="U14" s="21"/>
      <c r="V14" s="21"/>
      <c r="W14" s="21"/>
      <c r="X14" s="21"/>
      <c r="Y14" s="21"/>
      <c r="Z14" s="21"/>
    </row>
    <row r="15" spans="1:26">
      <c r="A15" s="24" t="s">
        <v>1204</v>
      </c>
      <c r="B15" s="24">
        <f>SUM(B13:B14)</f>
        <v>46</v>
      </c>
      <c r="C15" s="25">
        <v>1</v>
      </c>
      <c r="H15" s="21"/>
      <c r="I15" s="21"/>
      <c r="J15" s="21"/>
      <c r="K15" s="21"/>
      <c r="L15" s="21"/>
      <c r="M15" s="21"/>
      <c r="N15" s="21"/>
      <c r="O15" s="21"/>
      <c r="P15" s="21"/>
      <c r="Q15" s="21"/>
      <c r="R15" s="21"/>
      <c r="S15" s="21"/>
      <c r="T15" s="21"/>
      <c r="U15" s="21"/>
      <c r="V15" s="21"/>
      <c r="W15" s="21"/>
      <c r="X15" s="21"/>
      <c r="Y15" s="21"/>
      <c r="Z15" s="21"/>
    </row>
    <row r="16" spans="1:26">
      <c r="A16" s="21"/>
      <c r="B16" s="21"/>
      <c r="C16" s="21"/>
      <c r="H16" s="21"/>
      <c r="L16" s="21"/>
      <c r="M16" s="21"/>
      <c r="N16" s="21"/>
      <c r="O16" s="21"/>
      <c r="P16" s="21"/>
      <c r="Q16" s="21"/>
      <c r="R16" s="21"/>
      <c r="S16" s="21"/>
      <c r="T16" s="21"/>
      <c r="U16" s="21"/>
      <c r="V16" s="21"/>
      <c r="W16" s="21"/>
      <c r="X16" s="21"/>
      <c r="Y16" s="21"/>
      <c r="Z16" s="21"/>
    </row>
    <row r="17" spans="1:26">
      <c r="A17" s="291" t="s">
        <v>1211</v>
      </c>
      <c r="B17" s="292"/>
      <c r="C17" s="21"/>
      <c r="H17" s="21"/>
      <c r="L17" s="21"/>
      <c r="M17" s="21"/>
      <c r="N17" s="21"/>
      <c r="O17" s="21"/>
      <c r="P17" s="21"/>
      <c r="Q17" s="21"/>
      <c r="R17" s="21"/>
      <c r="S17" s="21"/>
      <c r="T17" s="21"/>
      <c r="U17" s="21"/>
      <c r="V17" s="21"/>
      <c r="W17" s="21"/>
      <c r="X17" s="21"/>
      <c r="Y17" s="21"/>
      <c r="Z17" s="21"/>
    </row>
    <row r="18" spans="1:26">
      <c r="A18" s="22" t="s">
        <v>1212</v>
      </c>
      <c r="B18" s="22" t="s">
        <v>1213</v>
      </c>
      <c r="C18" s="21"/>
      <c r="H18" s="21"/>
      <c r="L18" s="21"/>
      <c r="M18" s="21"/>
      <c r="N18" s="21"/>
      <c r="O18" s="21"/>
      <c r="P18" s="21"/>
      <c r="Q18" s="21"/>
      <c r="R18" s="21"/>
      <c r="S18" s="21"/>
      <c r="T18" s="21"/>
      <c r="U18" s="21"/>
      <c r="V18" s="21"/>
      <c r="W18" s="21"/>
      <c r="X18" s="21"/>
      <c r="Y18" s="21"/>
      <c r="Z18" s="21"/>
    </row>
    <row r="19" spans="1:26">
      <c r="A19" s="26">
        <v>1986</v>
      </c>
      <c r="B19" s="27">
        <f>COUNTIF('Form responses'!I2:I47,1986)</f>
        <v>1</v>
      </c>
      <c r="C19" s="21"/>
      <c r="H19" s="21"/>
      <c r="L19" s="21"/>
      <c r="M19" s="21"/>
      <c r="N19" s="21"/>
      <c r="O19" s="21"/>
      <c r="P19" s="21"/>
      <c r="Q19" s="21"/>
      <c r="R19" s="21"/>
      <c r="S19" s="21"/>
      <c r="T19" s="21"/>
      <c r="U19" s="21"/>
      <c r="V19" s="21"/>
      <c r="W19" s="21"/>
      <c r="X19" s="21"/>
      <c r="Y19" s="21"/>
      <c r="Z19" s="21"/>
    </row>
    <row r="20" spans="1:26">
      <c r="A20" s="26">
        <v>1989</v>
      </c>
      <c r="B20" s="27">
        <f>COUNTIF('Form responses'!I2:I47,1989)</f>
        <v>1</v>
      </c>
      <c r="C20" s="21"/>
      <c r="H20" s="21"/>
      <c r="L20" s="21"/>
      <c r="M20" s="21"/>
      <c r="N20" s="21"/>
      <c r="O20" s="21"/>
      <c r="P20" s="21"/>
      <c r="Q20" s="21"/>
      <c r="R20" s="21"/>
      <c r="S20" s="21"/>
      <c r="T20" s="21"/>
      <c r="U20" s="21"/>
      <c r="V20" s="21"/>
      <c r="W20" s="21"/>
      <c r="X20" s="21"/>
      <c r="Y20" s="21"/>
      <c r="Z20" s="21"/>
    </row>
    <row r="21" spans="1:26">
      <c r="A21" s="26">
        <v>1991</v>
      </c>
      <c r="B21" s="27">
        <f>COUNTIF('Form responses'!I2:I47,"1991")</f>
        <v>1</v>
      </c>
      <c r="C21" s="21"/>
      <c r="H21" s="21"/>
      <c r="L21" s="21"/>
      <c r="M21" s="21"/>
      <c r="N21" s="21"/>
      <c r="O21" s="21"/>
      <c r="P21" s="21"/>
      <c r="Q21" s="21"/>
      <c r="R21" s="21"/>
      <c r="S21" s="21"/>
      <c r="T21" s="21"/>
      <c r="U21" s="21"/>
      <c r="V21" s="21"/>
      <c r="W21" s="21"/>
      <c r="X21" s="21"/>
      <c r="Y21" s="21"/>
      <c r="Z21" s="21"/>
    </row>
    <row r="22" spans="1:26">
      <c r="A22" s="26">
        <v>1994</v>
      </c>
      <c r="B22" s="27">
        <f>COUNTIF('Form responses'!I2:I47,"1994")</f>
        <v>1</v>
      </c>
      <c r="C22" s="21"/>
      <c r="H22" s="21"/>
      <c r="L22" s="21"/>
      <c r="M22" s="21"/>
      <c r="N22" s="21"/>
      <c r="O22" s="21"/>
      <c r="P22" s="21"/>
      <c r="Q22" s="21"/>
      <c r="R22" s="21"/>
      <c r="S22" s="21"/>
      <c r="T22" s="21"/>
      <c r="U22" s="21"/>
      <c r="V22" s="21"/>
      <c r="W22" s="21"/>
      <c r="X22" s="21"/>
      <c r="Y22" s="21"/>
      <c r="Z22" s="21"/>
    </row>
    <row r="23" spans="1:26">
      <c r="A23" s="26">
        <v>1998</v>
      </c>
      <c r="B23" s="27">
        <f>COUNTIF('Form responses'!I2:I47,"1998")</f>
        <v>1</v>
      </c>
      <c r="C23" s="21"/>
      <c r="H23" s="21"/>
      <c r="L23" s="21"/>
      <c r="M23" s="21"/>
      <c r="N23" s="21"/>
      <c r="O23" s="21"/>
      <c r="P23" s="21"/>
      <c r="Q23" s="21"/>
      <c r="R23" s="21"/>
      <c r="S23" s="21"/>
      <c r="T23" s="21"/>
      <c r="U23" s="21"/>
      <c r="V23" s="21"/>
      <c r="W23" s="21"/>
      <c r="X23" s="21"/>
      <c r="Y23" s="21"/>
      <c r="Z23" s="21"/>
    </row>
    <row r="24" spans="1:26">
      <c r="A24" s="26">
        <v>2000</v>
      </c>
      <c r="B24" s="27">
        <f>COUNTIF('Form responses'!I2:I47,"2000")</f>
        <v>2</v>
      </c>
      <c r="C24" s="21"/>
      <c r="H24" s="21"/>
      <c r="L24" s="21"/>
      <c r="M24" s="21"/>
      <c r="N24" s="21"/>
      <c r="O24" s="21"/>
      <c r="P24" s="21"/>
      <c r="Q24" s="21"/>
      <c r="R24" s="21"/>
      <c r="S24" s="21"/>
      <c r="T24" s="21"/>
      <c r="U24" s="21"/>
      <c r="V24" s="21"/>
      <c r="W24" s="21"/>
      <c r="X24" s="21"/>
      <c r="Y24" s="21"/>
      <c r="Z24" s="21"/>
    </row>
    <row r="25" spans="1:26">
      <c r="A25" s="26">
        <v>2001</v>
      </c>
      <c r="B25" s="27">
        <f>COUNTIF('Form responses'!I2:I47,"2001")</f>
        <v>1</v>
      </c>
      <c r="C25" s="21"/>
      <c r="H25" s="21"/>
      <c r="L25" s="21"/>
      <c r="M25" s="21"/>
      <c r="N25" s="21"/>
      <c r="O25" s="21"/>
      <c r="P25" s="21"/>
      <c r="Q25" s="21"/>
      <c r="R25" s="21"/>
      <c r="S25" s="21"/>
      <c r="T25" s="21"/>
      <c r="U25" s="21"/>
      <c r="V25" s="21"/>
      <c r="W25" s="21"/>
      <c r="X25" s="21"/>
      <c r="Y25" s="21"/>
      <c r="Z25" s="21"/>
    </row>
    <row r="26" spans="1:26">
      <c r="A26" s="26">
        <v>2002</v>
      </c>
      <c r="B26" s="27">
        <f>COUNTIF('Form responses'!I2:I47,"2002")</f>
        <v>1</v>
      </c>
      <c r="C26" s="21"/>
      <c r="H26" s="21"/>
      <c r="L26" s="21"/>
      <c r="M26" s="21"/>
      <c r="N26" s="21"/>
      <c r="O26" s="21"/>
      <c r="P26" s="21"/>
      <c r="Q26" s="21"/>
      <c r="R26" s="21"/>
      <c r="S26" s="21"/>
      <c r="T26" s="21"/>
      <c r="U26" s="21"/>
      <c r="V26" s="21"/>
      <c r="W26" s="21"/>
      <c r="X26" s="21"/>
      <c r="Y26" s="21"/>
      <c r="Z26" s="21"/>
    </row>
    <row r="27" spans="1:26">
      <c r="A27" s="26">
        <v>2003</v>
      </c>
      <c r="B27" s="27">
        <f>COUNTIF('Form responses'!I2:I47,"2003")</f>
        <v>1</v>
      </c>
      <c r="C27" s="21"/>
      <c r="H27" s="21"/>
      <c r="L27" s="21"/>
      <c r="M27" s="21"/>
      <c r="N27" s="21"/>
      <c r="O27" s="21"/>
      <c r="P27" s="21"/>
      <c r="Q27" s="21"/>
      <c r="R27" s="21"/>
      <c r="S27" s="21"/>
      <c r="T27" s="21"/>
      <c r="U27" s="21"/>
      <c r="V27" s="21"/>
      <c r="W27" s="21"/>
      <c r="X27" s="21"/>
      <c r="Y27" s="21"/>
      <c r="Z27" s="21"/>
    </row>
    <row r="28" spans="1:26">
      <c r="A28" s="26">
        <v>2004</v>
      </c>
      <c r="B28" s="27">
        <f>COUNTIF('Form responses'!I2:I47,"2004")</f>
        <v>1</v>
      </c>
      <c r="C28" s="21"/>
      <c r="H28" s="21"/>
      <c r="I28" s="21"/>
      <c r="J28" s="21"/>
      <c r="K28" s="21"/>
      <c r="L28" s="21"/>
      <c r="M28" s="21"/>
      <c r="N28" s="21"/>
      <c r="O28" s="21"/>
      <c r="P28" s="21"/>
      <c r="Q28" s="21"/>
      <c r="R28" s="21"/>
      <c r="S28" s="21"/>
      <c r="T28" s="21"/>
      <c r="U28" s="21"/>
      <c r="V28" s="21"/>
      <c r="W28" s="21"/>
      <c r="X28" s="21"/>
      <c r="Y28" s="21"/>
      <c r="Z28" s="21"/>
    </row>
    <row r="29" spans="1:26">
      <c r="A29" s="26">
        <v>2005</v>
      </c>
      <c r="B29" s="27">
        <f>COUNTIF('Form responses'!I2:I47,"2005")</f>
        <v>3</v>
      </c>
      <c r="C29" s="21"/>
      <c r="H29" s="21"/>
      <c r="I29" s="21"/>
      <c r="J29" s="21"/>
      <c r="K29" s="21"/>
      <c r="L29" s="21"/>
      <c r="M29" s="21"/>
      <c r="N29" s="21"/>
      <c r="O29" s="21"/>
      <c r="P29" s="21"/>
      <c r="Q29" s="21"/>
      <c r="R29" s="21"/>
      <c r="S29" s="21"/>
      <c r="T29" s="21"/>
      <c r="U29" s="21"/>
      <c r="V29" s="21"/>
      <c r="W29" s="21"/>
      <c r="X29" s="21"/>
      <c r="Y29" s="21"/>
      <c r="Z29" s="21"/>
    </row>
    <row r="30" spans="1:26">
      <c r="A30" s="26">
        <v>2006</v>
      </c>
      <c r="B30" s="27">
        <f>COUNTIF('Form responses'!I2:I47,"2006")</f>
        <v>1</v>
      </c>
      <c r="C30" s="21"/>
      <c r="H30" s="21"/>
      <c r="I30" s="21"/>
      <c r="J30" s="21"/>
      <c r="K30" s="21"/>
      <c r="L30" s="21"/>
      <c r="M30" s="21"/>
      <c r="N30" s="21"/>
      <c r="O30" s="21"/>
      <c r="P30" s="21"/>
      <c r="Q30" s="21"/>
      <c r="R30" s="21"/>
      <c r="S30" s="21"/>
      <c r="T30" s="21"/>
      <c r="U30" s="21"/>
      <c r="V30" s="21"/>
      <c r="W30" s="21"/>
      <c r="X30" s="21"/>
      <c r="Y30" s="21"/>
      <c r="Z30" s="21"/>
    </row>
    <row r="31" spans="1:26">
      <c r="A31" s="26">
        <v>2008</v>
      </c>
      <c r="B31" s="27">
        <f>COUNTIF('Form responses'!I2:I47,"2008")</f>
        <v>1</v>
      </c>
      <c r="C31" s="21"/>
      <c r="D31" s="21"/>
      <c r="E31" s="21"/>
      <c r="F31" s="21"/>
      <c r="G31" s="21"/>
      <c r="H31" s="21"/>
      <c r="I31" s="21"/>
      <c r="J31" s="21"/>
      <c r="K31" s="21"/>
      <c r="L31" s="21"/>
      <c r="M31" s="21"/>
      <c r="N31" s="21"/>
      <c r="O31" s="21"/>
      <c r="P31" s="21"/>
      <c r="Q31" s="21"/>
      <c r="R31" s="21"/>
      <c r="S31" s="21"/>
      <c r="T31" s="21"/>
      <c r="U31" s="21"/>
      <c r="V31" s="21"/>
      <c r="W31" s="21"/>
      <c r="X31" s="21"/>
      <c r="Y31" s="21"/>
      <c r="Z31" s="21"/>
    </row>
    <row r="32" spans="1:26">
      <c r="A32" s="26">
        <v>2009</v>
      </c>
      <c r="B32" s="27">
        <f>COUNTIF('Form responses'!I2:I47,"2009")</f>
        <v>2</v>
      </c>
      <c r="C32" s="21"/>
      <c r="D32" s="21"/>
      <c r="E32" s="21"/>
      <c r="F32" s="21"/>
      <c r="G32" s="21"/>
      <c r="H32" s="21"/>
      <c r="I32" s="21"/>
      <c r="J32" s="21"/>
      <c r="K32" s="21"/>
      <c r="L32" s="21"/>
      <c r="M32" s="21"/>
      <c r="N32" s="21"/>
      <c r="O32" s="21"/>
      <c r="P32" s="21"/>
      <c r="Q32" s="21"/>
      <c r="R32" s="21"/>
      <c r="S32" s="21"/>
      <c r="T32" s="21"/>
      <c r="U32" s="21"/>
      <c r="V32" s="21"/>
      <c r="W32" s="21"/>
      <c r="X32" s="21"/>
      <c r="Y32" s="21"/>
      <c r="Z32" s="21"/>
    </row>
    <row r="33" spans="1:26">
      <c r="A33" s="26">
        <v>2010</v>
      </c>
      <c r="B33" s="27">
        <f>COUNTIF('Form responses'!I2:I47,"2010")</f>
        <v>3</v>
      </c>
      <c r="C33" s="21"/>
      <c r="D33" s="21"/>
      <c r="E33" s="21"/>
      <c r="F33" s="21"/>
      <c r="G33" s="21"/>
      <c r="H33" s="21"/>
      <c r="I33" s="21"/>
      <c r="J33" s="21"/>
      <c r="K33" s="21"/>
      <c r="L33" s="21"/>
      <c r="M33" s="21"/>
      <c r="N33" s="21"/>
      <c r="O33" s="21"/>
      <c r="P33" s="21"/>
      <c r="Q33" s="21"/>
      <c r="R33" s="21"/>
      <c r="S33" s="21"/>
      <c r="T33" s="21"/>
      <c r="U33" s="21"/>
      <c r="V33" s="21"/>
      <c r="W33" s="21"/>
      <c r="X33" s="21"/>
      <c r="Y33" s="21"/>
      <c r="Z33" s="21"/>
    </row>
    <row r="34" spans="1:26">
      <c r="A34" s="26">
        <v>2011</v>
      </c>
      <c r="B34" s="27">
        <f>COUNTIF('Form responses'!I2:I47,"2011")</f>
        <v>3</v>
      </c>
      <c r="C34" s="21"/>
      <c r="D34" s="21"/>
      <c r="E34" s="21"/>
      <c r="F34" s="21"/>
      <c r="G34" s="21"/>
      <c r="H34" s="21"/>
      <c r="I34" s="21"/>
      <c r="J34" s="21"/>
      <c r="K34" s="21"/>
      <c r="L34" s="21"/>
      <c r="M34" s="21"/>
      <c r="N34" s="21"/>
      <c r="O34" s="21"/>
      <c r="P34" s="21"/>
      <c r="Q34" s="21"/>
      <c r="R34" s="21"/>
      <c r="S34" s="21"/>
      <c r="T34" s="21"/>
      <c r="U34" s="21"/>
      <c r="V34" s="21"/>
      <c r="W34" s="21"/>
      <c r="X34" s="21"/>
      <c r="Y34" s="21"/>
      <c r="Z34" s="21"/>
    </row>
    <row r="35" spans="1:26">
      <c r="A35" s="26">
        <v>2013</v>
      </c>
      <c r="B35" s="27">
        <f>COUNTIF('Form responses'!I2:I47,"2013")</f>
        <v>2</v>
      </c>
      <c r="C35" s="21"/>
      <c r="D35" s="21"/>
      <c r="E35" s="21"/>
      <c r="F35" s="21"/>
      <c r="G35" s="21"/>
      <c r="H35" s="21"/>
      <c r="I35" s="21"/>
      <c r="J35" s="21"/>
      <c r="K35" s="21"/>
      <c r="L35" s="21"/>
      <c r="M35" s="21"/>
      <c r="N35" s="21"/>
      <c r="O35" s="21"/>
      <c r="P35" s="21"/>
      <c r="Q35" s="21"/>
      <c r="R35" s="21"/>
      <c r="S35" s="21"/>
      <c r="T35" s="21"/>
      <c r="U35" s="21"/>
      <c r="V35" s="21"/>
      <c r="W35" s="21"/>
      <c r="X35" s="21"/>
      <c r="Y35" s="21"/>
      <c r="Z35" s="21"/>
    </row>
    <row r="36" spans="1:26">
      <c r="A36" s="26">
        <v>2014</v>
      </c>
      <c r="B36" s="27">
        <f>COUNTIF('Form responses'!I2:I47,"2014")</f>
        <v>6</v>
      </c>
      <c r="C36" s="21"/>
      <c r="D36" s="21"/>
      <c r="E36" s="21"/>
      <c r="F36" s="21"/>
      <c r="G36" s="21"/>
      <c r="H36" s="21"/>
      <c r="I36" s="21"/>
      <c r="J36" s="21"/>
      <c r="K36" s="21"/>
      <c r="L36" s="21"/>
      <c r="M36" s="21"/>
      <c r="N36" s="21"/>
      <c r="O36" s="21"/>
      <c r="P36" s="21"/>
      <c r="Q36" s="21"/>
      <c r="R36" s="21"/>
      <c r="S36" s="21"/>
      <c r="T36" s="21"/>
      <c r="U36" s="21"/>
      <c r="V36" s="21"/>
      <c r="W36" s="21"/>
      <c r="X36" s="21"/>
      <c r="Y36" s="21"/>
      <c r="Z36" s="21"/>
    </row>
    <row r="37" spans="1:26">
      <c r="A37" s="26">
        <v>2015</v>
      </c>
      <c r="B37" s="27">
        <f>COUNTIF('Form responses'!I2:I47,"2015")</f>
        <v>3</v>
      </c>
      <c r="C37" s="21"/>
      <c r="D37" s="21"/>
      <c r="E37" s="21"/>
      <c r="F37" s="21"/>
      <c r="G37" s="21"/>
      <c r="H37" s="21"/>
      <c r="I37" s="21"/>
      <c r="J37" s="21"/>
      <c r="K37" s="21"/>
      <c r="L37" s="21"/>
      <c r="M37" s="21"/>
      <c r="N37" s="21"/>
      <c r="O37" s="21"/>
      <c r="P37" s="21"/>
      <c r="Q37" s="21"/>
      <c r="R37" s="21"/>
      <c r="S37" s="21"/>
      <c r="T37" s="21"/>
      <c r="U37" s="21"/>
      <c r="V37" s="21"/>
      <c r="W37" s="21"/>
      <c r="X37" s="21"/>
      <c r="Y37" s="21"/>
      <c r="Z37" s="21"/>
    </row>
    <row r="38" spans="1:26">
      <c r="A38" s="26">
        <v>2018</v>
      </c>
      <c r="B38" s="27">
        <f>COUNTIF('Form responses'!I2:I47,"2018")</f>
        <v>4</v>
      </c>
      <c r="C38" s="21"/>
      <c r="D38" s="21"/>
      <c r="E38" s="21"/>
      <c r="F38" s="21"/>
      <c r="G38" s="21"/>
      <c r="H38" s="21"/>
      <c r="I38" s="21"/>
      <c r="J38" s="21"/>
      <c r="K38" s="21"/>
      <c r="L38" s="21"/>
      <c r="M38" s="21"/>
      <c r="N38" s="21"/>
      <c r="O38" s="21"/>
      <c r="P38" s="21"/>
      <c r="Q38" s="21"/>
      <c r="R38" s="21"/>
      <c r="S38" s="21"/>
      <c r="T38" s="21"/>
      <c r="U38" s="21"/>
      <c r="V38" s="21"/>
      <c r="W38" s="21"/>
      <c r="X38" s="21"/>
      <c r="Y38" s="21"/>
      <c r="Z38" s="21"/>
    </row>
    <row r="39" spans="1:26">
      <c r="A39" s="26">
        <v>2019</v>
      </c>
      <c r="B39" s="27">
        <f>COUNTIF('Form responses'!I2:I47,"2019")</f>
        <v>3</v>
      </c>
      <c r="C39" s="21"/>
      <c r="D39" s="21"/>
      <c r="E39" s="21"/>
      <c r="F39" s="21"/>
      <c r="G39" s="21"/>
      <c r="H39" s="21"/>
      <c r="I39" s="21"/>
      <c r="J39" s="21"/>
      <c r="K39" s="21"/>
      <c r="L39" s="21"/>
      <c r="M39" s="21"/>
      <c r="N39" s="21"/>
      <c r="O39" s="21"/>
      <c r="P39" s="21"/>
      <c r="Q39" s="21"/>
      <c r="R39" s="21"/>
      <c r="S39" s="21"/>
      <c r="T39" s="21"/>
      <c r="U39" s="21"/>
      <c r="V39" s="21"/>
      <c r="W39" s="21"/>
      <c r="X39" s="21"/>
      <c r="Y39" s="21"/>
      <c r="Z39" s="21"/>
    </row>
    <row r="40" spans="1:26">
      <c r="A40" s="26">
        <v>2021</v>
      </c>
      <c r="B40" s="27">
        <f>COUNTIF('Form responses'!I2:I47,"2021")</f>
        <v>2</v>
      </c>
      <c r="C40" s="21"/>
      <c r="D40" s="21"/>
      <c r="E40" s="21"/>
      <c r="F40" s="21"/>
      <c r="G40" s="21"/>
      <c r="H40" s="21"/>
      <c r="I40" s="21"/>
      <c r="J40" s="21"/>
      <c r="K40" s="21"/>
      <c r="L40" s="21"/>
      <c r="M40" s="21"/>
      <c r="N40" s="21"/>
      <c r="O40" s="21"/>
      <c r="P40" s="21"/>
      <c r="Q40" s="21"/>
      <c r="R40" s="21"/>
      <c r="S40" s="21"/>
      <c r="T40" s="21"/>
      <c r="U40" s="21"/>
      <c r="V40" s="21"/>
      <c r="W40" s="21"/>
      <c r="X40" s="21"/>
      <c r="Y40" s="21"/>
      <c r="Z40" s="21"/>
    </row>
    <row r="41" spans="1:26">
      <c r="A41" s="26">
        <v>2022</v>
      </c>
      <c r="B41" s="27">
        <f>COUNTIF('Form responses'!I2:I47,"2022")</f>
        <v>2</v>
      </c>
      <c r="C41" s="21"/>
      <c r="D41" s="21"/>
      <c r="E41" s="21"/>
      <c r="F41" s="21"/>
      <c r="G41" s="21"/>
      <c r="H41" s="21"/>
      <c r="I41" s="21"/>
      <c r="J41" s="21"/>
      <c r="K41" s="21"/>
      <c r="L41" s="21"/>
      <c r="M41" s="21"/>
      <c r="N41" s="21"/>
      <c r="O41" s="21"/>
      <c r="P41" s="21"/>
      <c r="Q41" s="21"/>
      <c r="R41" s="21"/>
      <c r="S41" s="21"/>
      <c r="T41" s="21"/>
      <c r="U41" s="21"/>
      <c r="V41" s="21"/>
      <c r="W41" s="21"/>
      <c r="X41" s="21"/>
      <c r="Y41" s="21"/>
      <c r="Z41" s="21"/>
    </row>
    <row r="42" spans="1:26">
      <c r="A42" s="28" t="s">
        <v>1204</v>
      </c>
      <c r="B42" s="29">
        <f>SUM(B19:B41)</f>
        <v>46</v>
      </c>
      <c r="C42" s="21"/>
      <c r="D42" s="21"/>
      <c r="E42" s="21"/>
      <c r="F42" s="21"/>
      <c r="G42" s="21"/>
      <c r="H42" s="21"/>
      <c r="I42" s="21"/>
      <c r="J42" s="21"/>
      <c r="K42" s="21"/>
      <c r="L42" s="21"/>
      <c r="M42" s="21"/>
      <c r="N42" s="21"/>
      <c r="O42" s="21"/>
      <c r="P42" s="21"/>
      <c r="Q42" s="21"/>
      <c r="R42" s="21"/>
      <c r="S42" s="21"/>
      <c r="T42" s="21"/>
      <c r="U42" s="21"/>
      <c r="V42" s="21"/>
      <c r="W42" s="21"/>
      <c r="X42" s="21"/>
      <c r="Y42" s="21"/>
      <c r="Z42" s="21"/>
    </row>
    <row r="43" spans="1:26">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spans="1:26">
      <c r="A44" s="291" t="s">
        <v>1214</v>
      </c>
      <c r="B44" s="292"/>
      <c r="C44" s="292"/>
      <c r="D44" s="292"/>
      <c r="E44" s="21"/>
      <c r="F44" s="21"/>
      <c r="G44" s="21"/>
      <c r="H44" s="21"/>
      <c r="I44" s="21"/>
      <c r="J44" s="21"/>
      <c r="K44" s="21"/>
      <c r="L44" s="21"/>
      <c r="M44" s="21"/>
      <c r="N44" s="21"/>
      <c r="O44" s="21"/>
      <c r="P44" s="21"/>
      <c r="Q44" s="21"/>
      <c r="R44" s="21"/>
      <c r="S44" s="21"/>
      <c r="T44" s="21"/>
      <c r="U44" s="21"/>
      <c r="V44" s="21"/>
      <c r="W44" s="21"/>
      <c r="X44" s="21"/>
      <c r="Y44" s="21"/>
      <c r="Z44" s="21"/>
    </row>
    <row r="45" spans="1:26">
      <c r="A45" s="22" t="s">
        <v>1215</v>
      </c>
      <c r="B45" s="22" t="s">
        <v>1216</v>
      </c>
      <c r="C45" s="22" t="s">
        <v>1208</v>
      </c>
      <c r="D45" s="22" t="s">
        <v>1217</v>
      </c>
      <c r="E45" s="21"/>
      <c r="F45" s="21"/>
      <c r="G45" s="21"/>
      <c r="H45" s="21"/>
      <c r="I45" s="21"/>
      <c r="J45" s="21"/>
      <c r="K45" s="21"/>
      <c r="L45" s="21"/>
      <c r="M45" s="21"/>
      <c r="N45" s="21"/>
      <c r="O45" s="21"/>
      <c r="P45" s="21"/>
      <c r="Q45" s="21"/>
      <c r="R45" s="21"/>
      <c r="S45" s="21"/>
      <c r="T45" s="21"/>
      <c r="U45" s="21"/>
      <c r="V45" s="21"/>
      <c r="W45" s="21"/>
      <c r="X45" s="21"/>
      <c r="Y45" s="21"/>
      <c r="Z45" s="21"/>
    </row>
    <row r="46" spans="1:26">
      <c r="A46" s="23" t="s">
        <v>82</v>
      </c>
      <c r="B46" s="23">
        <f>COUNTIF('Form responses'!AM2:AM47,"Qualitative")</f>
        <v>25</v>
      </c>
      <c r="C46" s="23">
        <f>(B46/B50)*100</f>
        <v>54.347826086956516</v>
      </c>
      <c r="D46" s="23">
        <f t="shared" ref="D46:D49" si="0">ROUND(C46,1)</f>
        <v>54.3</v>
      </c>
      <c r="E46" s="21"/>
      <c r="F46" s="21"/>
      <c r="G46" s="21"/>
      <c r="H46" s="21"/>
      <c r="I46" s="21"/>
      <c r="J46" s="21"/>
      <c r="K46" s="21"/>
      <c r="L46" s="21"/>
      <c r="M46" s="21"/>
      <c r="N46" s="21"/>
      <c r="O46" s="21"/>
      <c r="P46" s="21"/>
      <c r="Q46" s="21"/>
      <c r="R46" s="21"/>
      <c r="S46" s="21"/>
      <c r="T46" s="21"/>
      <c r="U46" s="21"/>
      <c r="V46" s="21"/>
      <c r="W46" s="21"/>
      <c r="X46" s="21"/>
      <c r="Y46" s="21"/>
      <c r="Z46" s="21"/>
    </row>
    <row r="47" spans="1:26">
      <c r="A47" s="23" t="s">
        <v>1218</v>
      </c>
      <c r="B47" s="23">
        <f>COUNTIF('Form responses'!AM2:AM47,"Quantitative")</f>
        <v>10</v>
      </c>
      <c r="C47" s="23">
        <f>(B47/B50)*100</f>
        <v>21.739130434782609</v>
      </c>
      <c r="D47" s="23">
        <f t="shared" si="0"/>
        <v>21.7</v>
      </c>
      <c r="E47" s="21"/>
      <c r="F47" s="21"/>
      <c r="G47" s="21"/>
      <c r="H47" s="21"/>
      <c r="I47" s="21"/>
      <c r="J47" s="21"/>
      <c r="K47" s="21"/>
      <c r="L47" s="21"/>
      <c r="M47" s="21"/>
      <c r="N47" s="21"/>
      <c r="O47" s="21"/>
      <c r="P47" s="21"/>
      <c r="Q47" s="21"/>
      <c r="R47" s="21"/>
      <c r="S47" s="21"/>
      <c r="T47" s="21"/>
      <c r="U47" s="21"/>
      <c r="V47" s="21"/>
      <c r="W47" s="21"/>
      <c r="X47" s="21"/>
      <c r="Y47" s="21"/>
      <c r="Z47" s="21"/>
    </row>
    <row r="48" spans="1:26">
      <c r="A48" s="23" t="s">
        <v>142</v>
      </c>
      <c r="B48" s="23">
        <f>COUNTIF('Form responses'!AM2:AM47,"Mixed")</f>
        <v>10</v>
      </c>
      <c r="C48" s="23">
        <f>(B48/B50)*100</f>
        <v>21.739130434782609</v>
      </c>
      <c r="D48" s="23">
        <f t="shared" si="0"/>
        <v>21.7</v>
      </c>
      <c r="E48" s="21"/>
      <c r="F48" s="21"/>
      <c r="G48" s="21"/>
      <c r="H48" s="21"/>
      <c r="I48" s="21"/>
      <c r="J48" s="21"/>
      <c r="K48" s="21"/>
      <c r="L48" s="21"/>
      <c r="M48" s="21"/>
      <c r="N48" s="21"/>
      <c r="O48" s="21"/>
      <c r="P48" s="21"/>
      <c r="Q48" s="21"/>
      <c r="R48" s="21"/>
      <c r="S48" s="21"/>
      <c r="T48" s="21"/>
      <c r="U48" s="21"/>
      <c r="V48" s="21"/>
      <c r="W48" s="21"/>
      <c r="X48" s="21"/>
      <c r="Y48" s="21"/>
      <c r="Z48" s="21"/>
    </row>
    <row r="49" spans="1:26">
      <c r="A49" s="23" t="s">
        <v>1219</v>
      </c>
      <c r="B49" s="23">
        <f>COUNTIF('Form responses'!AM2:AM47,"unspecified")</f>
        <v>1</v>
      </c>
      <c r="C49" s="23">
        <f>(B49/B50)*100</f>
        <v>2.1739130434782608</v>
      </c>
      <c r="D49" s="23">
        <f t="shared" si="0"/>
        <v>2.2000000000000002</v>
      </c>
      <c r="E49" s="21"/>
      <c r="F49" s="21"/>
      <c r="G49" s="21"/>
      <c r="H49" s="21"/>
      <c r="I49" s="21"/>
      <c r="J49" s="21"/>
      <c r="K49" s="21"/>
      <c r="L49" s="21"/>
      <c r="M49" s="21"/>
      <c r="N49" s="21"/>
      <c r="O49" s="21"/>
      <c r="P49" s="21"/>
      <c r="Q49" s="21"/>
      <c r="R49" s="21"/>
      <c r="S49" s="21"/>
      <c r="T49" s="21"/>
      <c r="U49" s="21"/>
      <c r="V49" s="21"/>
      <c r="W49" s="21"/>
      <c r="X49" s="21"/>
      <c r="Y49" s="21"/>
      <c r="Z49" s="21"/>
    </row>
    <row r="50" spans="1:26">
      <c r="A50" s="28" t="s">
        <v>1204</v>
      </c>
      <c r="B50" s="29">
        <f>SUM(B46:B49)</f>
        <v>46</v>
      </c>
      <c r="C50" s="28"/>
      <c r="D50" s="24">
        <f>SUM(D46:D49)</f>
        <v>99.9</v>
      </c>
      <c r="E50" s="21"/>
      <c r="F50" s="21"/>
      <c r="G50" s="21"/>
      <c r="H50" s="21"/>
      <c r="I50" s="21"/>
      <c r="J50" s="21"/>
      <c r="K50" s="21"/>
      <c r="L50" s="21"/>
      <c r="M50" s="21"/>
      <c r="N50" s="21"/>
      <c r="O50" s="21"/>
      <c r="P50" s="21"/>
      <c r="Q50" s="21"/>
      <c r="R50" s="21"/>
      <c r="S50" s="21"/>
      <c r="T50" s="21"/>
      <c r="U50" s="21"/>
      <c r="V50" s="21"/>
      <c r="W50" s="21"/>
      <c r="X50" s="21"/>
      <c r="Y50" s="21"/>
      <c r="Z50" s="21"/>
    </row>
    <row r="51" spans="1:26">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spans="1:26">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spans="1:26">
      <c r="A53" s="291" t="s">
        <v>1220</v>
      </c>
      <c r="B53" s="292"/>
      <c r="C53" s="292"/>
      <c r="D53" s="292"/>
      <c r="E53" s="21"/>
      <c r="F53" s="21"/>
      <c r="G53" s="21"/>
      <c r="H53" s="21"/>
      <c r="I53" s="21"/>
      <c r="J53" s="21"/>
      <c r="K53" s="21"/>
      <c r="L53" s="21"/>
      <c r="M53" s="21"/>
      <c r="N53" s="21"/>
      <c r="O53" s="21"/>
      <c r="P53" s="21"/>
      <c r="Q53" s="21"/>
      <c r="R53" s="21"/>
      <c r="S53" s="21"/>
      <c r="T53" s="21"/>
      <c r="U53" s="21"/>
      <c r="V53" s="21"/>
      <c r="W53" s="21"/>
      <c r="X53" s="21"/>
      <c r="Y53" s="21"/>
      <c r="Z53" s="21"/>
    </row>
    <row r="54" spans="1:26">
      <c r="A54" s="22" t="s">
        <v>1221</v>
      </c>
      <c r="B54" s="22" t="s">
        <v>1222</v>
      </c>
      <c r="C54" s="22" t="s">
        <v>1208</v>
      </c>
      <c r="D54" s="22" t="s">
        <v>1217</v>
      </c>
      <c r="E54" s="21"/>
      <c r="F54" s="21"/>
      <c r="G54" s="21"/>
      <c r="H54" s="21"/>
      <c r="I54" s="21"/>
      <c r="J54" s="21"/>
      <c r="K54" s="21"/>
      <c r="L54" s="21"/>
      <c r="M54" s="21"/>
      <c r="N54" s="21"/>
      <c r="O54" s="21"/>
      <c r="P54" s="21"/>
      <c r="Q54" s="21"/>
      <c r="R54" s="21"/>
      <c r="S54" s="21"/>
      <c r="T54" s="21"/>
      <c r="U54" s="21"/>
      <c r="V54" s="21"/>
      <c r="W54" s="21"/>
      <c r="X54" s="21"/>
      <c r="Y54" s="21"/>
      <c r="Z54" s="21"/>
    </row>
    <row r="55" spans="1:26">
      <c r="A55" s="23" t="s">
        <v>62</v>
      </c>
      <c r="B55" s="27">
        <f>COUNTIF('Form responses'!F2:F47,"IEEE_*")</f>
        <v>6</v>
      </c>
      <c r="C55" s="23">
        <f>(B55/B61)*100</f>
        <v>13.043478260869565</v>
      </c>
      <c r="D55" s="23">
        <f t="shared" ref="D55:D60" si="1">ROUND(C55,1)</f>
        <v>13</v>
      </c>
      <c r="E55" s="21"/>
      <c r="F55" s="21"/>
      <c r="G55" s="21"/>
      <c r="H55" s="21"/>
      <c r="I55" s="21"/>
      <c r="J55" s="21"/>
      <c r="K55" s="21"/>
      <c r="L55" s="21"/>
      <c r="M55" s="21"/>
      <c r="N55" s="21"/>
      <c r="O55" s="21"/>
      <c r="P55" s="21"/>
      <c r="Q55" s="21"/>
      <c r="R55" s="21"/>
      <c r="S55" s="21"/>
      <c r="T55" s="21"/>
      <c r="U55" s="21"/>
      <c r="V55" s="21"/>
      <c r="W55" s="21"/>
      <c r="X55" s="21"/>
      <c r="Y55" s="21"/>
      <c r="Z55" s="21"/>
    </row>
    <row r="56" spans="1:26">
      <c r="A56" s="23" t="s">
        <v>1223</v>
      </c>
      <c r="B56" s="27">
        <f>COUNTIF('Form responses'!F2:F47,"ACM_*")</f>
        <v>1</v>
      </c>
      <c r="C56" s="23">
        <f>(B56/B61)*100</f>
        <v>2.1739130434782608</v>
      </c>
      <c r="D56" s="23">
        <f t="shared" si="1"/>
        <v>2.2000000000000002</v>
      </c>
      <c r="E56" s="21"/>
      <c r="F56" s="21"/>
      <c r="G56" s="21"/>
      <c r="H56" s="21"/>
      <c r="I56" s="21"/>
      <c r="J56" s="21"/>
      <c r="K56" s="21"/>
      <c r="L56" s="21"/>
      <c r="M56" s="21"/>
      <c r="N56" s="21"/>
      <c r="O56" s="21"/>
      <c r="P56" s="21"/>
      <c r="Q56" s="21"/>
      <c r="R56" s="21"/>
      <c r="S56" s="21"/>
      <c r="T56" s="21"/>
      <c r="U56" s="21"/>
      <c r="V56" s="21"/>
      <c r="W56" s="21"/>
      <c r="X56" s="21"/>
      <c r="Y56" s="21"/>
      <c r="Z56" s="21"/>
    </row>
    <row r="57" spans="1:26">
      <c r="A57" s="23" t="s">
        <v>1224</v>
      </c>
      <c r="B57" s="27">
        <f>COUNTIF('Form responses'!F2:F47,"WILEY_*")</f>
        <v>1</v>
      </c>
      <c r="C57" s="23">
        <f>(B57/B61)*100</f>
        <v>2.1739130434782608</v>
      </c>
      <c r="D57" s="23">
        <f t="shared" si="1"/>
        <v>2.2000000000000002</v>
      </c>
      <c r="E57" s="21"/>
      <c r="F57" s="21"/>
      <c r="G57" s="21"/>
      <c r="H57" s="21"/>
      <c r="I57" s="21"/>
      <c r="J57" s="21"/>
      <c r="K57" s="21"/>
      <c r="L57" s="21"/>
      <c r="M57" s="21"/>
      <c r="N57" s="21"/>
      <c r="O57" s="21"/>
      <c r="P57" s="21"/>
      <c r="Q57" s="21"/>
      <c r="R57" s="21"/>
      <c r="S57" s="21"/>
      <c r="T57" s="21"/>
      <c r="U57" s="21"/>
      <c r="V57" s="21"/>
      <c r="W57" s="21"/>
      <c r="X57" s="21"/>
      <c r="Y57" s="21"/>
      <c r="Z57" s="21"/>
    </row>
    <row r="58" spans="1:26">
      <c r="A58" s="23" t="s">
        <v>1225</v>
      </c>
      <c r="B58" s="27">
        <f>COUNTIF('Form responses'!F2:F47,"SD_*")</f>
        <v>1</v>
      </c>
      <c r="C58" s="23">
        <f>(B58/B61)*100</f>
        <v>2.1739130434782608</v>
      </c>
      <c r="D58" s="23">
        <f t="shared" si="1"/>
        <v>2.2000000000000002</v>
      </c>
      <c r="E58" s="21"/>
      <c r="F58" s="21"/>
      <c r="G58" s="21"/>
      <c r="H58" s="21"/>
      <c r="I58" s="21"/>
      <c r="J58" s="21"/>
      <c r="K58" s="21"/>
      <c r="L58" s="21"/>
      <c r="M58" s="21"/>
      <c r="N58" s="21"/>
      <c r="O58" s="21"/>
      <c r="P58" s="21"/>
      <c r="Q58" s="21"/>
      <c r="R58" s="21"/>
      <c r="S58" s="21"/>
      <c r="T58" s="21"/>
      <c r="U58" s="21"/>
      <c r="V58" s="21"/>
      <c r="W58" s="21"/>
      <c r="X58" s="21"/>
      <c r="Y58" s="21"/>
      <c r="Z58" s="21"/>
    </row>
    <row r="59" spans="1:26">
      <c r="A59" s="23" t="s">
        <v>1226</v>
      </c>
      <c r="B59" s="27">
        <f>COUNTIF('Form responses'!F2:F47,"SPR_*")</f>
        <v>4</v>
      </c>
      <c r="C59" s="23">
        <f>(B59/B61)*100</f>
        <v>8.695652173913043</v>
      </c>
      <c r="D59" s="23">
        <f t="shared" si="1"/>
        <v>8.6999999999999993</v>
      </c>
      <c r="E59" s="21"/>
      <c r="F59" s="21"/>
      <c r="G59" s="21"/>
      <c r="H59" s="21"/>
      <c r="I59" s="21"/>
      <c r="J59" s="21"/>
      <c r="K59" s="21"/>
      <c r="L59" s="21"/>
      <c r="M59" s="21"/>
      <c r="N59" s="21"/>
      <c r="O59" s="21"/>
      <c r="P59" s="21"/>
      <c r="Q59" s="21"/>
      <c r="R59" s="21"/>
      <c r="S59" s="21"/>
      <c r="T59" s="21"/>
      <c r="U59" s="21"/>
      <c r="V59" s="21"/>
      <c r="W59" s="21"/>
      <c r="X59" s="21"/>
      <c r="Y59" s="21"/>
      <c r="Z59" s="21"/>
    </row>
    <row r="60" spans="1:26">
      <c r="A60" s="23" t="s">
        <v>1227</v>
      </c>
      <c r="B60" s="27">
        <f>(COUNTIF('Form responses'!F2:F47,"SBB_*")+ COUNTIF('Form responses'!F2:F47,"SBF_*")+COUNTIF('Form responses'!F2:F47,"CHASE_*"))</f>
        <v>33</v>
      </c>
      <c r="C60" s="23">
        <f>(B60/B61)*100</f>
        <v>71.739130434782609</v>
      </c>
      <c r="D60" s="23">
        <f t="shared" si="1"/>
        <v>71.7</v>
      </c>
      <c r="E60" s="21"/>
      <c r="F60" s="21"/>
      <c r="G60" s="21"/>
      <c r="H60" s="21"/>
      <c r="I60" s="21"/>
      <c r="J60" s="21"/>
      <c r="K60" s="21"/>
      <c r="L60" s="21"/>
      <c r="M60" s="21"/>
      <c r="N60" s="21"/>
      <c r="O60" s="21"/>
      <c r="P60" s="21"/>
      <c r="Q60" s="21"/>
      <c r="R60" s="21"/>
      <c r="S60" s="21"/>
      <c r="T60" s="21"/>
      <c r="U60" s="21"/>
      <c r="V60" s="21"/>
      <c r="W60" s="21"/>
      <c r="X60" s="21"/>
      <c r="Y60" s="21"/>
      <c r="Z60" s="21"/>
    </row>
    <row r="61" spans="1:26">
      <c r="A61" s="24" t="s">
        <v>1204</v>
      </c>
      <c r="B61" s="24">
        <f>SUM(B55:B60)</f>
        <v>46</v>
      </c>
      <c r="C61" s="30"/>
      <c r="D61" s="24">
        <f>SUM(D55:D60)</f>
        <v>100</v>
      </c>
      <c r="E61" s="21"/>
      <c r="F61" s="21"/>
      <c r="G61" s="21"/>
      <c r="H61" s="21"/>
      <c r="I61" s="21"/>
      <c r="J61" s="21"/>
      <c r="K61" s="21"/>
      <c r="L61" s="21"/>
      <c r="M61" s="21"/>
      <c r="N61" s="21"/>
      <c r="O61" s="21"/>
      <c r="P61" s="21"/>
      <c r="Q61" s="21"/>
      <c r="R61" s="21"/>
      <c r="S61" s="21"/>
      <c r="T61" s="21"/>
      <c r="U61" s="21"/>
      <c r="V61" s="21"/>
      <c r="W61" s="21"/>
      <c r="X61" s="21"/>
      <c r="Y61" s="21"/>
      <c r="Z61" s="21"/>
    </row>
    <row r="62" spans="1:26">
      <c r="D62" s="21"/>
      <c r="E62" s="21"/>
      <c r="F62" s="21"/>
      <c r="G62" s="21"/>
      <c r="H62" s="21"/>
      <c r="I62" s="21"/>
      <c r="J62" s="21"/>
      <c r="K62" s="21"/>
      <c r="L62" s="21"/>
      <c r="M62" s="21"/>
      <c r="N62" s="21"/>
      <c r="O62" s="21"/>
      <c r="P62" s="21"/>
      <c r="Q62" s="21"/>
      <c r="R62" s="21"/>
      <c r="S62" s="21"/>
      <c r="T62" s="21"/>
      <c r="U62" s="21"/>
      <c r="V62" s="21"/>
      <c r="W62" s="21"/>
      <c r="X62" s="21"/>
      <c r="Y62" s="21"/>
      <c r="Z62" s="21"/>
    </row>
    <row r="63" spans="1:26">
      <c r="D63" s="21"/>
      <c r="E63" s="21"/>
      <c r="F63" s="21"/>
      <c r="G63" s="21"/>
      <c r="H63" s="21"/>
      <c r="I63" s="21"/>
      <c r="J63" s="21"/>
      <c r="K63" s="21"/>
      <c r="L63" s="21"/>
      <c r="M63" s="21"/>
      <c r="N63" s="21"/>
      <c r="O63" s="21"/>
      <c r="P63" s="21"/>
      <c r="Q63" s="21"/>
      <c r="R63" s="21"/>
      <c r="S63" s="21"/>
      <c r="T63" s="21"/>
      <c r="U63" s="21"/>
      <c r="V63" s="21"/>
      <c r="W63" s="21"/>
      <c r="X63" s="21"/>
      <c r="Y63" s="21"/>
      <c r="Z63" s="21"/>
    </row>
    <row r="64" spans="1:26">
      <c r="A64" s="291" t="s">
        <v>1228</v>
      </c>
      <c r="B64" s="292"/>
      <c r="C64" s="292"/>
      <c r="D64" s="292"/>
      <c r="E64" s="21"/>
      <c r="F64" s="21"/>
      <c r="G64" s="21"/>
      <c r="H64" s="21"/>
      <c r="I64" s="21"/>
      <c r="J64" s="21"/>
      <c r="K64" s="21"/>
      <c r="L64" s="21"/>
      <c r="M64" s="21"/>
      <c r="N64" s="21"/>
      <c r="O64" s="21"/>
      <c r="P64" s="21"/>
      <c r="Q64" s="21"/>
      <c r="R64" s="21"/>
      <c r="S64" s="21"/>
      <c r="T64" s="21"/>
      <c r="U64" s="21"/>
      <c r="V64" s="21"/>
      <c r="W64" s="21"/>
      <c r="X64" s="21"/>
      <c r="Y64" s="21"/>
      <c r="Z64" s="21"/>
    </row>
    <row r="65" spans="1:26">
      <c r="A65" s="22" t="s">
        <v>1229</v>
      </c>
      <c r="B65" s="22" t="s">
        <v>1222</v>
      </c>
      <c r="C65" s="22" t="s">
        <v>1208</v>
      </c>
      <c r="D65" s="22" t="s">
        <v>1217</v>
      </c>
      <c r="E65" s="21"/>
      <c r="F65" s="21"/>
      <c r="G65" s="21"/>
      <c r="H65" s="21"/>
      <c r="I65" s="21"/>
      <c r="J65" s="21"/>
      <c r="K65" s="21"/>
      <c r="L65" s="21"/>
      <c r="M65" s="21"/>
      <c r="N65" s="21"/>
      <c r="O65" s="21"/>
      <c r="P65" s="21"/>
      <c r="Q65" s="21"/>
      <c r="R65" s="21"/>
      <c r="S65" s="21"/>
      <c r="T65" s="21"/>
      <c r="U65" s="21"/>
      <c r="V65" s="21"/>
      <c r="W65" s="21"/>
      <c r="X65" s="21"/>
      <c r="Y65" s="21"/>
      <c r="Z65" s="21"/>
    </row>
    <row r="66" spans="1:26">
      <c r="A66" s="23" t="s">
        <v>477</v>
      </c>
      <c r="B66" s="27">
        <f>COUNTIF('Form responses'!F2:F47,"SBB_*")</f>
        <v>19</v>
      </c>
      <c r="C66" s="23">
        <f>(B66/B69)*100</f>
        <v>57.575757575757578</v>
      </c>
      <c r="D66" s="23">
        <f t="shared" ref="D66:D68" si="2">ROUND(C66,1)</f>
        <v>57.6</v>
      </c>
      <c r="E66" s="21"/>
      <c r="F66" s="21"/>
      <c r="G66" s="21"/>
      <c r="H66" s="21"/>
      <c r="I66" s="21"/>
      <c r="J66" s="21"/>
      <c r="K66" s="21"/>
      <c r="L66" s="21"/>
      <c r="M66" s="21"/>
      <c r="N66" s="21"/>
      <c r="O66" s="21"/>
      <c r="P66" s="21"/>
      <c r="Q66" s="21"/>
      <c r="R66" s="21"/>
      <c r="S66" s="21"/>
      <c r="T66" s="21"/>
      <c r="U66" s="21"/>
      <c r="V66" s="21"/>
      <c r="W66" s="21"/>
      <c r="X66" s="21"/>
      <c r="Y66" s="21"/>
      <c r="Z66" s="21"/>
    </row>
    <row r="67" spans="1:26">
      <c r="A67" s="23" t="s">
        <v>301</v>
      </c>
      <c r="B67" s="27">
        <f>COUNTIF('Form responses'!F2:F47,"SBF_*")</f>
        <v>12</v>
      </c>
      <c r="C67" s="23">
        <f>(B67/B69)*100</f>
        <v>36.363636363636367</v>
      </c>
      <c r="D67" s="23">
        <f t="shared" si="2"/>
        <v>36.4</v>
      </c>
      <c r="E67" s="21"/>
      <c r="F67" s="21"/>
      <c r="G67" s="21"/>
      <c r="H67" s="21"/>
      <c r="I67" s="21"/>
      <c r="J67" s="21"/>
      <c r="K67" s="21"/>
      <c r="L67" s="21"/>
      <c r="M67" s="21"/>
      <c r="N67" s="21"/>
      <c r="O67" s="21"/>
      <c r="P67" s="21"/>
      <c r="Q67" s="21"/>
      <c r="R67" s="21"/>
      <c r="S67" s="21"/>
      <c r="T67" s="21"/>
      <c r="U67" s="21"/>
      <c r="V67" s="21"/>
      <c r="W67" s="21"/>
      <c r="X67" s="21"/>
      <c r="Y67" s="21"/>
      <c r="Z67" s="21"/>
    </row>
    <row r="68" spans="1:26">
      <c r="A68" s="23" t="s">
        <v>425</v>
      </c>
      <c r="B68" s="27">
        <f>COUNTIF('Form responses'!F2:F47,"CHASE_*")</f>
        <v>2</v>
      </c>
      <c r="C68" s="23">
        <f>(B68/B69)*100</f>
        <v>6.0606060606060606</v>
      </c>
      <c r="D68" s="23">
        <f t="shared" si="2"/>
        <v>6.1</v>
      </c>
      <c r="E68" s="21"/>
      <c r="F68" s="21"/>
      <c r="G68" s="21"/>
      <c r="H68" s="21"/>
      <c r="I68" s="21"/>
      <c r="J68" s="21"/>
      <c r="K68" s="21"/>
      <c r="L68" s="21"/>
      <c r="M68" s="21"/>
      <c r="N68" s="21"/>
      <c r="O68" s="21"/>
      <c r="P68" s="21"/>
      <c r="Q68" s="21"/>
      <c r="R68" s="21"/>
      <c r="S68" s="21"/>
      <c r="T68" s="21"/>
      <c r="U68" s="21"/>
      <c r="V68" s="21"/>
      <c r="W68" s="21"/>
      <c r="X68" s="21"/>
      <c r="Y68" s="21"/>
      <c r="Z68" s="21"/>
    </row>
    <row r="69" spans="1:26">
      <c r="A69" s="24" t="s">
        <v>1204</v>
      </c>
      <c r="B69" s="24">
        <f>SUM(B66:B68)</f>
        <v>33</v>
      </c>
      <c r="C69" s="30"/>
      <c r="D69" s="24">
        <f>SUM(D66:D68)</f>
        <v>100.1</v>
      </c>
      <c r="E69" s="21"/>
      <c r="F69" s="21"/>
      <c r="G69" s="21"/>
      <c r="H69" s="21"/>
      <c r="I69" s="21"/>
      <c r="J69" s="21"/>
      <c r="K69" s="21"/>
      <c r="L69" s="21"/>
      <c r="M69" s="21"/>
      <c r="N69" s="21"/>
      <c r="O69" s="21"/>
      <c r="P69" s="21"/>
      <c r="Q69" s="21"/>
      <c r="R69" s="21"/>
      <c r="S69" s="21"/>
      <c r="T69" s="21"/>
      <c r="U69" s="21"/>
      <c r="V69" s="21"/>
      <c r="W69" s="21"/>
      <c r="X69" s="21"/>
      <c r="Y69" s="21"/>
      <c r="Z69" s="21"/>
    </row>
    <row r="70" spans="1:26">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spans="1:26">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spans="1:26">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spans="1:26">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spans="1:26">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spans="1:26">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26">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spans="1:26">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spans="1:26">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spans="1:26">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spans="1:26">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spans="1:26">
      <c r="A81" s="21"/>
      <c r="B81" s="21"/>
      <c r="C81" s="21"/>
      <c r="D81" s="31" t="s">
        <v>1230</v>
      </c>
      <c r="E81" s="31"/>
      <c r="F81" s="21"/>
      <c r="G81" s="21"/>
      <c r="H81" s="21"/>
      <c r="I81" s="21"/>
      <c r="J81" s="21"/>
      <c r="K81" s="21"/>
      <c r="L81" s="21"/>
      <c r="M81" s="21"/>
      <c r="N81" s="21"/>
      <c r="O81" s="21"/>
      <c r="P81" s="21"/>
      <c r="Q81" s="21"/>
      <c r="R81" s="21"/>
      <c r="S81" s="21"/>
      <c r="T81" s="21"/>
      <c r="U81" s="21"/>
      <c r="V81" s="21"/>
      <c r="W81" s="21"/>
      <c r="X81" s="21"/>
      <c r="Y81" s="21"/>
      <c r="Z81" s="21"/>
    </row>
    <row r="82" spans="1:26">
      <c r="A82" s="32" t="s">
        <v>1231</v>
      </c>
      <c r="B82" s="32" t="s">
        <v>1232</v>
      </c>
      <c r="C82" s="21"/>
      <c r="D82" s="32" t="s">
        <v>1231</v>
      </c>
      <c r="E82" s="32" t="s">
        <v>1232</v>
      </c>
      <c r="F82" s="21"/>
      <c r="G82" s="21"/>
      <c r="H82" s="21"/>
      <c r="I82" s="21"/>
      <c r="J82" s="21"/>
      <c r="K82" s="21"/>
      <c r="L82" s="21"/>
      <c r="M82" s="21"/>
      <c r="N82" s="21"/>
      <c r="O82" s="21"/>
      <c r="P82" s="21"/>
      <c r="Q82" s="21"/>
      <c r="R82" s="21"/>
      <c r="S82" s="21"/>
      <c r="T82" s="21"/>
      <c r="U82" s="21"/>
      <c r="V82" s="21"/>
      <c r="W82" s="21"/>
      <c r="X82" s="21"/>
      <c r="Y82" s="21"/>
      <c r="Z82" s="21"/>
    </row>
    <row r="83" spans="1:26">
      <c r="A83" s="21" t="s">
        <v>55</v>
      </c>
      <c r="B83" s="5">
        <v>2013</v>
      </c>
      <c r="C83" s="21"/>
      <c r="D83" s="21" t="s">
        <v>908</v>
      </c>
      <c r="E83" s="5">
        <v>1986</v>
      </c>
      <c r="F83" s="21"/>
      <c r="G83" s="21"/>
      <c r="H83" s="21"/>
      <c r="I83" s="21"/>
      <c r="J83" s="21"/>
      <c r="K83" s="21"/>
      <c r="L83" s="21"/>
      <c r="M83" s="21"/>
      <c r="N83" s="21"/>
      <c r="O83" s="21"/>
      <c r="P83" s="21"/>
      <c r="Q83" s="21"/>
      <c r="R83" s="21"/>
      <c r="S83" s="21"/>
      <c r="T83" s="21"/>
      <c r="U83" s="21"/>
      <c r="V83" s="21"/>
      <c r="W83" s="21"/>
      <c r="X83" s="21"/>
      <c r="Y83" s="21"/>
      <c r="Z83" s="21"/>
    </row>
    <row r="84" spans="1:26">
      <c r="A84" s="21" t="s">
        <v>92</v>
      </c>
      <c r="B84" s="5">
        <v>2019</v>
      </c>
      <c r="C84" s="21"/>
      <c r="D84" s="21" t="s">
        <v>740</v>
      </c>
      <c r="E84" s="5">
        <v>1989</v>
      </c>
      <c r="F84" s="21"/>
      <c r="G84" s="21"/>
      <c r="H84" s="21"/>
      <c r="I84" s="21"/>
      <c r="J84" s="21"/>
      <c r="K84" s="21"/>
      <c r="L84" s="21"/>
      <c r="M84" s="21"/>
      <c r="N84" s="21"/>
      <c r="O84" s="21"/>
      <c r="P84" s="21"/>
      <c r="Q84" s="21"/>
      <c r="R84" s="21"/>
      <c r="S84" s="21"/>
      <c r="T84" s="21"/>
      <c r="U84" s="21"/>
      <c r="V84" s="21"/>
      <c r="W84" s="21"/>
      <c r="X84" s="21"/>
      <c r="Y84" s="21"/>
      <c r="Z84" s="21"/>
    </row>
    <row r="85" spans="1:26">
      <c r="A85" s="21" t="s">
        <v>119</v>
      </c>
      <c r="B85" s="5">
        <v>2011</v>
      </c>
      <c r="C85" s="21"/>
      <c r="D85" s="21" t="s">
        <v>523</v>
      </c>
      <c r="E85" s="5">
        <v>1991</v>
      </c>
      <c r="F85" s="21"/>
      <c r="G85" s="21"/>
      <c r="H85" s="21"/>
      <c r="I85" s="21"/>
      <c r="J85" s="21"/>
      <c r="K85" s="21"/>
      <c r="L85" s="21"/>
      <c r="M85" s="21"/>
      <c r="N85" s="21"/>
      <c r="O85" s="21"/>
      <c r="P85" s="21"/>
      <c r="Q85" s="21"/>
      <c r="R85" s="21"/>
      <c r="S85" s="21"/>
      <c r="T85" s="21"/>
      <c r="U85" s="21"/>
      <c r="V85" s="21"/>
      <c r="W85" s="21"/>
      <c r="X85" s="21"/>
      <c r="Y85" s="21"/>
      <c r="Z85" s="21"/>
    </row>
    <row r="86" spans="1:26">
      <c r="A86" s="21" t="s">
        <v>149</v>
      </c>
      <c r="B86" s="5">
        <v>2018</v>
      </c>
      <c r="C86" s="21"/>
      <c r="D86" s="21" t="s">
        <v>768</v>
      </c>
      <c r="E86" s="5">
        <v>1994</v>
      </c>
      <c r="F86" s="21"/>
      <c r="G86" s="21"/>
      <c r="H86" s="21"/>
      <c r="I86" s="21"/>
      <c r="J86" s="21"/>
      <c r="K86" s="21"/>
      <c r="L86" s="21"/>
      <c r="M86" s="21"/>
      <c r="N86" s="21"/>
      <c r="O86" s="21"/>
      <c r="P86" s="21"/>
      <c r="Q86" s="21"/>
      <c r="R86" s="21"/>
      <c r="S86" s="21"/>
      <c r="T86" s="21"/>
      <c r="U86" s="21"/>
      <c r="V86" s="21"/>
      <c r="W86" s="21"/>
      <c r="X86" s="21"/>
      <c r="Y86" s="21"/>
      <c r="Z86" s="21"/>
    </row>
    <row r="87" spans="1:26">
      <c r="A87" s="21" t="s">
        <v>179</v>
      </c>
      <c r="B87" s="5">
        <v>2018</v>
      </c>
      <c r="C87" s="21"/>
      <c r="D87" s="21" t="s">
        <v>344</v>
      </c>
      <c r="E87" s="5">
        <v>1998</v>
      </c>
      <c r="F87" s="21"/>
      <c r="G87" s="21"/>
      <c r="H87" s="21"/>
      <c r="I87" s="21"/>
      <c r="J87" s="21"/>
      <c r="K87" s="21"/>
      <c r="L87" s="21"/>
      <c r="M87" s="21"/>
      <c r="N87" s="21"/>
      <c r="O87" s="21"/>
      <c r="P87" s="21"/>
      <c r="Q87" s="21"/>
      <c r="R87" s="21"/>
      <c r="S87" s="21"/>
      <c r="T87" s="21"/>
      <c r="U87" s="21"/>
      <c r="V87" s="21"/>
      <c r="W87" s="21"/>
      <c r="X87" s="21"/>
      <c r="Y87" s="21"/>
      <c r="Z87" s="21"/>
    </row>
    <row r="88" spans="1:26">
      <c r="A88" s="21" t="s">
        <v>211</v>
      </c>
      <c r="B88" s="5">
        <v>2018</v>
      </c>
      <c r="C88" s="21"/>
      <c r="D88" s="21" t="s">
        <v>546</v>
      </c>
      <c r="E88" s="5">
        <v>2000</v>
      </c>
      <c r="F88" s="21"/>
      <c r="G88" s="21"/>
      <c r="H88" s="21"/>
      <c r="I88" s="21"/>
      <c r="J88" s="21"/>
      <c r="K88" s="21"/>
      <c r="L88" s="21"/>
      <c r="M88" s="21"/>
      <c r="N88" s="21"/>
      <c r="O88" s="21"/>
      <c r="P88" s="21"/>
      <c r="Q88" s="21"/>
      <c r="R88" s="21"/>
      <c r="S88" s="21"/>
      <c r="T88" s="21"/>
      <c r="U88" s="21"/>
      <c r="V88" s="21"/>
      <c r="W88" s="21"/>
      <c r="X88" s="21"/>
      <c r="Y88" s="21"/>
      <c r="Z88" s="21"/>
    </row>
    <row r="89" spans="1:26">
      <c r="A89" s="21" t="s">
        <v>239</v>
      </c>
      <c r="B89" s="5">
        <v>2010</v>
      </c>
      <c r="C89" s="21"/>
      <c r="D89" s="21" t="s">
        <v>1087</v>
      </c>
      <c r="E89" s="5">
        <v>2000</v>
      </c>
      <c r="F89" s="21"/>
      <c r="G89" s="21"/>
      <c r="H89" s="21"/>
      <c r="I89" s="21"/>
      <c r="J89" s="21"/>
      <c r="K89" s="21"/>
      <c r="L89" s="21"/>
      <c r="M89" s="21"/>
      <c r="N89" s="21"/>
      <c r="O89" s="21"/>
      <c r="P89" s="21"/>
      <c r="Q89" s="21"/>
      <c r="R89" s="21"/>
      <c r="S89" s="21"/>
      <c r="T89" s="21"/>
      <c r="U89" s="21"/>
      <c r="V89" s="21"/>
      <c r="W89" s="21"/>
      <c r="X89" s="21"/>
      <c r="Y89" s="21"/>
      <c r="Z89" s="21"/>
    </row>
    <row r="90" spans="1:26">
      <c r="A90" s="21" t="s">
        <v>266</v>
      </c>
      <c r="B90" s="5">
        <v>2014</v>
      </c>
      <c r="C90" s="21"/>
      <c r="D90" s="21" t="s">
        <v>445</v>
      </c>
      <c r="E90" s="19">
        <v>2001</v>
      </c>
      <c r="F90" s="21"/>
      <c r="G90" s="21"/>
      <c r="H90" s="21"/>
      <c r="I90" s="21"/>
      <c r="J90" s="21"/>
      <c r="K90" s="21"/>
      <c r="L90" s="21"/>
      <c r="M90" s="21"/>
      <c r="N90" s="21"/>
      <c r="O90" s="21"/>
      <c r="P90" s="21"/>
      <c r="Q90" s="21"/>
      <c r="R90" s="21"/>
      <c r="S90" s="21"/>
      <c r="T90" s="21"/>
      <c r="U90" s="21"/>
      <c r="V90" s="21"/>
      <c r="W90" s="21"/>
      <c r="X90" s="21"/>
      <c r="Y90" s="21"/>
      <c r="Z90" s="21"/>
    </row>
    <row r="91" spans="1:26">
      <c r="A91" s="21" t="s">
        <v>295</v>
      </c>
      <c r="B91" s="5">
        <v>2014</v>
      </c>
      <c r="C91" s="21"/>
      <c r="D91" s="21" t="s">
        <v>817</v>
      </c>
      <c r="E91" s="5">
        <v>2002</v>
      </c>
      <c r="F91" s="21"/>
      <c r="G91" s="21"/>
      <c r="H91" s="21"/>
      <c r="I91" s="21"/>
      <c r="J91" s="21"/>
      <c r="K91" s="21"/>
      <c r="L91" s="21"/>
      <c r="M91" s="21"/>
      <c r="N91" s="21"/>
      <c r="O91" s="21"/>
      <c r="P91" s="21"/>
      <c r="Q91" s="21"/>
      <c r="R91" s="21"/>
      <c r="S91" s="21"/>
      <c r="T91" s="21"/>
      <c r="U91" s="21"/>
      <c r="V91" s="21"/>
      <c r="W91" s="21"/>
      <c r="X91" s="21"/>
      <c r="Y91" s="21"/>
      <c r="Z91" s="21"/>
    </row>
    <row r="92" spans="1:26">
      <c r="A92" s="21" t="s">
        <v>322</v>
      </c>
      <c r="B92" s="5">
        <v>2015</v>
      </c>
      <c r="C92" s="21"/>
      <c r="D92" s="21" t="s">
        <v>714</v>
      </c>
      <c r="E92" s="5">
        <v>2003</v>
      </c>
      <c r="F92" s="21"/>
      <c r="G92" s="21"/>
      <c r="H92" s="21"/>
      <c r="I92" s="21"/>
      <c r="J92" s="21"/>
      <c r="K92" s="21"/>
      <c r="L92" s="21"/>
      <c r="M92" s="21"/>
      <c r="N92" s="21"/>
      <c r="O92" s="21"/>
      <c r="P92" s="21"/>
      <c r="Q92" s="21"/>
      <c r="R92" s="21"/>
      <c r="S92" s="21"/>
      <c r="T92" s="21"/>
      <c r="U92" s="21"/>
      <c r="V92" s="21"/>
      <c r="W92" s="21"/>
      <c r="X92" s="21"/>
      <c r="Y92" s="21"/>
      <c r="Z92" s="21"/>
    </row>
    <row r="93" spans="1:26">
      <c r="A93" s="21" t="s">
        <v>344</v>
      </c>
      <c r="B93" s="5">
        <v>1998</v>
      </c>
      <c r="C93" s="21"/>
      <c r="D93" s="21" t="s">
        <v>645</v>
      </c>
      <c r="E93" s="5">
        <v>2004</v>
      </c>
      <c r="F93" s="21"/>
      <c r="G93" s="21"/>
      <c r="H93" s="21"/>
      <c r="I93" s="21"/>
      <c r="J93" s="21"/>
      <c r="K93" s="21"/>
      <c r="L93" s="21"/>
      <c r="M93" s="21"/>
      <c r="N93" s="21"/>
      <c r="O93" s="21"/>
      <c r="P93" s="21"/>
      <c r="Q93" s="21"/>
      <c r="R93" s="21"/>
      <c r="S93" s="21"/>
      <c r="T93" s="21"/>
      <c r="U93" s="21"/>
      <c r="V93" s="21"/>
      <c r="W93" s="21"/>
      <c r="X93" s="21"/>
      <c r="Y93" s="21"/>
      <c r="Z93" s="21"/>
    </row>
    <row r="94" spans="1:26">
      <c r="A94" s="21" t="s">
        <v>368</v>
      </c>
      <c r="B94" s="5">
        <v>2021</v>
      </c>
      <c r="C94" s="21"/>
      <c r="D94" s="21" t="s">
        <v>693</v>
      </c>
      <c r="E94" s="5">
        <v>2005</v>
      </c>
      <c r="F94" s="21"/>
      <c r="G94" s="21"/>
      <c r="H94" s="21"/>
      <c r="I94" s="21"/>
      <c r="J94" s="21"/>
      <c r="K94" s="21"/>
      <c r="L94" s="21"/>
      <c r="M94" s="21"/>
      <c r="N94" s="21"/>
      <c r="O94" s="21"/>
      <c r="P94" s="21"/>
      <c r="Q94" s="21"/>
      <c r="R94" s="21"/>
      <c r="S94" s="21"/>
      <c r="T94" s="21"/>
      <c r="U94" s="21"/>
      <c r="V94" s="21"/>
      <c r="W94" s="21"/>
      <c r="X94" s="21"/>
      <c r="Y94" s="21"/>
      <c r="Z94" s="21"/>
    </row>
    <row r="95" spans="1:26">
      <c r="A95" s="21" t="s">
        <v>395</v>
      </c>
      <c r="B95" s="5">
        <v>2008</v>
      </c>
      <c r="C95" s="21"/>
      <c r="D95" s="21" t="s">
        <v>1017</v>
      </c>
      <c r="E95" s="5">
        <v>2005</v>
      </c>
      <c r="F95" s="21"/>
      <c r="G95" s="21"/>
      <c r="H95" s="21"/>
      <c r="I95" s="21"/>
      <c r="J95" s="21"/>
      <c r="K95" s="21"/>
      <c r="L95" s="21"/>
      <c r="M95" s="21"/>
      <c r="N95" s="21"/>
      <c r="O95" s="21"/>
      <c r="P95" s="21"/>
      <c r="Q95" s="21"/>
      <c r="R95" s="21"/>
      <c r="S95" s="21"/>
      <c r="T95" s="21"/>
      <c r="U95" s="21"/>
      <c r="V95" s="21"/>
      <c r="W95" s="21"/>
      <c r="X95" s="21"/>
      <c r="Y95" s="21"/>
      <c r="Z95" s="21"/>
    </row>
    <row r="96" spans="1:26">
      <c r="A96" s="21" t="s">
        <v>419</v>
      </c>
      <c r="B96" s="5">
        <v>2014</v>
      </c>
      <c r="C96" s="21"/>
      <c r="D96" s="21" t="s">
        <v>1153</v>
      </c>
      <c r="E96" s="5">
        <v>2005</v>
      </c>
      <c r="F96" s="21"/>
      <c r="G96" s="21"/>
      <c r="H96" s="21"/>
      <c r="I96" s="21"/>
      <c r="J96" s="21"/>
      <c r="K96" s="21"/>
      <c r="L96" s="21"/>
      <c r="M96" s="21"/>
      <c r="N96" s="21"/>
      <c r="O96" s="21"/>
      <c r="P96" s="21"/>
      <c r="Q96" s="21"/>
      <c r="R96" s="21"/>
      <c r="S96" s="21"/>
      <c r="T96" s="21"/>
      <c r="U96" s="21"/>
      <c r="V96" s="21"/>
      <c r="W96" s="21"/>
      <c r="X96" s="21"/>
      <c r="Y96" s="21"/>
      <c r="Z96" s="21"/>
    </row>
    <row r="97" spans="1:26">
      <c r="A97" s="21" t="s">
        <v>445</v>
      </c>
      <c r="B97" s="19">
        <v>2001</v>
      </c>
      <c r="C97" s="21"/>
      <c r="D97" s="21" t="s">
        <v>668</v>
      </c>
      <c r="E97" s="5">
        <v>2006</v>
      </c>
      <c r="F97" s="21"/>
      <c r="G97" s="21"/>
      <c r="H97" s="21"/>
      <c r="I97" s="21"/>
      <c r="J97" s="21"/>
      <c r="K97" s="21"/>
      <c r="L97" s="21"/>
      <c r="M97" s="21"/>
      <c r="N97" s="21"/>
      <c r="O97" s="21"/>
      <c r="P97" s="21"/>
      <c r="Q97" s="21"/>
      <c r="R97" s="21"/>
      <c r="S97" s="21"/>
      <c r="T97" s="21"/>
      <c r="U97" s="21"/>
      <c r="V97" s="21"/>
      <c r="W97" s="21"/>
      <c r="X97" s="21"/>
      <c r="Y97" s="21"/>
      <c r="Z97" s="21"/>
    </row>
    <row r="98" spans="1:26">
      <c r="A98" s="21" t="s">
        <v>471</v>
      </c>
      <c r="B98" s="5">
        <v>2010</v>
      </c>
      <c r="C98" s="21"/>
      <c r="D98" s="21" t="s">
        <v>395</v>
      </c>
      <c r="E98" s="5">
        <v>2008</v>
      </c>
      <c r="F98" s="21"/>
      <c r="G98" s="21"/>
      <c r="H98" s="21"/>
      <c r="I98" s="21"/>
      <c r="J98" s="21"/>
      <c r="K98" s="21"/>
      <c r="L98" s="21"/>
      <c r="M98" s="21"/>
      <c r="N98" s="21"/>
      <c r="O98" s="21"/>
      <c r="P98" s="21"/>
      <c r="Q98" s="21"/>
      <c r="R98" s="21"/>
      <c r="S98" s="21"/>
      <c r="T98" s="21"/>
      <c r="U98" s="21"/>
      <c r="V98" s="21"/>
      <c r="W98" s="21"/>
      <c r="X98" s="21"/>
      <c r="Y98" s="21"/>
      <c r="Z98" s="21"/>
    </row>
    <row r="99" spans="1:26">
      <c r="A99" s="21" t="s">
        <v>499</v>
      </c>
      <c r="B99" s="5">
        <v>2011</v>
      </c>
      <c r="C99" s="21"/>
      <c r="D99" s="21" t="s">
        <v>573</v>
      </c>
      <c r="E99" s="5">
        <v>2009</v>
      </c>
      <c r="F99" s="21"/>
      <c r="G99" s="21"/>
      <c r="H99" s="21"/>
      <c r="I99" s="21"/>
      <c r="J99" s="21"/>
      <c r="K99" s="21"/>
      <c r="L99" s="21"/>
      <c r="M99" s="21"/>
      <c r="N99" s="21"/>
      <c r="O99" s="21"/>
      <c r="P99" s="21"/>
      <c r="Q99" s="21"/>
      <c r="R99" s="21"/>
      <c r="S99" s="21"/>
      <c r="T99" s="21"/>
      <c r="U99" s="21"/>
      <c r="V99" s="21"/>
      <c r="W99" s="21"/>
      <c r="X99" s="21"/>
      <c r="Y99" s="21"/>
      <c r="Z99" s="21"/>
    </row>
    <row r="100" spans="1:26">
      <c r="A100" s="21" t="s">
        <v>523</v>
      </c>
      <c r="B100" s="5">
        <v>1991</v>
      </c>
      <c r="C100" s="21"/>
      <c r="D100" s="21" t="s">
        <v>598</v>
      </c>
      <c r="E100" s="5">
        <v>2009</v>
      </c>
      <c r="F100" s="21"/>
      <c r="G100" s="21"/>
      <c r="H100" s="21"/>
      <c r="I100" s="21"/>
      <c r="J100" s="21"/>
      <c r="K100" s="21"/>
      <c r="L100" s="21"/>
      <c r="M100" s="21"/>
      <c r="N100" s="21"/>
      <c r="O100" s="21"/>
      <c r="P100" s="21"/>
      <c r="Q100" s="21"/>
      <c r="R100" s="21"/>
      <c r="S100" s="21"/>
      <c r="T100" s="21"/>
      <c r="U100" s="21"/>
      <c r="V100" s="21"/>
      <c r="W100" s="21"/>
      <c r="X100" s="21"/>
      <c r="Y100" s="21"/>
      <c r="Z100" s="21"/>
    </row>
    <row r="101" spans="1:26">
      <c r="A101" s="21" t="s">
        <v>546</v>
      </c>
      <c r="B101" s="5">
        <v>2000</v>
      </c>
      <c r="C101" s="21"/>
      <c r="D101" s="21" t="s">
        <v>239</v>
      </c>
      <c r="E101" s="5">
        <v>2010</v>
      </c>
      <c r="F101" s="21"/>
      <c r="G101" s="21"/>
      <c r="H101" s="21"/>
      <c r="I101" s="21"/>
      <c r="J101" s="21"/>
      <c r="K101" s="21"/>
      <c r="L101" s="21"/>
      <c r="M101" s="21"/>
      <c r="N101" s="21"/>
      <c r="O101" s="21"/>
      <c r="P101" s="21"/>
      <c r="Q101" s="21"/>
      <c r="R101" s="21"/>
      <c r="S101" s="21"/>
      <c r="T101" s="21"/>
      <c r="U101" s="21"/>
      <c r="V101" s="21"/>
      <c r="W101" s="21"/>
      <c r="X101" s="21"/>
      <c r="Y101" s="21"/>
      <c r="Z101" s="21"/>
    </row>
    <row r="102" spans="1:26">
      <c r="A102" s="21" t="s">
        <v>573</v>
      </c>
      <c r="B102" s="5">
        <v>2009</v>
      </c>
      <c r="C102" s="21"/>
      <c r="D102" s="21" t="s">
        <v>471</v>
      </c>
      <c r="E102" s="5">
        <v>2010</v>
      </c>
      <c r="F102" s="21"/>
      <c r="G102" s="21"/>
      <c r="H102" s="21"/>
      <c r="I102" s="21"/>
      <c r="J102" s="21"/>
      <c r="K102" s="21"/>
      <c r="L102" s="21"/>
      <c r="M102" s="21"/>
      <c r="N102" s="21"/>
      <c r="O102" s="21"/>
      <c r="P102" s="21"/>
      <c r="Q102" s="21"/>
      <c r="R102" s="21"/>
      <c r="S102" s="21"/>
      <c r="T102" s="21"/>
      <c r="U102" s="21"/>
      <c r="V102" s="21"/>
      <c r="W102" s="21"/>
      <c r="X102" s="21"/>
      <c r="Y102" s="21"/>
      <c r="Z102" s="21"/>
    </row>
    <row r="103" spans="1:26">
      <c r="A103" s="21" t="s">
        <v>598</v>
      </c>
      <c r="B103" s="5">
        <v>2009</v>
      </c>
      <c r="C103" s="21"/>
      <c r="D103" s="21" t="s">
        <v>886</v>
      </c>
      <c r="E103" s="5">
        <v>2010</v>
      </c>
      <c r="F103" s="21"/>
      <c r="G103" s="21"/>
      <c r="H103" s="21"/>
      <c r="I103" s="21"/>
      <c r="J103" s="21"/>
      <c r="K103" s="21"/>
      <c r="L103" s="21"/>
      <c r="M103" s="21"/>
      <c r="N103" s="21"/>
      <c r="O103" s="21"/>
      <c r="P103" s="21"/>
      <c r="Q103" s="21"/>
      <c r="R103" s="21"/>
      <c r="S103" s="21"/>
      <c r="T103" s="21"/>
      <c r="U103" s="21"/>
      <c r="V103" s="21"/>
      <c r="W103" s="21"/>
      <c r="X103" s="21"/>
      <c r="Y103" s="21"/>
      <c r="Z103" s="21"/>
    </row>
    <row r="104" spans="1:26">
      <c r="A104" s="21" t="s">
        <v>622</v>
      </c>
      <c r="B104" s="5">
        <v>2014</v>
      </c>
      <c r="C104" s="21"/>
      <c r="D104" s="21" t="s">
        <v>119</v>
      </c>
      <c r="E104" s="5">
        <v>2011</v>
      </c>
      <c r="F104" s="21"/>
      <c r="G104" s="21"/>
      <c r="H104" s="21"/>
      <c r="I104" s="21"/>
      <c r="J104" s="21"/>
      <c r="K104" s="21"/>
      <c r="L104" s="21"/>
      <c r="M104" s="21"/>
      <c r="N104" s="21"/>
      <c r="O104" s="21"/>
      <c r="P104" s="21"/>
      <c r="Q104" s="21"/>
      <c r="R104" s="21"/>
      <c r="S104" s="21"/>
      <c r="T104" s="21"/>
      <c r="U104" s="21"/>
      <c r="V104" s="21"/>
      <c r="W104" s="21"/>
      <c r="X104" s="21"/>
      <c r="Y104" s="21"/>
      <c r="Z104" s="21"/>
    </row>
    <row r="105" spans="1:26">
      <c r="A105" s="21" t="s">
        <v>645</v>
      </c>
      <c r="B105" s="5">
        <v>2004</v>
      </c>
      <c r="C105" s="21"/>
      <c r="D105" s="21" t="s">
        <v>499</v>
      </c>
      <c r="E105" s="5">
        <v>2011</v>
      </c>
      <c r="F105" s="21"/>
      <c r="G105" s="21"/>
      <c r="H105" s="21"/>
      <c r="I105" s="21"/>
      <c r="J105" s="21"/>
      <c r="K105" s="21"/>
      <c r="L105" s="21"/>
      <c r="M105" s="21"/>
      <c r="N105" s="21"/>
      <c r="O105" s="21"/>
      <c r="P105" s="21"/>
      <c r="Q105" s="21"/>
      <c r="R105" s="21"/>
      <c r="S105" s="21"/>
      <c r="T105" s="21"/>
      <c r="U105" s="21"/>
      <c r="V105" s="21"/>
      <c r="W105" s="21"/>
      <c r="X105" s="21"/>
      <c r="Y105" s="21"/>
      <c r="Z105" s="21"/>
    </row>
    <row r="106" spans="1:26">
      <c r="A106" s="21" t="s">
        <v>668</v>
      </c>
      <c r="B106" s="5">
        <v>2006</v>
      </c>
      <c r="C106" s="21"/>
      <c r="D106" s="21" t="s">
        <v>842</v>
      </c>
      <c r="E106" s="19">
        <v>2011</v>
      </c>
      <c r="F106" s="21"/>
      <c r="G106" s="21"/>
      <c r="H106" s="21"/>
      <c r="I106" s="21"/>
      <c r="J106" s="21"/>
      <c r="K106" s="21"/>
      <c r="L106" s="21"/>
      <c r="M106" s="21"/>
      <c r="N106" s="21"/>
      <c r="O106" s="21"/>
      <c r="P106" s="21"/>
      <c r="Q106" s="21"/>
      <c r="R106" s="21"/>
      <c r="S106" s="21"/>
      <c r="T106" s="21"/>
      <c r="U106" s="21"/>
      <c r="V106" s="21"/>
      <c r="W106" s="21"/>
      <c r="X106" s="21"/>
      <c r="Y106" s="21"/>
      <c r="Z106" s="21"/>
    </row>
    <row r="107" spans="1:26">
      <c r="A107" s="21" t="s">
        <v>693</v>
      </c>
      <c r="B107" s="5">
        <v>2005</v>
      </c>
      <c r="C107" s="21"/>
      <c r="D107" s="21" t="s">
        <v>55</v>
      </c>
      <c r="E107" s="5">
        <v>2013</v>
      </c>
      <c r="F107" s="21"/>
      <c r="G107" s="21"/>
      <c r="H107" s="21"/>
      <c r="I107" s="21"/>
      <c r="J107" s="21"/>
      <c r="K107" s="21"/>
      <c r="L107" s="21"/>
      <c r="M107" s="21"/>
      <c r="N107" s="21"/>
      <c r="O107" s="21"/>
      <c r="P107" s="21"/>
      <c r="Q107" s="21"/>
      <c r="R107" s="21"/>
      <c r="S107" s="21"/>
      <c r="T107" s="21"/>
      <c r="U107" s="21"/>
      <c r="V107" s="21"/>
      <c r="W107" s="21"/>
      <c r="X107" s="21"/>
      <c r="Y107" s="21"/>
      <c r="Z107" s="21"/>
    </row>
    <row r="108" spans="1:26">
      <c r="A108" s="21" t="s">
        <v>714</v>
      </c>
      <c r="B108" s="5">
        <v>2003</v>
      </c>
      <c r="C108" s="21"/>
      <c r="D108" s="21" t="s">
        <v>792</v>
      </c>
      <c r="E108" s="5">
        <v>2013</v>
      </c>
      <c r="F108" s="21"/>
      <c r="G108" s="21"/>
      <c r="H108" s="21"/>
      <c r="I108" s="21"/>
      <c r="J108" s="21"/>
      <c r="K108" s="21"/>
      <c r="L108" s="21"/>
      <c r="M108" s="21"/>
      <c r="N108" s="21"/>
      <c r="O108" s="21"/>
      <c r="P108" s="21"/>
      <c r="Q108" s="21"/>
      <c r="R108" s="21"/>
      <c r="S108" s="21"/>
      <c r="T108" s="21"/>
      <c r="U108" s="21"/>
      <c r="V108" s="21"/>
      <c r="W108" s="21"/>
      <c r="X108" s="21"/>
      <c r="Y108" s="21"/>
      <c r="Z108" s="21"/>
    </row>
    <row r="109" spans="1:26">
      <c r="A109" s="21" t="s">
        <v>740</v>
      </c>
      <c r="B109" s="5">
        <v>1989</v>
      </c>
      <c r="C109" s="21"/>
      <c r="D109" s="21" t="s">
        <v>266</v>
      </c>
      <c r="E109" s="5">
        <v>2014</v>
      </c>
      <c r="F109" s="21"/>
      <c r="G109" s="21"/>
      <c r="H109" s="21"/>
      <c r="I109" s="21"/>
      <c r="J109" s="21"/>
      <c r="K109" s="21"/>
      <c r="L109" s="21"/>
      <c r="M109" s="21"/>
      <c r="N109" s="21"/>
      <c r="O109" s="21"/>
      <c r="P109" s="21"/>
      <c r="Q109" s="21"/>
      <c r="R109" s="21"/>
      <c r="S109" s="21"/>
      <c r="T109" s="21"/>
      <c r="U109" s="21"/>
      <c r="V109" s="21"/>
      <c r="W109" s="21"/>
      <c r="X109" s="21"/>
      <c r="Y109" s="21"/>
      <c r="Z109" s="21"/>
    </row>
    <row r="110" spans="1:26">
      <c r="A110" s="21" t="s">
        <v>768</v>
      </c>
      <c r="B110" s="5">
        <v>1994</v>
      </c>
      <c r="C110" s="21"/>
      <c r="D110" s="21" t="s">
        <v>295</v>
      </c>
      <c r="E110" s="5">
        <v>2014</v>
      </c>
      <c r="F110" s="21"/>
      <c r="G110" s="21"/>
      <c r="H110" s="21"/>
      <c r="I110" s="21"/>
      <c r="J110" s="21"/>
      <c r="K110" s="21"/>
      <c r="L110" s="21"/>
      <c r="M110" s="21"/>
      <c r="N110" s="21"/>
      <c r="O110" s="21"/>
      <c r="P110" s="21"/>
      <c r="Q110" s="21"/>
      <c r="R110" s="21"/>
      <c r="S110" s="21"/>
      <c r="T110" s="21"/>
      <c r="U110" s="21"/>
      <c r="V110" s="21"/>
      <c r="W110" s="21"/>
      <c r="X110" s="21"/>
      <c r="Y110" s="21"/>
      <c r="Z110" s="21"/>
    </row>
    <row r="111" spans="1:26">
      <c r="A111" s="21" t="s">
        <v>792</v>
      </c>
      <c r="B111" s="5">
        <v>2013</v>
      </c>
      <c r="C111" s="21"/>
      <c r="D111" s="21" t="s">
        <v>419</v>
      </c>
      <c r="E111" s="5">
        <v>2014</v>
      </c>
      <c r="F111" s="21"/>
      <c r="G111" s="21"/>
      <c r="H111" s="21"/>
      <c r="I111" s="21"/>
      <c r="J111" s="21"/>
      <c r="K111" s="21"/>
      <c r="L111" s="21"/>
      <c r="M111" s="21"/>
      <c r="N111" s="21"/>
      <c r="O111" s="21"/>
      <c r="P111" s="21"/>
      <c r="Q111" s="21"/>
      <c r="R111" s="21"/>
      <c r="S111" s="21"/>
      <c r="T111" s="21"/>
      <c r="U111" s="21"/>
      <c r="V111" s="21"/>
      <c r="W111" s="21"/>
      <c r="X111" s="21"/>
      <c r="Y111" s="21"/>
      <c r="Z111" s="21"/>
    </row>
    <row r="112" spans="1:26">
      <c r="A112" s="21" t="s">
        <v>817</v>
      </c>
      <c r="B112" s="5">
        <v>2002</v>
      </c>
      <c r="C112" s="21"/>
      <c r="D112" s="21" t="s">
        <v>622</v>
      </c>
      <c r="E112" s="5">
        <v>2014</v>
      </c>
      <c r="F112" s="21"/>
      <c r="G112" s="21"/>
      <c r="H112" s="21"/>
      <c r="I112" s="21"/>
      <c r="J112" s="21"/>
      <c r="K112" s="21"/>
      <c r="L112" s="21"/>
      <c r="M112" s="21"/>
      <c r="N112" s="21"/>
      <c r="O112" s="21"/>
      <c r="P112" s="21"/>
      <c r="Q112" s="21"/>
      <c r="R112" s="21"/>
      <c r="S112" s="21"/>
      <c r="T112" s="21"/>
      <c r="U112" s="21"/>
      <c r="V112" s="21"/>
      <c r="W112" s="21"/>
      <c r="X112" s="21"/>
      <c r="Y112" s="21"/>
      <c r="Z112" s="21"/>
    </row>
    <row r="113" spans="1:26">
      <c r="A113" s="21" t="s">
        <v>842</v>
      </c>
      <c r="B113" s="19">
        <v>2011</v>
      </c>
      <c r="C113" s="21"/>
      <c r="D113" s="21" t="s">
        <v>1065</v>
      </c>
      <c r="E113" s="5">
        <v>2014</v>
      </c>
      <c r="F113" s="21"/>
      <c r="G113" s="21"/>
      <c r="H113" s="21"/>
      <c r="I113" s="21"/>
      <c r="J113" s="21"/>
      <c r="K113" s="21"/>
      <c r="L113" s="21"/>
      <c r="M113" s="21"/>
      <c r="N113" s="21"/>
      <c r="O113" s="21"/>
      <c r="P113" s="21"/>
      <c r="Q113" s="21"/>
      <c r="R113" s="21"/>
      <c r="S113" s="21"/>
      <c r="T113" s="21"/>
      <c r="U113" s="21"/>
      <c r="V113" s="21"/>
      <c r="W113" s="21"/>
      <c r="X113" s="21"/>
      <c r="Y113" s="21"/>
      <c r="Z113" s="21"/>
    </row>
    <row r="114" spans="1:26">
      <c r="A114" s="21" t="s">
        <v>864</v>
      </c>
      <c r="B114" s="5">
        <v>2018</v>
      </c>
      <c r="C114" s="21"/>
      <c r="D114" s="21" t="s">
        <v>1109</v>
      </c>
      <c r="E114" s="5">
        <v>2014</v>
      </c>
      <c r="F114" s="21"/>
      <c r="G114" s="21"/>
      <c r="H114" s="21"/>
      <c r="I114" s="21"/>
      <c r="J114" s="21"/>
      <c r="K114" s="21"/>
      <c r="L114" s="21"/>
      <c r="M114" s="21"/>
      <c r="N114" s="21"/>
      <c r="O114" s="21"/>
      <c r="P114" s="21"/>
      <c r="Q114" s="21"/>
      <c r="R114" s="21"/>
      <c r="S114" s="21"/>
      <c r="T114" s="21"/>
      <c r="U114" s="21"/>
      <c r="V114" s="21"/>
      <c r="W114" s="21"/>
      <c r="X114" s="21"/>
      <c r="Y114" s="21"/>
      <c r="Z114" s="21"/>
    </row>
    <row r="115" spans="1:26">
      <c r="A115" s="21" t="s">
        <v>886</v>
      </c>
      <c r="B115" s="5">
        <v>2010</v>
      </c>
      <c r="C115" s="21"/>
      <c r="D115" s="21" t="s">
        <v>322</v>
      </c>
      <c r="E115" s="5">
        <v>2015</v>
      </c>
      <c r="F115" s="21"/>
      <c r="G115" s="21"/>
      <c r="H115" s="21"/>
      <c r="I115" s="21"/>
      <c r="J115" s="21"/>
      <c r="K115" s="21"/>
      <c r="L115" s="21"/>
      <c r="M115" s="21"/>
      <c r="N115" s="21"/>
      <c r="O115" s="21"/>
      <c r="P115" s="21"/>
      <c r="Q115" s="21"/>
      <c r="R115" s="21"/>
      <c r="S115" s="21"/>
      <c r="T115" s="21"/>
      <c r="U115" s="21"/>
      <c r="V115" s="21"/>
      <c r="W115" s="21"/>
      <c r="X115" s="21"/>
      <c r="Y115" s="21"/>
      <c r="Z115" s="21"/>
    </row>
    <row r="116" spans="1:26">
      <c r="A116" s="21" t="s">
        <v>908</v>
      </c>
      <c r="B116" s="5">
        <v>1986</v>
      </c>
      <c r="C116" s="21"/>
      <c r="D116" s="21" t="s">
        <v>929</v>
      </c>
      <c r="E116" s="5">
        <v>2015</v>
      </c>
      <c r="F116" s="21"/>
      <c r="G116" s="21"/>
      <c r="H116" s="21"/>
      <c r="I116" s="21"/>
      <c r="J116" s="21"/>
      <c r="K116" s="21"/>
      <c r="L116" s="21"/>
      <c r="M116" s="21"/>
      <c r="N116" s="21"/>
      <c r="O116" s="21"/>
      <c r="P116" s="21"/>
      <c r="Q116" s="21"/>
      <c r="R116" s="21"/>
      <c r="S116" s="21"/>
      <c r="T116" s="21"/>
      <c r="U116" s="21"/>
      <c r="V116" s="21"/>
      <c r="W116" s="21"/>
      <c r="X116" s="21"/>
      <c r="Y116" s="21"/>
      <c r="Z116" s="21"/>
    </row>
    <row r="117" spans="1:26">
      <c r="A117" s="21" t="s">
        <v>929</v>
      </c>
      <c r="B117" s="5">
        <v>2015</v>
      </c>
      <c r="C117" s="21"/>
      <c r="D117" s="21" t="s">
        <v>995</v>
      </c>
      <c r="E117" s="5">
        <v>2015</v>
      </c>
      <c r="F117" s="21"/>
      <c r="G117" s="21"/>
      <c r="H117" s="21"/>
      <c r="I117" s="21"/>
      <c r="J117" s="21"/>
      <c r="K117" s="21"/>
      <c r="L117" s="21"/>
      <c r="M117" s="21"/>
      <c r="N117" s="21"/>
      <c r="O117" s="21"/>
      <c r="P117" s="21"/>
      <c r="Q117" s="21"/>
      <c r="R117" s="21"/>
      <c r="S117" s="21"/>
      <c r="T117" s="21"/>
      <c r="U117" s="21"/>
      <c r="V117" s="21"/>
      <c r="W117" s="21"/>
      <c r="X117" s="21"/>
      <c r="Y117" s="21"/>
      <c r="Z117" s="21"/>
    </row>
    <row r="118" spans="1:26">
      <c r="A118" s="21" t="s">
        <v>955</v>
      </c>
      <c r="B118" s="5">
        <v>2022</v>
      </c>
      <c r="C118" s="21"/>
      <c r="D118" s="21" t="s">
        <v>149</v>
      </c>
      <c r="E118" s="5">
        <v>2018</v>
      </c>
      <c r="F118" s="21"/>
      <c r="G118" s="21"/>
      <c r="H118" s="21"/>
      <c r="I118" s="21"/>
      <c r="J118" s="21"/>
      <c r="K118" s="21"/>
      <c r="L118" s="21"/>
      <c r="M118" s="21"/>
      <c r="N118" s="21"/>
      <c r="O118" s="21"/>
      <c r="P118" s="21"/>
      <c r="Q118" s="21"/>
      <c r="R118" s="21"/>
      <c r="S118" s="21"/>
      <c r="T118" s="21"/>
      <c r="U118" s="21"/>
      <c r="V118" s="21"/>
      <c r="W118" s="21"/>
      <c r="X118" s="21"/>
      <c r="Y118" s="21"/>
      <c r="Z118" s="21"/>
    </row>
    <row r="119" spans="1:26">
      <c r="A119" s="21" t="s">
        <v>978</v>
      </c>
      <c r="B119" s="5">
        <v>2021</v>
      </c>
      <c r="C119" s="21"/>
      <c r="D119" s="21" t="s">
        <v>179</v>
      </c>
      <c r="E119" s="5">
        <v>2018</v>
      </c>
      <c r="F119" s="21"/>
      <c r="G119" s="21"/>
      <c r="H119" s="21"/>
      <c r="I119" s="21"/>
      <c r="J119" s="21"/>
      <c r="K119" s="21"/>
      <c r="L119" s="21"/>
      <c r="M119" s="21"/>
      <c r="N119" s="21"/>
      <c r="O119" s="21"/>
      <c r="P119" s="21"/>
      <c r="Q119" s="21"/>
      <c r="R119" s="21"/>
      <c r="S119" s="21"/>
      <c r="T119" s="21"/>
      <c r="U119" s="21"/>
      <c r="V119" s="21"/>
      <c r="W119" s="21"/>
      <c r="X119" s="21"/>
      <c r="Y119" s="21"/>
      <c r="Z119" s="21"/>
    </row>
    <row r="120" spans="1:26">
      <c r="A120" s="21" t="s">
        <v>995</v>
      </c>
      <c r="B120" s="5">
        <v>2015</v>
      </c>
      <c r="C120" s="21"/>
      <c r="D120" s="21" t="s">
        <v>211</v>
      </c>
      <c r="E120" s="5">
        <v>2018</v>
      </c>
      <c r="F120" s="21"/>
      <c r="G120" s="21"/>
      <c r="H120" s="21"/>
      <c r="I120" s="21"/>
      <c r="J120" s="21"/>
      <c r="K120" s="21"/>
      <c r="L120" s="21"/>
      <c r="M120" s="21"/>
      <c r="N120" s="21"/>
      <c r="O120" s="21"/>
      <c r="P120" s="21"/>
      <c r="Q120" s="21"/>
      <c r="R120" s="21"/>
      <c r="S120" s="21"/>
      <c r="T120" s="21"/>
      <c r="U120" s="21"/>
      <c r="V120" s="21"/>
      <c r="W120" s="21"/>
      <c r="X120" s="21"/>
      <c r="Y120" s="21"/>
      <c r="Z120" s="21"/>
    </row>
    <row r="121" spans="1:26">
      <c r="A121" s="21" t="s">
        <v>1017</v>
      </c>
      <c r="B121" s="5">
        <v>2005</v>
      </c>
      <c r="C121" s="21"/>
      <c r="D121" s="21" t="s">
        <v>864</v>
      </c>
      <c r="E121" s="5">
        <v>2018</v>
      </c>
      <c r="F121" s="21"/>
      <c r="G121" s="21"/>
      <c r="H121" s="21"/>
      <c r="I121" s="21"/>
      <c r="J121" s="21"/>
      <c r="K121" s="21"/>
      <c r="L121" s="21"/>
      <c r="M121" s="21"/>
      <c r="N121" s="21"/>
      <c r="O121" s="21"/>
      <c r="P121" s="21"/>
      <c r="Q121" s="21"/>
      <c r="R121" s="21"/>
      <c r="S121" s="21"/>
      <c r="T121" s="21"/>
      <c r="U121" s="21"/>
      <c r="V121" s="21"/>
      <c r="W121" s="21"/>
      <c r="X121" s="21"/>
      <c r="Y121" s="21"/>
      <c r="Z121" s="21"/>
    </row>
    <row r="122" spans="1:26">
      <c r="A122" s="21" t="s">
        <v>1042</v>
      </c>
      <c r="B122" s="5">
        <v>2019</v>
      </c>
      <c r="C122" s="21"/>
      <c r="D122" s="21" t="s">
        <v>92</v>
      </c>
      <c r="E122" s="5">
        <v>2019</v>
      </c>
      <c r="F122" s="21"/>
      <c r="G122" s="21"/>
      <c r="H122" s="21"/>
      <c r="I122" s="21"/>
      <c r="J122" s="21"/>
      <c r="K122" s="21"/>
      <c r="L122" s="21"/>
      <c r="M122" s="21"/>
      <c r="N122" s="21"/>
      <c r="O122" s="21"/>
      <c r="P122" s="21"/>
      <c r="Q122" s="21"/>
      <c r="R122" s="21"/>
      <c r="S122" s="21"/>
      <c r="T122" s="21"/>
      <c r="U122" s="21"/>
      <c r="V122" s="21"/>
      <c r="W122" s="21"/>
      <c r="X122" s="21"/>
      <c r="Y122" s="21"/>
      <c r="Z122" s="21"/>
    </row>
    <row r="123" spans="1:26">
      <c r="A123" s="21" t="s">
        <v>1065</v>
      </c>
      <c r="B123" s="5">
        <v>2014</v>
      </c>
      <c r="C123" s="21"/>
      <c r="D123" s="21" t="s">
        <v>1042</v>
      </c>
      <c r="E123" s="5">
        <v>2019</v>
      </c>
      <c r="F123" s="21"/>
      <c r="G123" s="21"/>
      <c r="H123" s="21"/>
      <c r="I123" s="21"/>
      <c r="J123" s="21"/>
      <c r="K123" s="21"/>
      <c r="L123" s="21"/>
      <c r="M123" s="21"/>
      <c r="N123" s="21"/>
      <c r="O123" s="21"/>
      <c r="P123" s="21"/>
      <c r="Q123" s="21"/>
      <c r="R123" s="21"/>
      <c r="S123" s="21"/>
      <c r="T123" s="21"/>
      <c r="U123" s="21"/>
      <c r="V123" s="21"/>
      <c r="W123" s="21"/>
      <c r="X123" s="21"/>
      <c r="Y123" s="21"/>
      <c r="Z123" s="21"/>
    </row>
    <row r="124" spans="1:26">
      <c r="A124" s="21" t="s">
        <v>1087</v>
      </c>
      <c r="B124" s="5">
        <v>2000</v>
      </c>
      <c r="C124" s="21"/>
      <c r="D124" s="21" t="s">
        <v>1177</v>
      </c>
      <c r="E124" s="19">
        <v>2019</v>
      </c>
      <c r="F124" s="21"/>
      <c r="G124" s="21"/>
      <c r="H124" s="21"/>
      <c r="I124" s="21"/>
      <c r="J124" s="21"/>
      <c r="K124" s="21"/>
      <c r="L124" s="21"/>
      <c r="M124" s="21"/>
      <c r="N124" s="21"/>
      <c r="O124" s="21"/>
      <c r="P124" s="21"/>
      <c r="Q124" s="21"/>
      <c r="R124" s="21"/>
      <c r="S124" s="21"/>
      <c r="T124" s="21"/>
      <c r="U124" s="21"/>
      <c r="V124" s="21"/>
      <c r="W124" s="21"/>
      <c r="X124" s="21"/>
      <c r="Y124" s="21"/>
      <c r="Z124" s="21"/>
    </row>
    <row r="125" spans="1:26">
      <c r="A125" s="21" t="s">
        <v>1109</v>
      </c>
      <c r="B125" s="5">
        <v>2014</v>
      </c>
      <c r="C125" s="21"/>
      <c r="D125" s="21" t="s">
        <v>368</v>
      </c>
      <c r="E125" s="5">
        <v>2021</v>
      </c>
      <c r="F125" s="21"/>
      <c r="G125" s="21"/>
      <c r="H125" s="21"/>
      <c r="I125" s="21"/>
      <c r="J125" s="21"/>
      <c r="K125" s="21"/>
      <c r="L125" s="21"/>
      <c r="M125" s="21"/>
      <c r="N125" s="21"/>
      <c r="O125" s="21"/>
      <c r="P125" s="21"/>
      <c r="Q125" s="21"/>
      <c r="R125" s="21"/>
      <c r="S125" s="21"/>
      <c r="T125" s="21"/>
      <c r="U125" s="21"/>
      <c r="V125" s="21"/>
      <c r="W125" s="21"/>
      <c r="X125" s="21"/>
      <c r="Y125" s="21"/>
      <c r="Z125" s="21"/>
    </row>
    <row r="126" spans="1:26">
      <c r="A126" s="21" t="s">
        <v>1129</v>
      </c>
      <c r="B126" s="19">
        <v>2022</v>
      </c>
      <c r="C126" s="21"/>
      <c r="D126" s="21" t="s">
        <v>978</v>
      </c>
      <c r="E126" s="5">
        <v>2021</v>
      </c>
      <c r="F126" s="21"/>
      <c r="G126" s="21"/>
      <c r="H126" s="21"/>
      <c r="I126" s="21"/>
      <c r="J126" s="21"/>
      <c r="K126" s="21"/>
      <c r="L126" s="21"/>
      <c r="M126" s="21"/>
      <c r="N126" s="21"/>
      <c r="O126" s="21"/>
      <c r="P126" s="21"/>
      <c r="Q126" s="21"/>
      <c r="R126" s="21"/>
      <c r="S126" s="21"/>
      <c r="T126" s="21"/>
      <c r="U126" s="21"/>
      <c r="V126" s="21"/>
      <c r="W126" s="21"/>
      <c r="X126" s="21"/>
      <c r="Y126" s="21"/>
      <c r="Z126" s="21"/>
    </row>
    <row r="127" spans="1:26">
      <c r="A127" s="21" t="s">
        <v>1153</v>
      </c>
      <c r="B127" s="5">
        <v>2005</v>
      </c>
      <c r="C127" s="21"/>
      <c r="D127" s="21" t="s">
        <v>955</v>
      </c>
      <c r="E127" s="5">
        <v>2022</v>
      </c>
      <c r="F127" s="21"/>
      <c r="G127" s="21"/>
      <c r="H127" s="21"/>
      <c r="I127" s="21"/>
      <c r="J127" s="21"/>
      <c r="K127" s="21"/>
      <c r="L127" s="21"/>
      <c r="M127" s="21"/>
      <c r="N127" s="21"/>
      <c r="O127" s="21"/>
      <c r="P127" s="21"/>
      <c r="Q127" s="21"/>
      <c r="R127" s="21"/>
      <c r="S127" s="21"/>
      <c r="T127" s="21"/>
      <c r="U127" s="21"/>
      <c r="V127" s="21"/>
      <c r="W127" s="21"/>
      <c r="X127" s="21"/>
      <c r="Y127" s="21"/>
      <c r="Z127" s="21"/>
    </row>
    <row r="128" spans="1:26">
      <c r="A128" s="21" t="s">
        <v>1177</v>
      </c>
      <c r="B128" s="19">
        <v>2019</v>
      </c>
      <c r="C128" s="21"/>
      <c r="D128" s="21" t="s">
        <v>1129</v>
      </c>
      <c r="E128" s="19">
        <v>2022</v>
      </c>
      <c r="F128" s="21"/>
      <c r="G128" s="21"/>
      <c r="H128" s="21"/>
      <c r="I128" s="21"/>
      <c r="J128" s="21"/>
      <c r="K128" s="21"/>
      <c r="L128" s="21"/>
      <c r="M128" s="21"/>
      <c r="N128" s="21"/>
      <c r="O128" s="21"/>
      <c r="P128" s="21"/>
      <c r="Q128" s="21"/>
      <c r="R128" s="21"/>
      <c r="S128" s="21"/>
      <c r="T128" s="21"/>
      <c r="U128" s="21"/>
      <c r="V128" s="21"/>
      <c r="W128" s="21"/>
      <c r="X128" s="21"/>
      <c r="Y128" s="21"/>
      <c r="Z128" s="21"/>
    </row>
    <row r="129" spans="1:26">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spans="1:26">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spans="1:26">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spans="1:26">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spans="1:26">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row r="1001" spans="1:26">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row>
  </sheetData>
  <mergeCells count="6">
    <mergeCell ref="A64:D64"/>
    <mergeCell ref="A2:B2"/>
    <mergeCell ref="A11:C11"/>
    <mergeCell ref="A17:B17"/>
    <mergeCell ref="A44:D44"/>
    <mergeCell ref="A53:D5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H1000"/>
  <sheetViews>
    <sheetView topLeftCell="A2" workbookViewId="0"/>
  </sheetViews>
  <sheetFormatPr baseColWidth="10" defaultColWidth="12.6640625" defaultRowHeight="15.75" customHeight="1"/>
  <cols>
    <col min="3" max="3" width="39.6640625" customWidth="1"/>
    <col min="5" max="5" width="47.6640625" customWidth="1"/>
    <col min="6" max="6" width="33.1640625" customWidth="1"/>
  </cols>
  <sheetData>
    <row r="1" spans="1:8">
      <c r="E1" s="3" t="s">
        <v>1233</v>
      </c>
      <c r="F1" s="3"/>
      <c r="G1" s="21"/>
      <c r="H1" s="21"/>
    </row>
    <row r="2" spans="1:8">
      <c r="A2" s="33" t="s">
        <v>1234</v>
      </c>
      <c r="B2" s="33" t="s">
        <v>1235</v>
      </c>
      <c r="C2" s="33" t="s">
        <v>8</v>
      </c>
      <c r="E2" s="34" t="s">
        <v>1236</v>
      </c>
      <c r="F2" s="34" t="s">
        <v>1237</v>
      </c>
      <c r="G2" s="21"/>
      <c r="H2" s="21"/>
    </row>
    <row r="3" spans="1:8">
      <c r="A3" s="35" t="s">
        <v>55</v>
      </c>
      <c r="B3" s="35" t="s">
        <v>56</v>
      </c>
      <c r="C3" s="35" t="s">
        <v>59</v>
      </c>
      <c r="E3" s="36" t="s">
        <v>1238</v>
      </c>
      <c r="F3" s="36" t="s">
        <v>1239</v>
      </c>
      <c r="G3" s="21"/>
      <c r="H3" s="21"/>
    </row>
    <row r="4" spans="1:8">
      <c r="A4" s="35" t="s">
        <v>92</v>
      </c>
      <c r="B4" s="35" t="s">
        <v>93</v>
      </c>
      <c r="C4" s="35" t="s">
        <v>96</v>
      </c>
      <c r="E4" s="36" t="s">
        <v>1240</v>
      </c>
      <c r="F4" s="36" t="s">
        <v>93</v>
      </c>
      <c r="G4" s="21"/>
      <c r="H4" s="21"/>
    </row>
    <row r="5" spans="1:8">
      <c r="A5" s="35" t="s">
        <v>955</v>
      </c>
      <c r="B5" s="35" t="s">
        <v>956</v>
      </c>
      <c r="C5" s="35" t="s">
        <v>959</v>
      </c>
      <c r="E5" s="36" t="s">
        <v>1241</v>
      </c>
      <c r="F5" s="36" t="s">
        <v>120</v>
      </c>
      <c r="G5" s="21"/>
      <c r="H5" s="21"/>
    </row>
    <row r="6" spans="1:8">
      <c r="A6" s="35" t="s">
        <v>119</v>
      </c>
      <c r="B6" s="35" t="s">
        <v>120</v>
      </c>
      <c r="C6" s="35" t="s">
        <v>123</v>
      </c>
      <c r="E6" s="36" t="s">
        <v>1242</v>
      </c>
      <c r="F6" s="36" t="s">
        <v>150</v>
      </c>
      <c r="G6" s="21"/>
      <c r="H6" s="21"/>
    </row>
    <row r="7" spans="1:8">
      <c r="A7" s="35" t="s">
        <v>149</v>
      </c>
      <c r="B7" s="35" t="s">
        <v>150</v>
      </c>
      <c r="C7" s="35" t="s">
        <v>153</v>
      </c>
      <c r="E7" s="36" t="s">
        <v>183</v>
      </c>
      <c r="F7" s="36" t="s">
        <v>180</v>
      </c>
      <c r="G7" s="21"/>
      <c r="H7" s="21"/>
    </row>
    <row r="8" spans="1:8">
      <c r="A8" s="35" t="s">
        <v>179</v>
      </c>
      <c r="B8" s="35" t="s">
        <v>180</v>
      </c>
      <c r="C8" s="35" t="s">
        <v>183</v>
      </c>
      <c r="E8" s="36" t="s">
        <v>550</v>
      </c>
      <c r="F8" s="36" t="s">
        <v>1243</v>
      </c>
      <c r="G8" s="21"/>
      <c r="H8" s="21"/>
    </row>
    <row r="9" spans="1:8">
      <c r="A9" s="35" t="s">
        <v>239</v>
      </c>
      <c r="B9" s="35" t="s">
        <v>240</v>
      </c>
      <c r="C9" s="35" t="s">
        <v>1244</v>
      </c>
      <c r="E9" s="36" t="s">
        <v>626</v>
      </c>
      <c r="F9" s="36" t="s">
        <v>1245</v>
      </c>
      <c r="G9" s="21"/>
      <c r="H9" s="21"/>
    </row>
    <row r="10" spans="1:8">
      <c r="A10" s="35" t="s">
        <v>211</v>
      </c>
      <c r="B10" s="35" t="s">
        <v>212</v>
      </c>
      <c r="C10" s="35" t="s">
        <v>215</v>
      </c>
      <c r="E10" s="36" t="s">
        <v>1246</v>
      </c>
      <c r="F10" s="36" t="s">
        <v>267</v>
      </c>
      <c r="G10" s="21"/>
      <c r="H10" s="21"/>
    </row>
    <row r="11" spans="1:8">
      <c r="A11" s="35" t="s">
        <v>266</v>
      </c>
      <c r="B11" s="35" t="s">
        <v>267</v>
      </c>
      <c r="C11" s="35" t="s">
        <v>1246</v>
      </c>
      <c r="E11" s="36" t="s">
        <v>1247</v>
      </c>
      <c r="F11" s="36" t="s">
        <v>345</v>
      </c>
      <c r="G11" s="21"/>
      <c r="H11" s="21"/>
    </row>
    <row r="12" spans="1:8">
      <c r="A12" s="35" t="s">
        <v>295</v>
      </c>
      <c r="B12" s="35" t="s">
        <v>296</v>
      </c>
      <c r="C12" s="35" t="s">
        <v>299</v>
      </c>
      <c r="E12" s="36" t="s">
        <v>1248</v>
      </c>
      <c r="F12" s="36" t="s">
        <v>369</v>
      </c>
      <c r="G12" s="21"/>
      <c r="H12" s="21"/>
    </row>
    <row r="13" spans="1:8">
      <c r="A13" s="35" t="s">
        <v>344</v>
      </c>
      <c r="B13" s="35" t="s">
        <v>345</v>
      </c>
      <c r="C13" s="35" t="s">
        <v>1249</v>
      </c>
      <c r="E13" s="36" t="s">
        <v>503</v>
      </c>
      <c r="F13" s="36" t="s">
        <v>1250</v>
      </c>
      <c r="G13" s="21"/>
      <c r="H13" s="21"/>
    </row>
    <row r="14" spans="1:8">
      <c r="A14" s="35" t="s">
        <v>368</v>
      </c>
      <c r="B14" s="35" t="s">
        <v>369</v>
      </c>
      <c r="C14" s="35" t="s">
        <v>372</v>
      </c>
      <c r="E14" s="36" t="s">
        <v>1251</v>
      </c>
      <c r="F14" s="36" t="s">
        <v>524</v>
      </c>
      <c r="G14" s="21"/>
      <c r="H14" s="21"/>
    </row>
    <row r="15" spans="1:8">
      <c r="A15" s="35" t="s">
        <v>395</v>
      </c>
      <c r="B15" s="35" t="s">
        <v>396</v>
      </c>
      <c r="C15" s="35" t="s">
        <v>399</v>
      </c>
      <c r="E15" s="36" t="s">
        <v>1252</v>
      </c>
      <c r="F15" s="36" t="s">
        <v>1253</v>
      </c>
      <c r="G15" s="21"/>
      <c r="H15" s="21"/>
    </row>
    <row r="16" spans="1:8">
      <c r="A16" s="35" t="s">
        <v>419</v>
      </c>
      <c r="B16" s="35" t="s">
        <v>420</v>
      </c>
      <c r="C16" s="35" t="s">
        <v>423</v>
      </c>
      <c r="E16" s="36" t="s">
        <v>1254</v>
      </c>
      <c r="F16" s="36" t="s">
        <v>646</v>
      </c>
      <c r="G16" s="21"/>
      <c r="H16" s="21"/>
    </row>
    <row r="17" spans="1:8">
      <c r="A17" s="35" t="s">
        <v>445</v>
      </c>
      <c r="B17" s="35" t="s">
        <v>446</v>
      </c>
      <c r="C17" s="35" t="s">
        <v>449</v>
      </c>
      <c r="E17" s="36" t="s">
        <v>672</v>
      </c>
      <c r="F17" s="36" t="s">
        <v>669</v>
      </c>
      <c r="G17" s="21"/>
      <c r="H17" s="21"/>
    </row>
    <row r="18" spans="1:8">
      <c r="A18" s="35" t="s">
        <v>471</v>
      </c>
      <c r="B18" s="35" t="s">
        <v>472</v>
      </c>
      <c r="C18" s="35" t="s">
        <v>475</v>
      </c>
      <c r="E18" s="36" t="s">
        <v>697</v>
      </c>
      <c r="F18" s="36" t="s">
        <v>694</v>
      </c>
      <c r="G18" s="21"/>
      <c r="H18" s="21"/>
    </row>
    <row r="19" spans="1:8">
      <c r="A19" s="35" t="s">
        <v>499</v>
      </c>
      <c r="B19" s="35" t="s">
        <v>500</v>
      </c>
      <c r="C19" s="35" t="s">
        <v>503</v>
      </c>
      <c r="E19" s="36" t="s">
        <v>718</v>
      </c>
      <c r="F19" s="36" t="s">
        <v>715</v>
      </c>
      <c r="G19" s="21"/>
      <c r="H19" s="21"/>
    </row>
    <row r="20" spans="1:8">
      <c r="A20" s="35" t="s">
        <v>523</v>
      </c>
      <c r="B20" s="35" t="s">
        <v>524</v>
      </c>
      <c r="C20" s="35" t="s">
        <v>527</v>
      </c>
      <c r="E20" s="36" t="s">
        <v>1255</v>
      </c>
      <c r="F20" s="36" t="s">
        <v>741</v>
      </c>
      <c r="G20" s="21"/>
      <c r="H20" s="21"/>
    </row>
    <row r="21" spans="1:8">
      <c r="A21" s="35" t="s">
        <v>546</v>
      </c>
      <c r="B21" s="35" t="s">
        <v>547</v>
      </c>
      <c r="C21" s="35" t="s">
        <v>550</v>
      </c>
      <c r="E21" s="36" t="s">
        <v>772</v>
      </c>
      <c r="F21" s="36" t="s">
        <v>769</v>
      </c>
      <c r="G21" s="21"/>
      <c r="H21" s="21"/>
    </row>
    <row r="22" spans="1:8">
      <c r="A22" s="35" t="s">
        <v>573</v>
      </c>
      <c r="B22" s="35" t="s">
        <v>574</v>
      </c>
      <c r="C22" s="35" t="s">
        <v>577</v>
      </c>
      <c r="E22" s="36" t="s">
        <v>1256</v>
      </c>
      <c r="F22" s="36" t="s">
        <v>793</v>
      </c>
      <c r="G22" s="21"/>
      <c r="H22" s="21"/>
    </row>
    <row r="23" spans="1:8">
      <c r="A23" s="35" t="s">
        <v>598</v>
      </c>
      <c r="B23" s="35" t="s">
        <v>599</v>
      </c>
      <c r="C23" s="35" t="s">
        <v>577</v>
      </c>
      <c r="E23" s="36" t="s">
        <v>1257</v>
      </c>
      <c r="F23" s="36" t="s">
        <v>818</v>
      </c>
      <c r="G23" s="21"/>
      <c r="H23" s="21"/>
    </row>
    <row r="24" spans="1:8">
      <c r="A24" s="35" t="s">
        <v>622</v>
      </c>
      <c r="B24" s="35" t="s">
        <v>623</v>
      </c>
      <c r="C24" s="35" t="s">
        <v>626</v>
      </c>
      <c r="E24" s="36" t="s">
        <v>868</v>
      </c>
      <c r="F24" s="36" t="s">
        <v>865</v>
      </c>
      <c r="G24" s="21"/>
      <c r="H24" s="21"/>
    </row>
    <row r="25" spans="1:8">
      <c r="A25" s="35" t="s">
        <v>645</v>
      </c>
      <c r="B25" s="35" t="s">
        <v>646</v>
      </c>
      <c r="C25" s="35" t="s">
        <v>649</v>
      </c>
      <c r="E25" s="36" t="s">
        <v>890</v>
      </c>
      <c r="F25" s="36" t="s">
        <v>887</v>
      </c>
      <c r="G25" s="21"/>
      <c r="H25" s="21"/>
    </row>
    <row r="26" spans="1:8">
      <c r="A26" s="35" t="s">
        <v>668</v>
      </c>
      <c r="B26" s="35" t="s">
        <v>669</v>
      </c>
      <c r="C26" s="35" t="s">
        <v>672</v>
      </c>
      <c r="E26" s="36" t="s">
        <v>1258</v>
      </c>
      <c r="F26" s="36" t="s">
        <v>909</v>
      </c>
      <c r="G26" s="21"/>
      <c r="H26" s="21"/>
    </row>
    <row r="27" spans="1:8">
      <c r="A27" s="35" t="s">
        <v>693</v>
      </c>
      <c r="B27" s="35" t="s">
        <v>694</v>
      </c>
      <c r="C27" s="35" t="s">
        <v>697</v>
      </c>
      <c r="E27" s="36" t="s">
        <v>1259</v>
      </c>
      <c r="F27" s="36" t="s">
        <v>956</v>
      </c>
      <c r="G27" s="21"/>
      <c r="H27" s="21"/>
    </row>
    <row r="28" spans="1:8">
      <c r="A28" s="35" t="s">
        <v>714</v>
      </c>
      <c r="B28" s="35" t="s">
        <v>715</v>
      </c>
      <c r="C28" s="35" t="s">
        <v>718</v>
      </c>
      <c r="E28" s="36" t="s">
        <v>982</v>
      </c>
      <c r="F28" s="36" t="s">
        <v>979</v>
      </c>
      <c r="G28" s="21"/>
      <c r="H28" s="21"/>
    </row>
    <row r="29" spans="1:8">
      <c r="A29" s="35" t="s">
        <v>322</v>
      </c>
      <c r="B29" s="35" t="s">
        <v>323</v>
      </c>
      <c r="C29" s="35" t="s">
        <v>326</v>
      </c>
      <c r="E29" s="36" t="s">
        <v>999</v>
      </c>
      <c r="F29" s="36" t="s">
        <v>996</v>
      </c>
      <c r="G29" s="21"/>
      <c r="H29" s="21"/>
    </row>
    <row r="30" spans="1:8">
      <c r="A30" s="35" t="s">
        <v>929</v>
      </c>
      <c r="B30" s="35" t="s">
        <v>979</v>
      </c>
      <c r="C30" s="35" t="s">
        <v>982</v>
      </c>
      <c r="E30" s="36" t="s">
        <v>1021</v>
      </c>
      <c r="F30" s="36" t="s">
        <v>1018</v>
      </c>
      <c r="G30" s="21"/>
      <c r="H30" s="21"/>
    </row>
    <row r="31" spans="1:8">
      <c r="A31" s="35" t="s">
        <v>978</v>
      </c>
      <c r="B31" s="35" t="s">
        <v>930</v>
      </c>
      <c r="C31" s="35" t="s">
        <v>933</v>
      </c>
      <c r="E31" s="36" t="s">
        <v>299</v>
      </c>
      <c r="F31" s="36" t="s">
        <v>296</v>
      </c>
      <c r="G31" s="21"/>
      <c r="H31" s="21"/>
    </row>
    <row r="32" spans="1:8">
      <c r="A32" s="37" t="s">
        <v>740</v>
      </c>
      <c r="B32" s="35" t="s">
        <v>741</v>
      </c>
      <c r="C32" s="35" t="s">
        <v>744</v>
      </c>
      <c r="E32" s="36" t="s">
        <v>1046</v>
      </c>
      <c r="F32" s="36" t="s">
        <v>1043</v>
      </c>
      <c r="G32" s="21"/>
      <c r="H32" s="21"/>
    </row>
    <row r="33" spans="1:8">
      <c r="A33" s="37" t="s">
        <v>864</v>
      </c>
      <c r="B33" s="35" t="s">
        <v>865</v>
      </c>
      <c r="C33" s="35" t="s">
        <v>868</v>
      </c>
      <c r="E33" s="36" t="s">
        <v>1069</v>
      </c>
      <c r="F33" s="36" t="s">
        <v>1066</v>
      </c>
      <c r="G33" s="21"/>
      <c r="H33" s="21"/>
    </row>
    <row r="34" spans="1:8">
      <c r="A34" s="35" t="s">
        <v>886</v>
      </c>
      <c r="B34" s="35" t="s">
        <v>887</v>
      </c>
      <c r="C34" s="35" t="s">
        <v>890</v>
      </c>
      <c r="E34" s="36" t="s">
        <v>1091</v>
      </c>
      <c r="F34" s="36" t="s">
        <v>1088</v>
      </c>
      <c r="G34" s="21"/>
      <c r="H34" s="21"/>
    </row>
    <row r="35" spans="1:8">
      <c r="A35" s="35" t="s">
        <v>995</v>
      </c>
      <c r="B35" s="35" t="s">
        <v>996</v>
      </c>
      <c r="C35" s="35" t="s">
        <v>999</v>
      </c>
      <c r="E35" s="36" t="s">
        <v>1112</v>
      </c>
      <c r="F35" s="36" t="s">
        <v>1110</v>
      </c>
      <c r="G35" s="21"/>
      <c r="H35" s="21"/>
    </row>
    <row r="36" spans="1:8">
      <c r="A36" s="35" t="s">
        <v>1042</v>
      </c>
      <c r="B36" s="35" t="s">
        <v>1043</v>
      </c>
      <c r="C36" s="35" t="s">
        <v>1046</v>
      </c>
      <c r="E36" s="36" t="s">
        <v>1157</v>
      </c>
      <c r="F36" s="36" t="s">
        <v>1154</v>
      </c>
      <c r="G36" s="21"/>
      <c r="H36" s="21"/>
    </row>
    <row r="37" spans="1:8">
      <c r="A37" s="35" t="s">
        <v>1065</v>
      </c>
      <c r="B37" s="35" t="s">
        <v>1066</v>
      </c>
      <c r="C37" s="35" t="s">
        <v>1069</v>
      </c>
      <c r="E37" s="36" t="s">
        <v>449</v>
      </c>
      <c r="F37" s="36" t="s">
        <v>446</v>
      </c>
      <c r="G37" s="21"/>
      <c r="H37" s="21"/>
    </row>
    <row r="38" spans="1:8">
      <c r="A38" s="35" t="s">
        <v>1017</v>
      </c>
      <c r="B38" s="35" t="s">
        <v>1018</v>
      </c>
      <c r="C38" s="35" t="s">
        <v>1021</v>
      </c>
      <c r="E38" s="36" t="s">
        <v>1260</v>
      </c>
      <c r="F38" s="36" t="s">
        <v>1130</v>
      </c>
      <c r="G38" s="21"/>
      <c r="H38" s="21"/>
    </row>
    <row r="39" spans="1:8">
      <c r="A39" s="35" t="s">
        <v>1109</v>
      </c>
      <c r="B39" s="35" t="s">
        <v>1110</v>
      </c>
      <c r="C39" s="35" t="s">
        <v>1112</v>
      </c>
      <c r="E39" s="36" t="s">
        <v>846</v>
      </c>
      <c r="F39" s="36" t="s">
        <v>843</v>
      </c>
      <c r="G39" s="21"/>
      <c r="H39" s="21"/>
    </row>
    <row r="40" spans="1:8">
      <c r="A40" s="35" t="s">
        <v>1129</v>
      </c>
      <c r="B40" s="35" t="s">
        <v>1130</v>
      </c>
      <c r="C40" s="35" t="s">
        <v>1133</v>
      </c>
      <c r="E40" s="36" t="s">
        <v>1261</v>
      </c>
      <c r="F40" s="36" t="s">
        <v>1178</v>
      </c>
      <c r="G40" s="21"/>
      <c r="H40" s="21"/>
    </row>
    <row r="41" spans="1:8">
      <c r="A41" s="35" t="s">
        <v>792</v>
      </c>
      <c r="B41" s="35" t="s">
        <v>793</v>
      </c>
      <c r="C41" s="35" t="s">
        <v>1262</v>
      </c>
      <c r="E41" s="5"/>
      <c r="F41" s="5"/>
      <c r="G41" s="21"/>
      <c r="H41" s="21"/>
    </row>
    <row r="42" spans="1:8">
      <c r="A42" s="35" t="s">
        <v>817</v>
      </c>
      <c r="B42" s="35" t="s">
        <v>818</v>
      </c>
      <c r="C42" s="35" t="s">
        <v>1257</v>
      </c>
      <c r="E42" s="5"/>
      <c r="F42" s="5"/>
      <c r="G42" s="21"/>
      <c r="H42" s="21"/>
    </row>
    <row r="43" spans="1:8">
      <c r="A43" s="35" t="s">
        <v>842</v>
      </c>
      <c r="B43" s="35" t="s">
        <v>843</v>
      </c>
      <c r="C43" s="35" t="s">
        <v>846</v>
      </c>
      <c r="E43" s="5"/>
      <c r="F43" s="5"/>
      <c r="G43" s="21"/>
      <c r="H43" s="21"/>
    </row>
    <row r="44" spans="1:8">
      <c r="A44" s="35" t="s">
        <v>1087</v>
      </c>
      <c r="B44" s="35" t="s">
        <v>1088</v>
      </c>
      <c r="C44" s="35" t="s">
        <v>1091</v>
      </c>
      <c r="E44" s="5"/>
      <c r="F44" s="5"/>
      <c r="G44" s="21"/>
      <c r="H44" s="21"/>
    </row>
    <row r="45" spans="1:8">
      <c r="A45" s="35" t="s">
        <v>908</v>
      </c>
      <c r="B45" s="35" t="s">
        <v>909</v>
      </c>
      <c r="C45" s="35" t="s">
        <v>1258</v>
      </c>
      <c r="E45" s="5"/>
      <c r="F45" s="5"/>
      <c r="G45" s="21"/>
      <c r="H45" s="21"/>
    </row>
    <row r="46" spans="1:8">
      <c r="A46" s="35" t="s">
        <v>768</v>
      </c>
      <c r="B46" s="35" t="s">
        <v>769</v>
      </c>
      <c r="C46" s="35" t="s">
        <v>772</v>
      </c>
      <c r="E46" s="5"/>
      <c r="F46" s="5"/>
      <c r="G46" s="21"/>
      <c r="H46" s="21"/>
    </row>
    <row r="47" spans="1:8">
      <c r="A47" s="35" t="s">
        <v>1153</v>
      </c>
      <c r="B47" s="35" t="s">
        <v>1154</v>
      </c>
      <c r="C47" s="35" t="s">
        <v>1157</v>
      </c>
      <c r="E47" s="5"/>
      <c r="F47" s="5"/>
      <c r="G47" s="21"/>
      <c r="H47" s="21"/>
    </row>
    <row r="48" spans="1:8">
      <c r="A48" s="35" t="s">
        <v>1177</v>
      </c>
      <c r="B48" s="35" t="s">
        <v>1178</v>
      </c>
      <c r="C48" s="35" t="s">
        <v>1181</v>
      </c>
      <c r="E48" s="5"/>
      <c r="F48" s="5"/>
      <c r="G48" s="21"/>
      <c r="H48" s="21"/>
    </row>
    <row r="49" spans="1:8">
      <c r="A49" s="15"/>
      <c r="B49" s="15"/>
      <c r="C49" s="15"/>
      <c r="E49" s="5"/>
      <c r="F49" s="5"/>
      <c r="G49" s="21"/>
      <c r="H49" s="21"/>
    </row>
    <row r="50" spans="1:8">
      <c r="A50" s="15"/>
      <c r="B50" s="15"/>
      <c r="C50" s="15"/>
      <c r="E50" s="5"/>
      <c r="F50" s="5"/>
      <c r="G50" s="21"/>
      <c r="H50" s="21"/>
    </row>
    <row r="51" spans="1:8">
      <c r="A51" s="15"/>
      <c r="B51" s="15"/>
      <c r="C51" s="15"/>
      <c r="E51" s="5"/>
      <c r="F51" s="5"/>
      <c r="G51" s="21"/>
      <c r="H51" s="21"/>
    </row>
    <row r="52" spans="1:8">
      <c r="A52" s="15"/>
      <c r="B52" s="15"/>
      <c r="C52" s="15"/>
      <c r="E52" s="5"/>
      <c r="F52" s="5"/>
      <c r="G52" s="21"/>
      <c r="H52" s="21"/>
    </row>
    <row r="53" spans="1:8">
      <c r="A53" s="15"/>
      <c r="B53" s="15"/>
      <c r="C53" s="15"/>
      <c r="E53" s="5"/>
      <c r="F53" s="5"/>
      <c r="G53" s="21"/>
      <c r="H53" s="21"/>
    </row>
    <row r="54" spans="1:8">
      <c r="A54" s="15"/>
      <c r="B54" s="15"/>
      <c r="C54" s="15"/>
      <c r="E54" s="5"/>
      <c r="F54" s="5"/>
      <c r="G54" s="21"/>
      <c r="H54" s="21"/>
    </row>
    <row r="55" spans="1:8">
      <c r="A55" s="15"/>
      <c r="B55" s="15"/>
      <c r="C55" s="15"/>
      <c r="E55" s="5"/>
      <c r="F55" s="5"/>
      <c r="G55" s="21"/>
      <c r="H55" s="21"/>
    </row>
    <row r="56" spans="1:8">
      <c r="A56" s="15"/>
      <c r="B56" s="15"/>
      <c r="C56" s="15"/>
      <c r="E56" s="5"/>
      <c r="F56" s="5"/>
      <c r="G56" s="21"/>
      <c r="H56" s="21"/>
    </row>
    <row r="57" spans="1:8">
      <c r="A57" s="15"/>
      <c r="B57" s="15"/>
      <c r="C57" s="15"/>
      <c r="E57" s="5"/>
      <c r="F57" s="5"/>
      <c r="G57" s="21"/>
      <c r="H57" s="21"/>
    </row>
    <row r="58" spans="1:8">
      <c r="A58" s="15"/>
      <c r="B58" s="15"/>
      <c r="C58" s="15"/>
      <c r="E58" s="5"/>
      <c r="F58" s="5"/>
      <c r="G58" s="21"/>
      <c r="H58" s="21"/>
    </row>
    <row r="59" spans="1:8">
      <c r="A59" s="15"/>
      <c r="B59" s="15"/>
      <c r="C59" s="15"/>
      <c r="E59" s="5"/>
      <c r="F59" s="5"/>
      <c r="G59" s="21"/>
      <c r="H59" s="21"/>
    </row>
    <row r="60" spans="1:8">
      <c r="A60" s="15"/>
      <c r="B60" s="15"/>
      <c r="C60" s="15"/>
      <c r="E60" s="5"/>
      <c r="F60" s="5"/>
      <c r="G60" s="21"/>
      <c r="H60" s="21"/>
    </row>
    <row r="61" spans="1:8">
      <c r="A61" s="15"/>
      <c r="B61" s="15"/>
      <c r="C61" s="15"/>
      <c r="E61" s="5"/>
      <c r="F61" s="5"/>
      <c r="G61" s="21"/>
      <c r="H61" s="21"/>
    </row>
    <row r="62" spans="1:8">
      <c r="A62" s="15"/>
      <c r="B62" s="15"/>
      <c r="C62" s="15"/>
      <c r="E62" s="5"/>
      <c r="F62" s="5"/>
      <c r="G62" s="21"/>
      <c r="H62" s="21"/>
    </row>
    <row r="63" spans="1:8">
      <c r="A63" s="15"/>
      <c r="B63" s="15"/>
      <c r="C63" s="15"/>
      <c r="E63" s="5"/>
      <c r="F63" s="5"/>
      <c r="G63" s="21"/>
      <c r="H63" s="21"/>
    </row>
    <row r="64" spans="1:8">
      <c r="A64" s="15"/>
      <c r="B64" s="15"/>
      <c r="C64" s="15"/>
      <c r="E64" s="5"/>
      <c r="F64" s="5"/>
      <c r="G64" s="21"/>
      <c r="H64" s="21"/>
    </row>
    <row r="65" spans="1:8">
      <c r="A65" s="15"/>
      <c r="B65" s="15"/>
      <c r="C65" s="15"/>
      <c r="E65" s="5"/>
      <c r="F65" s="5"/>
      <c r="G65" s="21"/>
      <c r="H65" s="21"/>
    </row>
    <row r="66" spans="1:8">
      <c r="A66" s="15"/>
      <c r="B66" s="15"/>
      <c r="C66" s="15"/>
      <c r="E66" s="5"/>
      <c r="F66" s="5"/>
      <c r="G66" s="21"/>
      <c r="H66" s="21"/>
    </row>
    <row r="67" spans="1:8">
      <c r="A67" s="15"/>
      <c r="B67" s="15"/>
      <c r="C67" s="15"/>
      <c r="E67" s="5"/>
      <c r="F67" s="5"/>
      <c r="G67" s="21"/>
      <c r="H67" s="21"/>
    </row>
    <row r="68" spans="1:8">
      <c r="A68" s="15"/>
      <c r="B68" s="15"/>
      <c r="C68" s="15"/>
      <c r="E68" s="5"/>
      <c r="F68" s="5"/>
      <c r="G68" s="21"/>
      <c r="H68" s="21"/>
    </row>
    <row r="69" spans="1:8">
      <c r="A69" s="15"/>
      <c r="B69" s="15"/>
      <c r="C69" s="15"/>
      <c r="E69" s="5"/>
      <c r="F69" s="5"/>
      <c r="G69" s="21"/>
      <c r="H69" s="21"/>
    </row>
    <row r="70" spans="1:8">
      <c r="A70" s="15"/>
      <c r="B70" s="15"/>
      <c r="C70" s="15"/>
      <c r="E70" s="5"/>
      <c r="F70" s="5"/>
      <c r="G70" s="21"/>
      <c r="H70" s="21"/>
    </row>
    <row r="71" spans="1:8">
      <c r="A71" s="15"/>
      <c r="B71" s="15"/>
      <c r="C71" s="15"/>
      <c r="E71" s="5"/>
      <c r="F71" s="5"/>
      <c r="G71" s="21"/>
      <c r="H71" s="21"/>
    </row>
    <row r="72" spans="1:8">
      <c r="A72" s="15"/>
      <c r="B72" s="15"/>
      <c r="C72" s="15"/>
      <c r="E72" s="5"/>
      <c r="F72" s="5"/>
      <c r="G72" s="21"/>
      <c r="H72" s="21"/>
    </row>
    <row r="73" spans="1:8">
      <c r="A73" s="15"/>
      <c r="B73" s="15"/>
      <c r="C73" s="15"/>
      <c r="E73" s="5"/>
      <c r="F73" s="5"/>
      <c r="G73" s="21"/>
      <c r="H73" s="21"/>
    </row>
    <row r="74" spans="1:8">
      <c r="A74" s="15"/>
      <c r="B74" s="15"/>
      <c r="C74" s="15"/>
      <c r="E74" s="5"/>
      <c r="F74" s="5"/>
      <c r="G74" s="21"/>
      <c r="H74" s="21"/>
    </row>
    <row r="75" spans="1:8">
      <c r="A75" s="15"/>
      <c r="B75" s="15"/>
      <c r="C75" s="15"/>
      <c r="E75" s="5"/>
      <c r="F75" s="5"/>
      <c r="G75" s="21"/>
      <c r="H75" s="21"/>
    </row>
    <row r="76" spans="1:8">
      <c r="A76" s="15"/>
      <c r="B76" s="15"/>
      <c r="C76" s="15"/>
      <c r="E76" s="5"/>
      <c r="F76" s="5"/>
      <c r="G76" s="21"/>
      <c r="H76" s="21"/>
    </row>
    <row r="77" spans="1:8">
      <c r="A77" s="15"/>
      <c r="B77" s="15"/>
      <c r="C77" s="15"/>
      <c r="E77" s="5"/>
      <c r="F77" s="5"/>
      <c r="G77" s="21"/>
      <c r="H77" s="21"/>
    </row>
    <row r="78" spans="1:8">
      <c r="A78" s="15"/>
      <c r="B78" s="15"/>
      <c r="C78" s="15"/>
      <c r="E78" s="5"/>
      <c r="F78" s="5"/>
      <c r="G78" s="21"/>
      <c r="H78" s="21"/>
    </row>
    <row r="79" spans="1:8">
      <c r="A79" s="15"/>
      <c r="B79" s="15"/>
      <c r="C79" s="15"/>
      <c r="E79" s="5"/>
      <c r="F79" s="5"/>
      <c r="G79" s="21"/>
      <c r="H79" s="21"/>
    </row>
    <row r="80" spans="1:8">
      <c r="A80" s="15"/>
      <c r="B80" s="15"/>
      <c r="C80" s="15"/>
      <c r="E80" s="5"/>
      <c r="F80" s="5"/>
      <c r="G80" s="21"/>
      <c r="H80" s="21"/>
    </row>
    <row r="81" spans="1:8">
      <c r="A81" s="15"/>
      <c r="B81" s="15"/>
      <c r="C81" s="15"/>
      <c r="E81" s="5"/>
      <c r="F81" s="5"/>
      <c r="G81" s="21"/>
      <c r="H81" s="21"/>
    </row>
    <row r="82" spans="1:8">
      <c r="A82" s="15"/>
      <c r="B82" s="15"/>
      <c r="C82" s="15"/>
      <c r="E82" s="5"/>
      <c r="F82" s="5"/>
      <c r="G82" s="21"/>
      <c r="H82" s="21"/>
    </row>
    <row r="83" spans="1:8">
      <c r="A83" s="15"/>
      <c r="B83" s="15"/>
      <c r="C83" s="15"/>
      <c r="E83" s="5"/>
      <c r="F83" s="5"/>
      <c r="G83" s="21"/>
      <c r="H83" s="21"/>
    </row>
    <row r="84" spans="1:8">
      <c r="A84" s="15"/>
      <c r="B84" s="15"/>
      <c r="C84" s="15"/>
      <c r="E84" s="5"/>
      <c r="F84" s="5"/>
      <c r="G84" s="21"/>
      <c r="H84" s="21"/>
    </row>
    <row r="85" spans="1:8">
      <c r="A85" s="15"/>
      <c r="B85" s="15"/>
      <c r="C85" s="15"/>
      <c r="E85" s="5"/>
      <c r="F85" s="5"/>
      <c r="G85" s="21"/>
      <c r="H85" s="21"/>
    </row>
    <row r="86" spans="1:8">
      <c r="A86" s="15"/>
      <c r="B86" s="15"/>
      <c r="C86" s="15"/>
      <c r="E86" s="5"/>
      <c r="F86" s="5"/>
      <c r="G86" s="21"/>
      <c r="H86" s="21"/>
    </row>
    <row r="87" spans="1:8">
      <c r="A87" s="15"/>
      <c r="B87" s="15"/>
      <c r="C87" s="15"/>
      <c r="E87" s="5"/>
      <c r="F87" s="5"/>
      <c r="G87" s="21"/>
      <c r="H87" s="21"/>
    </row>
    <row r="88" spans="1:8">
      <c r="A88" s="15"/>
      <c r="B88" s="15"/>
      <c r="C88" s="15"/>
      <c r="E88" s="5"/>
      <c r="F88" s="5"/>
      <c r="G88" s="21"/>
      <c r="H88" s="21"/>
    </row>
    <row r="89" spans="1:8">
      <c r="A89" s="15"/>
      <c r="B89" s="15"/>
      <c r="C89" s="15"/>
      <c r="E89" s="5"/>
      <c r="F89" s="5"/>
      <c r="G89" s="21"/>
      <c r="H89" s="21"/>
    </row>
    <row r="90" spans="1:8">
      <c r="A90" s="15"/>
      <c r="B90" s="15"/>
      <c r="C90" s="15"/>
      <c r="E90" s="5"/>
      <c r="F90" s="5"/>
      <c r="G90" s="21"/>
      <c r="H90" s="21"/>
    </row>
    <row r="91" spans="1:8">
      <c r="A91" s="15"/>
      <c r="B91" s="15"/>
      <c r="C91" s="15"/>
      <c r="E91" s="5"/>
      <c r="F91" s="5"/>
      <c r="G91" s="21"/>
      <c r="H91" s="21"/>
    </row>
    <row r="92" spans="1:8">
      <c r="A92" s="15"/>
      <c r="B92" s="15"/>
      <c r="C92" s="15"/>
      <c r="E92" s="5"/>
      <c r="F92" s="5"/>
      <c r="G92" s="21"/>
      <c r="H92" s="21"/>
    </row>
    <row r="93" spans="1:8">
      <c r="A93" s="15"/>
      <c r="B93" s="15"/>
      <c r="C93" s="15"/>
      <c r="E93" s="5"/>
      <c r="F93" s="5"/>
      <c r="G93" s="21"/>
      <c r="H93" s="21"/>
    </row>
    <row r="94" spans="1:8">
      <c r="A94" s="15"/>
      <c r="B94" s="15"/>
      <c r="C94" s="15"/>
      <c r="E94" s="5"/>
      <c r="F94" s="5"/>
      <c r="G94" s="21"/>
      <c r="H94" s="21"/>
    </row>
    <row r="95" spans="1:8">
      <c r="A95" s="15"/>
      <c r="B95" s="15"/>
      <c r="C95" s="15"/>
      <c r="E95" s="5"/>
      <c r="F95" s="5"/>
      <c r="G95" s="21"/>
      <c r="H95" s="21"/>
    </row>
    <row r="96" spans="1:8">
      <c r="A96" s="15"/>
      <c r="B96" s="15"/>
      <c r="C96" s="15"/>
      <c r="E96" s="5"/>
      <c r="F96" s="5"/>
      <c r="G96" s="21"/>
      <c r="H96" s="21"/>
    </row>
    <row r="97" spans="1:8">
      <c r="A97" s="15"/>
      <c r="B97" s="15"/>
      <c r="C97" s="15"/>
      <c r="E97" s="5"/>
      <c r="F97" s="5"/>
      <c r="G97" s="21"/>
      <c r="H97" s="21"/>
    </row>
    <row r="98" spans="1:8">
      <c r="A98" s="15"/>
      <c r="B98" s="15"/>
      <c r="C98" s="15"/>
      <c r="E98" s="5"/>
      <c r="F98" s="5"/>
      <c r="G98" s="21"/>
      <c r="H98" s="21"/>
    </row>
    <row r="99" spans="1:8">
      <c r="A99" s="15"/>
      <c r="B99" s="15"/>
      <c r="C99" s="15"/>
      <c r="E99" s="5"/>
      <c r="F99" s="5"/>
      <c r="G99" s="21"/>
      <c r="H99" s="21"/>
    </row>
    <row r="100" spans="1:8">
      <c r="A100" s="15"/>
      <c r="B100" s="15"/>
      <c r="C100" s="15"/>
      <c r="E100" s="5"/>
      <c r="F100" s="5"/>
      <c r="G100" s="21"/>
      <c r="H100" s="21"/>
    </row>
    <row r="101" spans="1:8">
      <c r="A101" s="15"/>
      <c r="B101" s="15"/>
      <c r="C101" s="15"/>
      <c r="E101" s="5"/>
      <c r="F101" s="5"/>
      <c r="G101" s="21"/>
      <c r="H101" s="21"/>
    </row>
    <row r="102" spans="1:8">
      <c r="A102" s="15"/>
      <c r="B102" s="15"/>
      <c r="C102" s="15"/>
      <c r="E102" s="5"/>
      <c r="F102" s="5"/>
      <c r="G102" s="21"/>
      <c r="H102" s="21"/>
    </row>
    <row r="103" spans="1:8">
      <c r="A103" s="15"/>
      <c r="B103" s="15"/>
      <c r="C103" s="15"/>
      <c r="E103" s="5"/>
      <c r="F103" s="5"/>
      <c r="G103" s="21"/>
      <c r="H103" s="21"/>
    </row>
    <row r="104" spans="1:8">
      <c r="A104" s="15"/>
      <c r="B104" s="15"/>
      <c r="C104" s="15"/>
      <c r="E104" s="5"/>
      <c r="F104" s="5"/>
      <c r="G104" s="21"/>
      <c r="H104" s="21"/>
    </row>
    <row r="105" spans="1:8">
      <c r="A105" s="15"/>
      <c r="B105" s="15"/>
      <c r="C105" s="15"/>
      <c r="E105" s="5"/>
      <c r="F105" s="5"/>
      <c r="G105" s="21"/>
      <c r="H105" s="21"/>
    </row>
    <row r="106" spans="1:8">
      <c r="A106" s="15"/>
      <c r="B106" s="15"/>
      <c r="C106" s="15"/>
      <c r="E106" s="5"/>
      <c r="F106" s="5"/>
      <c r="G106" s="21"/>
      <c r="H106" s="21"/>
    </row>
    <row r="107" spans="1:8">
      <c r="A107" s="15"/>
      <c r="B107" s="15"/>
      <c r="C107" s="15"/>
      <c r="E107" s="5"/>
      <c r="F107" s="5"/>
      <c r="G107" s="21"/>
      <c r="H107" s="21"/>
    </row>
    <row r="108" spans="1:8">
      <c r="A108" s="15"/>
      <c r="B108" s="15"/>
      <c r="C108" s="15"/>
      <c r="E108" s="5"/>
      <c r="F108" s="5"/>
      <c r="G108" s="21"/>
      <c r="H108" s="21"/>
    </row>
    <row r="109" spans="1:8">
      <c r="A109" s="15"/>
      <c r="B109" s="15"/>
      <c r="C109" s="15"/>
      <c r="E109" s="5"/>
      <c r="F109" s="5"/>
      <c r="G109" s="21"/>
      <c r="H109" s="21"/>
    </row>
    <row r="110" spans="1:8">
      <c r="A110" s="15"/>
      <c r="B110" s="15"/>
      <c r="C110" s="15"/>
      <c r="E110" s="5"/>
      <c r="F110" s="5"/>
      <c r="G110" s="21"/>
      <c r="H110" s="21"/>
    </row>
    <row r="111" spans="1:8">
      <c r="A111" s="15"/>
      <c r="B111" s="15"/>
      <c r="C111" s="15"/>
      <c r="E111" s="5"/>
      <c r="F111" s="5"/>
      <c r="G111" s="21"/>
      <c r="H111" s="21"/>
    </row>
    <row r="112" spans="1:8">
      <c r="A112" s="15"/>
      <c r="B112" s="15"/>
      <c r="C112" s="15"/>
      <c r="E112" s="5"/>
      <c r="F112" s="5"/>
      <c r="G112" s="21"/>
      <c r="H112" s="21"/>
    </row>
    <row r="113" spans="1:8">
      <c r="A113" s="15"/>
      <c r="B113" s="15"/>
      <c r="C113" s="15"/>
      <c r="E113" s="5"/>
      <c r="F113" s="5"/>
      <c r="G113" s="21"/>
      <c r="H113" s="21"/>
    </row>
    <row r="114" spans="1:8">
      <c r="A114" s="15"/>
      <c r="B114" s="15"/>
      <c r="C114" s="15"/>
      <c r="E114" s="5"/>
      <c r="F114" s="5"/>
      <c r="G114" s="21"/>
      <c r="H114" s="21"/>
    </row>
    <row r="115" spans="1:8">
      <c r="A115" s="15"/>
      <c r="B115" s="15"/>
      <c r="C115" s="15"/>
      <c r="E115" s="5"/>
      <c r="F115" s="5"/>
      <c r="G115" s="21"/>
      <c r="H115" s="21"/>
    </row>
    <row r="116" spans="1:8">
      <c r="A116" s="15"/>
      <c r="B116" s="15"/>
      <c r="C116" s="15"/>
      <c r="E116" s="5"/>
      <c r="F116" s="5"/>
      <c r="G116" s="21"/>
      <c r="H116" s="21"/>
    </row>
    <row r="117" spans="1:8">
      <c r="A117" s="15"/>
      <c r="B117" s="15"/>
      <c r="C117" s="15"/>
      <c r="E117" s="5"/>
      <c r="F117" s="5"/>
      <c r="G117" s="21"/>
      <c r="H117" s="21"/>
    </row>
    <row r="118" spans="1:8">
      <c r="A118" s="15"/>
      <c r="B118" s="15"/>
      <c r="C118" s="15"/>
      <c r="E118" s="5"/>
      <c r="F118" s="5"/>
      <c r="G118" s="21"/>
      <c r="H118" s="21"/>
    </row>
    <row r="119" spans="1:8">
      <c r="A119" s="15"/>
      <c r="B119" s="15"/>
      <c r="C119" s="15"/>
      <c r="E119" s="5"/>
      <c r="F119" s="5"/>
      <c r="G119" s="21"/>
      <c r="H119" s="21"/>
    </row>
    <row r="120" spans="1:8">
      <c r="A120" s="15"/>
      <c r="B120" s="15"/>
      <c r="C120" s="15"/>
      <c r="E120" s="5"/>
      <c r="F120" s="5"/>
      <c r="G120" s="21"/>
      <c r="H120" s="21"/>
    </row>
    <row r="121" spans="1:8">
      <c r="A121" s="15"/>
      <c r="B121" s="15"/>
      <c r="C121" s="15"/>
      <c r="E121" s="5"/>
      <c r="F121" s="5"/>
      <c r="G121" s="21"/>
      <c r="H121" s="21"/>
    </row>
    <row r="122" spans="1:8">
      <c r="A122" s="15"/>
      <c r="B122" s="15"/>
      <c r="C122" s="15"/>
      <c r="E122" s="5"/>
      <c r="F122" s="5"/>
      <c r="G122" s="21"/>
      <c r="H122" s="21"/>
    </row>
    <row r="123" spans="1:8">
      <c r="A123" s="15"/>
      <c r="B123" s="15"/>
      <c r="C123" s="15"/>
      <c r="E123" s="5"/>
      <c r="F123" s="5"/>
      <c r="G123" s="21"/>
      <c r="H123" s="21"/>
    </row>
    <row r="124" spans="1:8">
      <c r="A124" s="15"/>
      <c r="B124" s="15"/>
      <c r="C124" s="15"/>
      <c r="E124" s="5"/>
      <c r="F124" s="5"/>
      <c r="G124" s="21"/>
      <c r="H124" s="21"/>
    </row>
    <row r="125" spans="1:8">
      <c r="A125" s="15"/>
      <c r="B125" s="15"/>
      <c r="C125" s="15"/>
      <c r="E125" s="5"/>
      <c r="F125" s="5"/>
      <c r="G125" s="21"/>
      <c r="H125" s="21"/>
    </row>
    <row r="126" spans="1:8">
      <c r="A126" s="15"/>
      <c r="B126" s="15"/>
      <c r="C126" s="15"/>
      <c r="E126" s="5"/>
      <c r="F126" s="5"/>
      <c r="G126" s="21"/>
      <c r="H126" s="21"/>
    </row>
    <row r="127" spans="1:8">
      <c r="A127" s="15"/>
      <c r="B127" s="15"/>
      <c r="C127" s="15"/>
      <c r="E127" s="5"/>
      <c r="F127" s="5"/>
      <c r="G127" s="21"/>
      <c r="H127" s="21"/>
    </row>
    <row r="128" spans="1:8">
      <c r="A128" s="15"/>
      <c r="B128" s="15"/>
      <c r="C128" s="15"/>
      <c r="E128" s="5"/>
      <c r="F128" s="5"/>
      <c r="G128" s="21"/>
      <c r="H128" s="21"/>
    </row>
    <row r="129" spans="1:8">
      <c r="A129" s="15"/>
      <c r="B129" s="15"/>
      <c r="C129" s="15"/>
      <c r="E129" s="5"/>
      <c r="F129" s="5"/>
      <c r="G129" s="21"/>
      <c r="H129" s="21"/>
    </row>
    <row r="130" spans="1:8">
      <c r="A130" s="15"/>
      <c r="B130" s="15"/>
      <c r="C130" s="15"/>
      <c r="E130" s="5"/>
      <c r="F130" s="5"/>
      <c r="G130" s="21"/>
      <c r="H130" s="21"/>
    </row>
    <row r="131" spans="1:8">
      <c r="A131" s="15"/>
      <c r="B131" s="15"/>
      <c r="C131" s="15"/>
      <c r="E131" s="5"/>
      <c r="F131" s="5"/>
      <c r="G131" s="21"/>
      <c r="H131" s="21"/>
    </row>
    <row r="132" spans="1:8">
      <c r="A132" s="15"/>
      <c r="B132" s="15"/>
      <c r="C132" s="15"/>
      <c r="E132" s="5"/>
      <c r="F132" s="5"/>
      <c r="G132" s="21"/>
      <c r="H132" s="21"/>
    </row>
    <row r="133" spans="1:8">
      <c r="A133" s="15"/>
      <c r="B133" s="15"/>
      <c r="C133" s="15"/>
      <c r="E133" s="5"/>
      <c r="F133" s="5"/>
      <c r="G133" s="21"/>
      <c r="H133" s="21"/>
    </row>
    <row r="134" spans="1:8">
      <c r="A134" s="15"/>
      <c r="B134" s="15"/>
      <c r="C134" s="15"/>
      <c r="E134" s="5"/>
      <c r="F134" s="5"/>
      <c r="G134" s="21"/>
      <c r="H134" s="21"/>
    </row>
    <row r="135" spans="1:8">
      <c r="A135" s="15"/>
      <c r="B135" s="15"/>
      <c r="C135" s="15"/>
      <c r="E135" s="5"/>
      <c r="F135" s="5"/>
      <c r="G135" s="21"/>
      <c r="H135" s="21"/>
    </row>
    <row r="136" spans="1:8">
      <c r="A136" s="15"/>
      <c r="B136" s="15"/>
      <c r="C136" s="15"/>
      <c r="E136" s="5"/>
      <c r="F136" s="5"/>
      <c r="G136" s="21"/>
      <c r="H136" s="21"/>
    </row>
    <row r="137" spans="1:8">
      <c r="A137" s="15"/>
      <c r="B137" s="15"/>
      <c r="C137" s="15"/>
      <c r="E137" s="5"/>
      <c r="F137" s="5"/>
      <c r="G137" s="21"/>
      <c r="H137" s="21"/>
    </row>
    <row r="138" spans="1:8">
      <c r="A138" s="15"/>
      <c r="B138" s="15"/>
      <c r="C138" s="15"/>
      <c r="E138" s="5"/>
      <c r="F138" s="5"/>
      <c r="G138" s="21"/>
      <c r="H138" s="21"/>
    </row>
    <row r="139" spans="1:8">
      <c r="A139" s="15"/>
      <c r="B139" s="15"/>
      <c r="C139" s="15"/>
      <c r="E139" s="5"/>
      <c r="F139" s="5"/>
      <c r="G139" s="21"/>
      <c r="H139" s="21"/>
    </row>
    <row r="140" spans="1:8">
      <c r="A140" s="15"/>
      <c r="B140" s="15"/>
      <c r="C140" s="15"/>
      <c r="E140" s="5"/>
      <c r="F140" s="5"/>
      <c r="G140" s="21"/>
      <c r="H140" s="21"/>
    </row>
    <row r="141" spans="1:8">
      <c r="A141" s="15"/>
      <c r="B141" s="15"/>
      <c r="C141" s="15"/>
      <c r="E141" s="5"/>
      <c r="F141" s="5"/>
      <c r="G141" s="21"/>
      <c r="H141" s="21"/>
    </row>
    <row r="142" spans="1:8">
      <c r="A142" s="15"/>
      <c r="B142" s="15"/>
      <c r="C142" s="15"/>
      <c r="E142" s="5"/>
      <c r="F142" s="5"/>
      <c r="G142" s="21"/>
      <c r="H142" s="21"/>
    </row>
    <row r="143" spans="1:8">
      <c r="A143" s="15"/>
      <c r="B143" s="15"/>
      <c r="C143" s="15"/>
      <c r="E143" s="5"/>
      <c r="F143" s="5"/>
      <c r="G143" s="21"/>
      <c r="H143" s="21"/>
    </row>
    <row r="144" spans="1:8">
      <c r="A144" s="15"/>
      <c r="B144" s="15"/>
      <c r="C144" s="15"/>
      <c r="E144" s="5"/>
      <c r="F144" s="5"/>
      <c r="G144" s="21"/>
      <c r="H144" s="21"/>
    </row>
    <row r="145" spans="1:8">
      <c r="A145" s="15"/>
      <c r="B145" s="15"/>
      <c r="C145" s="15"/>
      <c r="E145" s="5"/>
      <c r="F145" s="5"/>
      <c r="G145" s="21"/>
      <c r="H145" s="21"/>
    </row>
    <row r="146" spans="1:8">
      <c r="E146" s="5"/>
      <c r="F146" s="5"/>
      <c r="G146" s="21"/>
      <c r="H146" s="21"/>
    </row>
    <row r="147" spans="1:8">
      <c r="E147" s="5"/>
      <c r="F147" s="5"/>
      <c r="G147" s="21"/>
      <c r="H147" s="21"/>
    </row>
    <row r="148" spans="1:8">
      <c r="E148" s="5"/>
      <c r="F148" s="5"/>
      <c r="G148" s="21"/>
      <c r="H148" s="21"/>
    </row>
    <row r="149" spans="1:8">
      <c r="E149" s="5"/>
      <c r="F149" s="5"/>
      <c r="G149" s="21"/>
      <c r="H149" s="21"/>
    </row>
    <row r="150" spans="1:8">
      <c r="E150" s="5"/>
      <c r="F150" s="5"/>
      <c r="G150" s="21"/>
      <c r="H150" s="21"/>
    </row>
    <row r="151" spans="1:8">
      <c r="E151" s="5"/>
      <c r="F151" s="5"/>
      <c r="G151" s="21"/>
      <c r="H151" s="21"/>
    </row>
    <row r="152" spans="1:8">
      <c r="E152" s="5"/>
      <c r="F152" s="5"/>
      <c r="G152" s="21"/>
      <c r="H152" s="21"/>
    </row>
    <row r="153" spans="1:8">
      <c r="E153" s="5"/>
      <c r="F153" s="5"/>
      <c r="G153" s="21"/>
      <c r="H153" s="21"/>
    </row>
    <row r="154" spans="1:8">
      <c r="E154" s="5"/>
      <c r="F154" s="5"/>
      <c r="G154" s="21"/>
      <c r="H154" s="21"/>
    </row>
    <row r="155" spans="1:8">
      <c r="E155" s="5"/>
      <c r="F155" s="5"/>
      <c r="G155" s="21"/>
      <c r="H155" s="21"/>
    </row>
    <row r="156" spans="1:8">
      <c r="E156" s="5"/>
      <c r="F156" s="5"/>
      <c r="G156" s="21"/>
      <c r="H156" s="21"/>
    </row>
    <row r="157" spans="1:8">
      <c r="E157" s="5"/>
      <c r="F157" s="5"/>
      <c r="G157" s="21"/>
      <c r="H157" s="21"/>
    </row>
    <row r="158" spans="1:8">
      <c r="E158" s="5"/>
      <c r="F158" s="5"/>
      <c r="G158" s="21"/>
      <c r="H158" s="21"/>
    </row>
    <row r="159" spans="1:8">
      <c r="E159" s="5"/>
      <c r="F159" s="5"/>
      <c r="G159" s="21"/>
      <c r="H159" s="21"/>
    </row>
    <row r="160" spans="1:8">
      <c r="E160" s="5"/>
      <c r="F160" s="5"/>
      <c r="G160" s="21"/>
      <c r="H160" s="21"/>
    </row>
    <row r="161" spans="5:8">
      <c r="E161" s="5"/>
      <c r="F161" s="5"/>
      <c r="G161" s="21"/>
      <c r="H161" s="21"/>
    </row>
    <row r="162" spans="5:8">
      <c r="E162" s="5"/>
      <c r="F162" s="5"/>
      <c r="G162" s="21"/>
      <c r="H162" s="21"/>
    </row>
    <row r="163" spans="5:8">
      <c r="E163" s="5"/>
      <c r="F163" s="5"/>
      <c r="G163" s="21"/>
      <c r="H163" s="21"/>
    </row>
    <row r="164" spans="5:8">
      <c r="E164" s="5"/>
      <c r="F164" s="5"/>
      <c r="G164" s="21"/>
      <c r="H164" s="21"/>
    </row>
    <row r="165" spans="5:8">
      <c r="E165" s="5"/>
      <c r="F165" s="5"/>
      <c r="G165" s="21"/>
      <c r="H165" s="21"/>
    </row>
    <row r="166" spans="5:8">
      <c r="E166" s="5"/>
      <c r="F166" s="5"/>
      <c r="G166" s="21"/>
      <c r="H166" s="21"/>
    </row>
    <row r="167" spans="5:8">
      <c r="E167" s="5"/>
      <c r="F167" s="5"/>
      <c r="G167" s="21"/>
      <c r="H167" s="21"/>
    </row>
    <row r="168" spans="5:8">
      <c r="E168" s="5"/>
      <c r="F168" s="5"/>
      <c r="G168" s="21"/>
      <c r="H168" s="21"/>
    </row>
    <row r="169" spans="5:8">
      <c r="E169" s="5"/>
      <c r="F169" s="5"/>
      <c r="G169" s="21"/>
      <c r="H169" s="21"/>
    </row>
    <row r="170" spans="5:8">
      <c r="E170" s="5"/>
      <c r="F170" s="5"/>
      <c r="G170" s="21"/>
      <c r="H170" s="21"/>
    </row>
    <row r="171" spans="5:8">
      <c r="E171" s="5"/>
      <c r="F171" s="5"/>
      <c r="G171" s="21"/>
      <c r="H171" s="21"/>
    </row>
    <row r="172" spans="5:8">
      <c r="E172" s="5"/>
      <c r="F172" s="5"/>
      <c r="G172" s="21"/>
      <c r="H172" s="21"/>
    </row>
    <row r="173" spans="5:8">
      <c r="E173" s="5"/>
      <c r="F173" s="5"/>
      <c r="G173" s="21"/>
      <c r="H173" s="21"/>
    </row>
    <row r="174" spans="5:8">
      <c r="E174" s="5"/>
      <c r="F174" s="5"/>
      <c r="G174" s="21"/>
      <c r="H174" s="21"/>
    </row>
    <row r="175" spans="5:8">
      <c r="E175" s="5"/>
      <c r="F175" s="5"/>
      <c r="G175" s="21"/>
      <c r="H175" s="21"/>
    </row>
    <row r="176" spans="5:8">
      <c r="E176" s="5"/>
      <c r="F176" s="5"/>
      <c r="G176" s="21"/>
      <c r="H176" s="21"/>
    </row>
    <row r="177" spans="5:8">
      <c r="E177" s="5"/>
      <c r="F177" s="5"/>
      <c r="G177" s="21"/>
      <c r="H177" s="21"/>
    </row>
    <row r="178" spans="5:8">
      <c r="E178" s="5"/>
      <c r="F178" s="5"/>
      <c r="G178" s="21"/>
      <c r="H178" s="21"/>
    </row>
    <row r="179" spans="5:8">
      <c r="E179" s="5"/>
      <c r="F179" s="5"/>
      <c r="G179" s="21"/>
      <c r="H179" s="21"/>
    </row>
    <row r="180" spans="5:8">
      <c r="E180" s="5"/>
      <c r="F180" s="5"/>
      <c r="G180" s="21"/>
      <c r="H180" s="21"/>
    </row>
    <row r="181" spans="5:8">
      <c r="E181" s="5"/>
      <c r="F181" s="5"/>
      <c r="G181" s="21"/>
      <c r="H181" s="21"/>
    </row>
    <row r="182" spans="5:8">
      <c r="E182" s="5"/>
      <c r="F182" s="5"/>
      <c r="G182" s="21"/>
      <c r="H182" s="21"/>
    </row>
    <row r="183" spans="5:8">
      <c r="E183" s="5"/>
      <c r="F183" s="5"/>
      <c r="G183" s="21"/>
      <c r="H183" s="21"/>
    </row>
    <row r="184" spans="5:8">
      <c r="E184" s="5"/>
      <c r="F184" s="5"/>
      <c r="G184" s="21"/>
      <c r="H184" s="21"/>
    </row>
    <row r="185" spans="5:8">
      <c r="E185" s="5"/>
      <c r="F185" s="5"/>
      <c r="G185" s="21"/>
      <c r="H185" s="21"/>
    </row>
    <row r="186" spans="5:8">
      <c r="E186" s="5"/>
      <c r="F186" s="5"/>
      <c r="G186" s="21"/>
      <c r="H186" s="21"/>
    </row>
    <row r="187" spans="5:8">
      <c r="E187" s="5"/>
      <c r="F187" s="5"/>
      <c r="G187" s="21"/>
      <c r="H187" s="21"/>
    </row>
    <row r="188" spans="5:8">
      <c r="E188" s="5"/>
      <c r="F188" s="5"/>
      <c r="G188" s="21"/>
      <c r="H188" s="21"/>
    </row>
    <row r="189" spans="5:8">
      <c r="E189" s="5"/>
      <c r="F189" s="5"/>
      <c r="G189" s="21"/>
      <c r="H189" s="21"/>
    </row>
    <row r="190" spans="5:8">
      <c r="E190" s="5"/>
      <c r="F190" s="5"/>
      <c r="G190" s="21"/>
      <c r="H190" s="21"/>
    </row>
    <row r="191" spans="5:8">
      <c r="E191" s="5"/>
      <c r="F191" s="5"/>
      <c r="G191" s="21"/>
      <c r="H191" s="21"/>
    </row>
    <row r="192" spans="5:8">
      <c r="E192" s="5"/>
      <c r="F192" s="5"/>
      <c r="G192" s="21"/>
      <c r="H192" s="21"/>
    </row>
    <row r="193" spans="5:8">
      <c r="E193" s="5"/>
      <c r="F193" s="5"/>
      <c r="G193" s="21"/>
      <c r="H193" s="21"/>
    </row>
    <row r="194" spans="5:8">
      <c r="E194" s="5"/>
      <c r="F194" s="5"/>
      <c r="G194" s="21"/>
      <c r="H194" s="21"/>
    </row>
    <row r="195" spans="5:8">
      <c r="E195" s="5"/>
      <c r="F195" s="5"/>
      <c r="G195" s="21"/>
      <c r="H195" s="21"/>
    </row>
    <row r="196" spans="5:8">
      <c r="E196" s="5"/>
      <c r="F196" s="5"/>
      <c r="G196" s="21"/>
      <c r="H196" s="21"/>
    </row>
    <row r="197" spans="5:8">
      <c r="E197" s="5"/>
      <c r="F197" s="5"/>
      <c r="G197" s="21"/>
      <c r="H197" s="21"/>
    </row>
    <row r="198" spans="5:8">
      <c r="E198" s="5"/>
      <c r="F198" s="5"/>
      <c r="G198" s="21"/>
      <c r="H198" s="21"/>
    </row>
    <row r="199" spans="5:8">
      <c r="E199" s="5"/>
      <c r="F199" s="5"/>
      <c r="G199" s="21"/>
      <c r="H199" s="21"/>
    </row>
    <row r="200" spans="5:8">
      <c r="E200" s="5"/>
      <c r="F200" s="5"/>
      <c r="G200" s="21"/>
      <c r="H200" s="21"/>
    </row>
    <row r="201" spans="5:8">
      <c r="E201" s="5"/>
      <c r="F201" s="5"/>
      <c r="G201" s="21"/>
      <c r="H201" s="21"/>
    </row>
    <row r="202" spans="5:8">
      <c r="E202" s="5"/>
      <c r="F202" s="5"/>
      <c r="G202" s="21"/>
      <c r="H202" s="21"/>
    </row>
    <row r="203" spans="5:8">
      <c r="E203" s="5"/>
      <c r="F203" s="5"/>
      <c r="G203" s="21"/>
      <c r="H203" s="21"/>
    </row>
    <row r="204" spans="5:8">
      <c r="E204" s="5"/>
      <c r="F204" s="5"/>
      <c r="G204" s="21"/>
      <c r="H204" s="21"/>
    </row>
    <row r="205" spans="5:8">
      <c r="E205" s="5"/>
      <c r="F205" s="5"/>
      <c r="G205" s="21"/>
      <c r="H205" s="21"/>
    </row>
    <row r="206" spans="5:8">
      <c r="E206" s="5"/>
      <c r="F206" s="5"/>
      <c r="G206" s="21"/>
      <c r="H206" s="21"/>
    </row>
    <row r="207" spans="5:8">
      <c r="E207" s="5"/>
      <c r="F207" s="5"/>
      <c r="G207" s="21"/>
      <c r="H207" s="21"/>
    </row>
    <row r="208" spans="5:8">
      <c r="E208" s="5"/>
      <c r="F208" s="5"/>
      <c r="G208" s="21"/>
      <c r="H208" s="21"/>
    </row>
    <row r="209" spans="5:8">
      <c r="E209" s="5"/>
      <c r="F209" s="5"/>
      <c r="G209" s="21"/>
      <c r="H209" s="21"/>
    </row>
    <row r="210" spans="5:8">
      <c r="E210" s="5"/>
      <c r="F210" s="5"/>
      <c r="G210" s="21"/>
      <c r="H210" s="21"/>
    </row>
    <row r="211" spans="5:8">
      <c r="E211" s="5"/>
      <c r="F211" s="5"/>
      <c r="G211" s="21"/>
      <c r="H211" s="21"/>
    </row>
    <row r="212" spans="5:8">
      <c r="E212" s="5"/>
      <c r="F212" s="5"/>
      <c r="G212" s="21"/>
      <c r="H212" s="21"/>
    </row>
    <row r="213" spans="5:8">
      <c r="E213" s="5"/>
      <c r="F213" s="5"/>
      <c r="G213" s="21"/>
      <c r="H213" s="21"/>
    </row>
    <row r="214" spans="5:8">
      <c r="E214" s="5"/>
      <c r="F214" s="5"/>
      <c r="G214" s="21"/>
      <c r="H214" s="21"/>
    </row>
    <row r="215" spans="5:8">
      <c r="E215" s="5"/>
      <c r="F215" s="5"/>
      <c r="G215" s="21"/>
      <c r="H215" s="21"/>
    </row>
    <row r="216" spans="5:8">
      <c r="E216" s="5"/>
      <c r="F216" s="5"/>
      <c r="G216" s="21"/>
      <c r="H216" s="21"/>
    </row>
    <row r="217" spans="5:8">
      <c r="E217" s="5"/>
      <c r="F217" s="5"/>
      <c r="G217" s="21"/>
      <c r="H217" s="21"/>
    </row>
    <row r="218" spans="5:8">
      <c r="E218" s="5"/>
      <c r="F218" s="5"/>
      <c r="G218" s="21"/>
      <c r="H218" s="21"/>
    </row>
    <row r="219" spans="5:8">
      <c r="E219" s="5"/>
      <c r="F219" s="5"/>
      <c r="G219" s="21"/>
      <c r="H219" s="21"/>
    </row>
    <row r="220" spans="5:8">
      <c r="E220" s="5"/>
      <c r="F220" s="5"/>
      <c r="G220" s="21"/>
      <c r="H220" s="21"/>
    </row>
    <row r="221" spans="5:8">
      <c r="E221" s="5"/>
      <c r="F221" s="5"/>
      <c r="G221" s="21"/>
      <c r="H221" s="21"/>
    </row>
    <row r="222" spans="5:8">
      <c r="E222" s="5"/>
      <c r="F222" s="5"/>
      <c r="G222" s="21"/>
      <c r="H222" s="21"/>
    </row>
    <row r="223" spans="5:8">
      <c r="E223" s="5"/>
      <c r="F223" s="5"/>
      <c r="G223" s="21"/>
      <c r="H223" s="21"/>
    </row>
    <row r="224" spans="5:8">
      <c r="E224" s="5"/>
      <c r="F224" s="5"/>
      <c r="G224" s="21"/>
      <c r="H224" s="21"/>
    </row>
    <row r="225" spans="5:8">
      <c r="E225" s="5"/>
      <c r="F225" s="5"/>
      <c r="G225" s="21"/>
      <c r="H225" s="21"/>
    </row>
    <row r="226" spans="5:8">
      <c r="E226" s="5"/>
      <c r="F226" s="5"/>
      <c r="G226" s="21"/>
      <c r="H226" s="21"/>
    </row>
    <row r="227" spans="5:8">
      <c r="E227" s="5"/>
      <c r="F227" s="5"/>
      <c r="G227" s="21"/>
      <c r="H227" s="21"/>
    </row>
    <row r="228" spans="5:8">
      <c r="E228" s="5"/>
      <c r="F228" s="5"/>
      <c r="G228" s="21"/>
      <c r="H228" s="21"/>
    </row>
    <row r="229" spans="5:8">
      <c r="E229" s="5"/>
      <c r="F229" s="5"/>
      <c r="G229" s="21"/>
      <c r="H229" s="21"/>
    </row>
    <row r="230" spans="5:8">
      <c r="E230" s="5"/>
      <c r="F230" s="5"/>
      <c r="G230" s="21"/>
      <c r="H230" s="21"/>
    </row>
    <row r="231" spans="5:8">
      <c r="E231" s="5"/>
      <c r="F231" s="5"/>
      <c r="G231" s="21"/>
      <c r="H231" s="21"/>
    </row>
    <row r="232" spans="5:8">
      <c r="E232" s="5"/>
      <c r="F232" s="5"/>
      <c r="G232" s="21"/>
      <c r="H232" s="21"/>
    </row>
    <row r="233" spans="5:8">
      <c r="E233" s="5"/>
      <c r="F233" s="5"/>
      <c r="G233" s="21"/>
      <c r="H233" s="21"/>
    </row>
    <row r="234" spans="5:8">
      <c r="E234" s="5"/>
      <c r="F234" s="5"/>
      <c r="G234" s="21"/>
      <c r="H234" s="21"/>
    </row>
    <row r="235" spans="5:8">
      <c r="E235" s="5"/>
      <c r="F235" s="5"/>
      <c r="G235" s="21"/>
      <c r="H235" s="21"/>
    </row>
    <row r="236" spans="5:8">
      <c r="E236" s="5"/>
      <c r="F236" s="5"/>
      <c r="G236" s="21"/>
      <c r="H236" s="21"/>
    </row>
    <row r="237" spans="5:8">
      <c r="E237" s="5"/>
      <c r="F237" s="5"/>
      <c r="G237" s="21"/>
      <c r="H237" s="21"/>
    </row>
    <row r="238" spans="5:8">
      <c r="E238" s="5"/>
      <c r="F238" s="5"/>
      <c r="G238" s="21"/>
      <c r="H238" s="21"/>
    </row>
    <row r="239" spans="5:8">
      <c r="E239" s="5"/>
      <c r="F239" s="5"/>
      <c r="G239" s="21"/>
      <c r="H239" s="21"/>
    </row>
    <row r="240" spans="5:8">
      <c r="E240" s="5"/>
      <c r="F240" s="5"/>
      <c r="G240" s="21"/>
      <c r="H240" s="21"/>
    </row>
    <row r="241" spans="5:8">
      <c r="E241" s="5"/>
      <c r="F241" s="5"/>
      <c r="G241" s="21"/>
      <c r="H241" s="21"/>
    </row>
    <row r="242" spans="5:8">
      <c r="E242" s="5"/>
      <c r="F242" s="5"/>
      <c r="G242" s="21"/>
      <c r="H242" s="21"/>
    </row>
    <row r="243" spans="5:8">
      <c r="E243" s="5"/>
      <c r="F243" s="5"/>
      <c r="G243" s="21"/>
      <c r="H243" s="21"/>
    </row>
    <row r="244" spans="5:8">
      <c r="E244" s="5"/>
      <c r="F244" s="5"/>
      <c r="G244" s="21"/>
      <c r="H244" s="21"/>
    </row>
    <row r="245" spans="5:8">
      <c r="E245" s="5"/>
      <c r="F245" s="5"/>
      <c r="G245" s="21"/>
      <c r="H245" s="21"/>
    </row>
    <row r="246" spans="5:8">
      <c r="E246" s="5"/>
      <c r="F246" s="5"/>
      <c r="G246" s="21"/>
      <c r="H246" s="21"/>
    </row>
    <row r="247" spans="5:8">
      <c r="E247" s="5"/>
      <c r="F247" s="5"/>
      <c r="G247" s="21"/>
      <c r="H247" s="21"/>
    </row>
    <row r="248" spans="5:8">
      <c r="E248" s="5"/>
      <c r="F248" s="5"/>
      <c r="G248" s="21"/>
      <c r="H248" s="21"/>
    </row>
    <row r="249" spans="5:8">
      <c r="E249" s="5"/>
      <c r="F249" s="5"/>
      <c r="G249" s="21"/>
      <c r="H249" s="21"/>
    </row>
    <row r="250" spans="5:8">
      <c r="E250" s="5"/>
      <c r="F250" s="5"/>
      <c r="G250" s="21"/>
      <c r="H250" s="21"/>
    </row>
    <row r="251" spans="5:8">
      <c r="E251" s="5"/>
      <c r="F251" s="5"/>
      <c r="G251" s="21"/>
      <c r="H251" s="21"/>
    </row>
    <row r="252" spans="5:8">
      <c r="E252" s="5"/>
      <c r="F252" s="5"/>
      <c r="G252" s="21"/>
      <c r="H252" s="21"/>
    </row>
    <row r="253" spans="5:8">
      <c r="E253" s="5"/>
      <c r="F253" s="5"/>
      <c r="G253" s="21"/>
      <c r="H253" s="21"/>
    </row>
    <row r="254" spans="5:8">
      <c r="E254" s="5"/>
      <c r="F254" s="5"/>
      <c r="G254" s="21"/>
      <c r="H254" s="21"/>
    </row>
    <row r="255" spans="5:8">
      <c r="E255" s="5"/>
      <c r="F255" s="5"/>
      <c r="G255" s="21"/>
      <c r="H255" s="21"/>
    </row>
    <row r="256" spans="5:8">
      <c r="E256" s="5"/>
      <c r="F256" s="5"/>
      <c r="G256" s="21"/>
      <c r="H256" s="21"/>
    </row>
    <row r="257" spans="5:8">
      <c r="E257" s="5"/>
      <c r="F257" s="5"/>
      <c r="G257" s="21"/>
      <c r="H257" s="21"/>
    </row>
    <row r="258" spans="5:8">
      <c r="E258" s="5"/>
      <c r="F258" s="5"/>
      <c r="G258" s="21"/>
      <c r="H258" s="21"/>
    </row>
    <row r="259" spans="5:8">
      <c r="E259" s="5"/>
      <c r="F259" s="5"/>
      <c r="G259" s="21"/>
      <c r="H259" s="21"/>
    </row>
    <row r="260" spans="5:8">
      <c r="E260" s="5"/>
      <c r="F260" s="5"/>
      <c r="G260" s="21"/>
      <c r="H260" s="21"/>
    </row>
    <row r="261" spans="5:8">
      <c r="E261" s="5"/>
      <c r="F261" s="5"/>
      <c r="G261" s="21"/>
      <c r="H261" s="21"/>
    </row>
    <row r="262" spans="5:8">
      <c r="E262" s="5"/>
      <c r="F262" s="5"/>
      <c r="G262" s="21"/>
      <c r="H262" s="21"/>
    </row>
    <row r="263" spans="5:8">
      <c r="E263" s="5"/>
      <c r="F263" s="5"/>
      <c r="G263" s="21"/>
      <c r="H263" s="21"/>
    </row>
    <row r="264" spans="5:8">
      <c r="E264" s="5"/>
      <c r="F264" s="5"/>
      <c r="G264" s="21"/>
      <c r="H264" s="21"/>
    </row>
    <row r="265" spans="5:8">
      <c r="E265" s="5"/>
      <c r="F265" s="5"/>
      <c r="G265" s="21"/>
      <c r="H265" s="21"/>
    </row>
    <row r="266" spans="5:8">
      <c r="E266" s="5"/>
      <c r="F266" s="5"/>
      <c r="G266" s="21"/>
      <c r="H266" s="21"/>
    </row>
    <row r="267" spans="5:8">
      <c r="E267" s="5"/>
      <c r="F267" s="5"/>
      <c r="G267" s="21"/>
      <c r="H267" s="21"/>
    </row>
    <row r="268" spans="5:8">
      <c r="E268" s="5"/>
      <c r="F268" s="5"/>
      <c r="G268" s="21"/>
      <c r="H268" s="21"/>
    </row>
    <row r="269" spans="5:8">
      <c r="E269" s="5"/>
      <c r="F269" s="5"/>
      <c r="G269" s="21"/>
      <c r="H269" s="21"/>
    </row>
    <row r="270" spans="5:8">
      <c r="E270" s="5"/>
      <c r="F270" s="5"/>
      <c r="G270" s="21"/>
      <c r="H270" s="21"/>
    </row>
    <row r="271" spans="5:8">
      <c r="E271" s="5"/>
      <c r="F271" s="5"/>
      <c r="G271" s="21"/>
      <c r="H271" s="21"/>
    </row>
    <row r="272" spans="5:8">
      <c r="E272" s="5"/>
      <c r="F272" s="5"/>
      <c r="G272" s="21"/>
      <c r="H272" s="21"/>
    </row>
    <row r="273" spans="5:8">
      <c r="E273" s="5"/>
      <c r="F273" s="5"/>
      <c r="G273" s="21"/>
      <c r="H273" s="21"/>
    </row>
    <row r="274" spans="5:8">
      <c r="E274" s="5"/>
      <c r="F274" s="5"/>
      <c r="G274" s="21"/>
      <c r="H274" s="21"/>
    </row>
    <row r="275" spans="5:8">
      <c r="E275" s="5"/>
      <c r="F275" s="5"/>
      <c r="G275" s="21"/>
      <c r="H275" s="21"/>
    </row>
    <row r="276" spans="5:8">
      <c r="E276" s="5"/>
      <c r="F276" s="5"/>
      <c r="G276" s="21"/>
      <c r="H276" s="21"/>
    </row>
    <row r="277" spans="5:8">
      <c r="E277" s="5"/>
      <c r="F277" s="5"/>
      <c r="G277" s="21"/>
      <c r="H277" s="21"/>
    </row>
    <row r="278" spans="5:8">
      <c r="E278" s="5"/>
      <c r="F278" s="5"/>
      <c r="G278" s="21"/>
      <c r="H278" s="21"/>
    </row>
    <row r="279" spans="5:8">
      <c r="E279" s="5"/>
      <c r="F279" s="5"/>
      <c r="G279" s="21"/>
      <c r="H279" s="21"/>
    </row>
    <row r="280" spans="5:8">
      <c r="E280" s="5"/>
      <c r="F280" s="5"/>
      <c r="G280" s="21"/>
      <c r="H280" s="21"/>
    </row>
    <row r="281" spans="5:8">
      <c r="E281" s="5"/>
      <c r="F281" s="5"/>
      <c r="G281" s="21"/>
      <c r="H281" s="21"/>
    </row>
    <row r="282" spans="5:8">
      <c r="E282" s="5"/>
      <c r="F282" s="5"/>
      <c r="G282" s="21"/>
      <c r="H282" s="21"/>
    </row>
    <row r="283" spans="5:8">
      <c r="E283" s="5"/>
      <c r="F283" s="5"/>
      <c r="G283" s="21"/>
      <c r="H283" s="21"/>
    </row>
    <row r="284" spans="5:8">
      <c r="E284" s="5"/>
      <c r="F284" s="5"/>
      <c r="G284" s="21"/>
      <c r="H284" s="21"/>
    </row>
    <row r="285" spans="5:8">
      <c r="E285" s="5"/>
      <c r="F285" s="5"/>
      <c r="G285" s="21"/>
      <c r="H285" s="21"/>
    </row>
    <row r="286" spans="5:8">
      <c r="E286" s="5"/>
      <c r="F286" s="5"/>
      <c r="G286" s="21"/>
      <c r="H286" s="21"/>
    </row>
    <row r="287" spans="5:8">
      <c r="E287" s="5"/>
      <c r="F287" s="5"/>
      <c r="G287" s="21"/>
      <c r="H287" s="21"/>
    </row>
    <row r="288" spans="5:8">
      <c r="E288" s="5"/>
      <c r="F288" s="5"/>
      <c r="G288" s="21"/>
      <c r="H288" s="21"/>
    </row>
    <row r="289" spans="5:8">
      <c r="E289" s="5"/>
      <c r="F289" s="5"/>
      <c r="G289" s="21"/>
      <c r="H289" s="21"/>
    </row>
    <row r="290" spans="5:8">
      <c r="E290" s="5"/>
      <c r="F290" s="5"/>
      <c r="G290" s="21"/>
      <c r="H290" s="21"/>
    </row>
    <row r="291" spans="5:8">
      <c r="E291" s="5"/>
      <c r="F291" s="5"/>
      <c r="G291" s="21"/>
      <c r="H291" s="21"/>
    </row>
    <row r="292" spans="5:8">
      <c r="E292" s="5"/>
      <c r="F292" s="5"/>
      <c r="G292" s="21"/>
      <c r="H292" s="21"/>
    </row>
    <row r="293" spans="5:8">
      <c r="E293" s="5"/>
      <c r="F293" s="5"/>
      <c r="G293" s="21"/>
      <c r="H293" s="21"/>
    </row>
    <row r="294" spans="5:8">
      <c r="E294" s="5"/>
      <c r="F294" s="5"/>
      <c r="G294" s="21"/>
      <c r="H294" s="21"/>
    </row>
    <row r="295" spans="5:8">
      <c r="E295" s="5"/>
      <c r="F295" s="5"/>
      <c r="G295" s="21"/>
      <c r="H295" s="21"/>
    </row>
    <row r="296" spans="5:8">
      <c r="E296" s="5"/>
      <c r="F296" s="5"/>
      <c r="G296" s="21"/>
      <c r="H296" s="21"/>
    </row>
    <row r="297" spans="5:8">
      <c r="E297" s="5"/>
      <c r="F297" s="5"/>
      <c r="G297" s="21"/>
      <c r="H297" s="21"/>
    </row>
    <row r="298" spans="5:8">
      <c r="E298" s="5"/>
      <c r="F298" s="5"/>
      <c r="G298" s="21"/>
      <c r="H298" s="21"/>
    </row>
    <row r="299" spans="5:8">
      <c r="E299" s="5"/>
      <c r="F299" s="5"/>
      <c r="G299" s="21"/>
      <c r="H299" s="21"/>
    </row>
    <row r="300" spans="5:8">
      <c r="E300" s="5"/>
      <c r="F300" s="5"/>
      <c r="G300" s="21"/>
      <c r="H300" s="21"/>
    </row>
    <row r="301" spans="5:8">
      <c r="E301" s="5"/>
      <c r="F301" s="5"/>
      <c r="G301" s="21"/>
      <c r="H301" s="21"/>
    </row>
    <row r="302" spans="5:8">
      <c r="E302" s="5"/>
      <c r="F302" s="5"/>
      <c r="G302" s="21"/>
      <c r="H302" s="21"/>
    </row>
    <row r="303" spans="5:8">
      <c r="E303" s="5"/>
      <c r="F303" s="5"/>
      <c r="G303" s="21"/>
      <c r="H303" s="21"/>
    </row>
    <row r="304" spans="5:8">
      <c r="E304" s="5"/>
      <c r="F304" s="5"/>
      <c r="G304" s="21"/>
      <c r="H304" s="21"/>
    </row>
    <row r="305" spans="5:8">
      <c r="E305" s="5"/>
      <c r="F305" s="5"/>
      <c r="G305" s="21"/>
      <c r="H305" s="21"/>
    </row>
    <row r="306" spans="5:8">
      <c r="E306" s="5"/>
      <c r="F306" s="5"/>
      <c r="G306" s="21"/>
      <c r="H306" s="21"/>
    </row>
    <row r="307" spans="5:8">
      <c r="E307" s="5"/>
      <c r="F307" s="5"/>
      <c r="G307" s="21"/>
      <c r="H307" s="21"/>
    </row>
    <row r="308" spans="5:8">
      <c r="E308" s="5"/>
      <c r="F308" s="5"/>
      <c r="G308" s="21"/>
      <c r="H308" s="21"/>
    </row>
    <row r="309" spans="5:8">
      <c r="E309" s="5"/>
      <c r="F309" s="5"/>
      <c r="G309" s="21"/>
      <c r="H309" s="21"/>
    </row>
    <row r="310" spans="5:8">
      <c r="E310" s="5"/>
      <c r="F310" s="5"/>
      <c r="G310" s="21"/>
      <c r="H310" s="21"/>
    </row>
    <row r="311" spans="5:8">
      <c r="E311" s="5"/>
      <c r="F311" s="5"/>
      <c r="G311" s="21"/>
      <c r="H311" s="21"/>
    </row>
    <row r="312" spans="5:8">
      <c r="E312" s="5"/>
      <c r="F312" s="5"/>
      <c r="G312" s="21"/>
      <c r="H312" s="21"/>
    </row>
    <row r="313" spans="5:8">
      <c r="E313" s="5"/>
      <c r="F313" s="5"/>
      <c r="G313" s="21"/>
      <c r="H313" s="21"/>
    </row>
    <row r="314" spans="5:8">
      <c r="E314" s="5"/>
      <c r="F314" s="5"/>
      <c r="G314" s="21"/>
      <c r="H314" s="21"/>
    </row>
    <row r="315" spans="5:8">
      <c r="E315" s="5"/>
      <c r="F315" s="5"/>
      <c r="G315" s="21"/>
      <c r="H315" s="21"/>
    </row>
    <row r="316" spans="5:8">
      <c r="E316" s="5"/>
      <c r="F316" s="5"/>
      <c r="G316" s="21"/>
      <c r="H316" s="21"/>
    </row>
    <row r="317" spans="5:8">
      <c r="E317" s="5"/>
      <c r="F317" s="5"/>
      <c r="G317" s="21"/>
      <c r="H317" s="21"/>
    </row>
    <row r="318" spans="5:8">
      <c r="E318" s="5"/>
      <c r="F318" s="5"/>
      <c r="G318" s="21"/>
      <c r="H318" s="21"/>
    </row>
    <row r="319" spans="5:8">
      <c r="E319" s="5"/>
      <c r="F319" s="5"/>
      <c r="G319" s="21"/>
      <c r="H319" s="21"/>
    </row>
    <row r="320" spans="5:8">
      <c r="E320" s="5"/>
      <c r="F320" s="5"/>
      <c r="G320" s="21"/>
      <c r="H320" s="21"/>
    </row>
    <row r="321" spans="5:8">
      <c r="E321" s="5"/>
      <c r="F321" s="5"/>
      <c r="G321" s="21"/>
      <c r="H321" s="21"/>
    </row>
    <row r="322" spans="5:8">
      <c r="E322" s="5"/>
      <c r="F322" s="5"/>
      <c r="G322" s="21"/>
      <c r="H322" s="21"/>
    </row>
    <row r="323" spans="5:8">
      <c r="E323" s="5"/>
      <c r="F323" s="5"/>
      <c r="G323" s="21"/>
      <c r="H323" s="21"/>
    </row>
    <row r="324" spans="5:8">
      <c r="E324" s="5"/>
      <c r="F324" s="5"/>
      <c r="G324" s="21"/>
      <c r="H324" s="21"/>
    </row>
    <row r="325" spans="5:8">
      <c r="E325" s="5"/>
      <c r="F325" s="5"/>
      <c r="G325" s="21"/>
      <c r="H325" s="21"/>
    </row>
    <row r="326" spans="5:8">
      <c r="E326" s="5"/>
      <c r="F326" s="5"/>
      <c r="G326" s="21"/>
      <c r="H326" s="21"/>
    </row>
    <row r="327" spans="5:8">
      <c r="E327" s="5"/>
      <c r="F327" s="5"/>
      <c r="G327" s="21"/>
      <c r="H327" s="21"/>
    </row>
    <row r="328" spans="5:8">
      <c r="E328" s="5"/>
      <c r="F328" s="5"/>
      <c r="G328" s="21"/>
      <c r="H328" s="21"/>
    </row>
    <row r="329" spans="5:8">
      <c r="E329" s="5"/>
      <c r="F329" s="5"/>
      <c r="G329" s="21"/>
      <c r="H329" s="21"/>
    </row>
    <row r="330" spans="5:8">
      <c r="E330" s="5"/>
      <c r="F330" s="5"/>
      <c r="G330" s="21"/>
      <c r="H330" s="21"/>
    </row>
    <row r="331" spans="5:8">
      <c r="E331" s="5"/>
      <c r="F331" s="5"/>
      <c r="G331" s="21"/>
      <c r="H331" s="21"/>
    </row>
    <row r="332" spans="5:8">
      <c r="E332" s="5"/>
      <c r="F332" s="5"/>
      <c r="G332" s="21"/>
      <c r="H332" s="21"/>
    </row>
    <row r="333" spans="5:8">
      <c r="E333" s="5"/>
      <c r="F333" s="5"/>
      <c r="G333" s="21"/>
      <c r="H333" s="21"/>
    </row>
    <row r="334" spans="5:8">
      <c r="E334" s="5"/>
      <c r="F334" s="5"/>
      <c r="G334" s="21"/>
      <c r="H334" s="21"/>
    </row>
    <row r="335" spans="5:8">
      <c r="E335" s="5"/>
      <c r="F335" s="5"/>
      <c r="G335" s="21"/>
      <c r="H335" s="21"/>
    </row>
    <row r="336" spans="5:8">
      <c r="E336" s="5"/>
      <c r="F336" s="5"/>
      <c r="G336" s="21"/>
      <c r="H336" s="21"/>
    </row>
    <row r="337" spans="5:8">
      <c r="E337" s="5"/>
      <c r="F337" s="5"/>
      <c r="G337" s="21"/>
      <c r="H337" s="21"/>
    </row>
    <row r="338" spans="5:8">
      <c r="E338" s="5"/>
      <c r="F338" s="5"/>
      <c r="G338" s="21"/>
      <c r="H338" s="21"/>
    </row>
    <row r="339" spans="5:8">
      <c r="E339" s="5"/>
      <c r="F339" s="5"/>
      <c r="G339" s="21"/>
      <c r="H339" s="21"/>
    </row>
    <row r="340" spans="5:8">
      <c r="E340" s="5"/>
      <c r="F340" s="5"/>
      <c r="G340" s="21"/>
      <c r="H340" s="21"/>
    </row>
    <row r="341" spans="5:8">
      <c r="E341" s="5"/>
      <c r="F341" s="5"/>
      <c r="G341" s="21"/>
      <c r="H341" s="21"/>
    </row>
    <row r="342" spans="5:8">
      <c r="E342" s="5"/>
      <c r="F342" s="5"/>
      <c r="G342" s="21"/>
      <c r="H342" s="21"/>
    </row>
    <row r="343" spans="5:8">
      <c r="E343" s="5"/>
      <c r="F343" s="5"/>
      <c r="G343" s="21"/>
      <c r="H343" s="21"/>
    </row>
    <row r="344" spans="5:8">
      <c r="E344" s="5"/>
      <c r="F344" s="5"/>
      <c r="G344" s="21"/>
      <c r="H344" s="21"/>
    </row>
    <row r="345" spans="5:8">
      <c r="E345" s="5"/>
      <c r="F345" s="5"/>
      <c r="G345" s="21"/>
      <c r="H345" s="21"/>
    </row>
    <row r="346" spans="5:8">
      <c r="E346" s="5"/>
      <c r="F346" s="5"/>
      <c r="G346" s="21"/>
      <c r="H346" s="21"/>
    </row>
    <row r="347" spans="5:8">
      <c r="E347" s="5"/>
      <c r="F347" s="5"/>
      <c r="G347" s="21"/>
      <c r="H347" s="21"/>
    </row>
    <row r="348" spans="5:8">
      <c r="E348" s="5"/>
      <c r="F348" s="5"/>
      <c r="G348" s="21"/>
      <c r="H348" s="21"/>
    </row>
    <row r="349" spans="5:8">
      <c r="E349" s="5"/>
      <c r="F349" s="5"/>
      <c r="G349" s="21"/>
      <c r="H349" s="21"/>
    </row>
    <row r="350" spans="5:8">
      <c r="E350" s="5"/>
      <c r="F350" s="5"/>
      <c r="G350" s="21"/>
      <c r="H350" s="21"/>
    </row>
    <row r="351" spans="5:8">
      <c r="E351" s="5"/>
      <c r="F351" s="5"/>
      <c r="G351" s="21"/>
      <c r="H351" s="21"/>
    </row>
    <row r="352" spans="5:8">
      <c r="E352" s="5"/>
      <c r="F352" s="5"/>
      <c r="G352" s="21"/>
      <c r="H352" s="21"/>
    </row>
    <row r="353" spans="5:8">
      <c r="E353" s="5"/>
      <c r="F353" s="5"/>
      <c r="G353" s="21"/>
      <c r="H353" s="21"/>
    </row>
    <row r="354" spans="5:8">
      <c r="E354" s="5"/>
      <c r="F354" s="5"/>
      <c r="G354" s="21"/>
      <c r="H354" s="21"/>
    </row>
    <row r="355" spans="5:8">
      <c r="E355" s="5"/>
      <c r="F355" s="5"/>
      <c r="G355" s="21"/>
      <c r="H355" s="21"/>
    </row>
    <row r="356" spans="5:8">
      <c r="E356" s="5"/>
      <c r="F356" s="5"/>
      <c r="G356" s="21"/>
      <c r="H356" s="21"/>
    </row>
    <row r="357" spans="5:8">
      <c r="E357" s="5"/>
      <c r="F357" s="5"/>
      <c r="G357" s="21"/>
      <c r="H357" s="21"/>
    </row>
    <row r="358" spans="5:8">
      <c r="E358" s="5"/>
      <c r="F358" s="5"/>
      <c r="G358" s="21"/>
      <c r="H358" s="21"/>
    </row>
    <row r="359" spans="5:8">
      <c r="E359" s="5"/>
      <c r="F359" s="5"/>
      <c r="G359" s="21"/>
      <c r="H359" s="21"/>
    </row>
    <row r="360" spans="5:8">
      <c r="E360" s="5"/>
      <c r="F360" s="5"/>
      <c r="G360" s="21"/>
      <c r="H360" s="21"/>
    </row>
    <row r="361" spans="5:8">
      <c r="E361" s="5"/>
      <c r="F361" s="5"/>
      <c r="G361" s="21"/>
      <c r="H361" s="21"/>
    </row>
    <row r="362" spans="5:8">
      <c r="E362" s="5"/>
      <c r="F362" s="5"/>
      <c r="G362" s="21"/>
      <c r="H362" s="21"/>
    </row>
    <row r="363" spans="5:8">
      <c r="E363" s="5"/>
      <c r="F363" s="5"/>
      <c r="G363" s="21"/>
      <c r="H363" s="21"/>
    </row>
    <row r="364" spans="5:8">
      <c r="E364" s="5"/>
      <c r="F364" s="5"/>
      <c r="G364" s="21"/>
      <c r="H364" s="21"/>
    </row>
    <row r="365" spans="5:8">
      <c r="E365" s="5"/>
      <c r="F365" s="5"/>
      <c r="G365" s="21"/>
      <c r="H365" s="21"/>
    </row>
    <row r="366" spans="5:8">
      <c r="E366" s="5"/>
      <c r="F366" s="5"/>
      <c r="G366" s="21"/>
      <c r="H366" s="21"/>
    </row>
    <row r="367" spans="5:8">
      <c r="E367" s="5"/>
      <c r="F367" s="5"/>
      <c r="G367" s="21"/>
      <c r="H367" s="21"/>
    </row>
    <row r="368" spans="5:8">
      <c r="E368" s="5"/>
      <c r="F368" s="5"/>
      <c r="G368" s="21"/>
      <c r="H368" s="21"/>
    </row>
    <row r="369" spans="5:8">
      <c r="E369" s="5"/>
      <c r="F369" s="5"/>
      <c r="G369" s="21"/>
      <c r="H369" s="21"/>
    </row>
    <row r="370" spans="5:8">
      <c r="E370" s="5"/>
      <c r="F370" s="5"/>
      <c r="G370" s="21"/>
      <c r="H370" s="21"/>
    </row>
    <row r="371" spans="5:8">
      <c r="E371" s="5"/>
      <c r="F371" s="5"/>
      <c r="G371" s="21"/>
      <c r="H371" s="21"/>
    </row>
    <row r="372" spans="5:8">
      <c r="E372" s="5"/>
      <c r="F372" s="5"/>
      <c r="G372" s="21"/>
      <c r="H372" s="21"/>
    </row>
    <row r="373" spans="5:8">
      <c r="E373" s="5"/>
      <c r="F373" s="5"/>
      <c r="G373" s="21"/>
      <c r="H373" s="21"/>
    </row>
    <row r="374" spans="5:8">
      <c r="E374" s="5"/>
      <c r="F374" s="5"/>
      <c r="G374" s="21"/>
      <c r="H374" s="21"/>
    </row>
    <row r="375" spans="5:8">
      <c r="E375" s="5"/>
      <c r="F375" s="5"/>
      <c r="G375" s="21"/>
      <c r="H375" s="21"/>
    </row>
    <row r="376" spans="5:8">
      <c r="E376" s="5"/>
      <c r="F376" s="5"/>
      <c r="G376" s="21"/>
      <c r="H376" s="21"/>
    </row>
    <row r="377" spans="5:8">
      <c r="E377" s="5"/>
      <c r="F377" s="5"/>
      <c r="G377" s="21"/>
      <c r="H377" s="21"/>
    </row>
    <row r="378" spans="5:8">
      <c r="E378" s="5"/>
      <c r="F378" s="5"/>
      <c r="G378" s="21"/>
      <c r="H378" s="21"/>
    </row>
    <row r="379" spans="5:8">
      <c r="E379" s="5"/>
      <c r="F379" s="5"/>
      <c r="G379" s="21"/>
      <c r="H379" s="21"/>
    </row>
    <row r="380" spans="5:8">
      <c r="E380" s="5"/>
      <c r="F380" s="5"/>
      <c r="G380" s="21"/>
      <c r="H380" s="21"/>
    </row>
    <row r="381" spans="5:8">
      <c r="E381" s="5"/>
      <c r="F381" s="5"/>
      <c r="G381" s="21"/>
      <c r="H381" s="21"/>
    </row>
    <row r="382" spans="5:8">
      <c r="E382" s="5"/>
      <c r="F382" s="5"/>
      <c r="G382" s="21"/>
      <c r="H382" s="21"/>
    </row>
    <row r="383" spans="5:8">
      <c r="E383" s="5"/>
      <c r="F383" s="5"/>
      <c r="G383" s="21"/>
      <c r="H383" s="21"/>
    </row>
    <row r="384" spans="5:8">
      <c r="E384" s="5"/>
      <c r="F384" s="5"/>
      <c r="G384" s="21"/>
      <c r="H384" s="21"/>
    </row>
    <row r="385" spans="5:8">
      <c r="E385" s="5"/>
      <c r="F385" s="5"/>
      <c r="G385" s="21"/>
      <c r="H385" s="21"/>
    </row>
    <row r="386" spans="5:8">
      <c r="E386" s="5"/>
      <c r="F386" s="5"/>
      <c r="G386" s="21"/>
      <c r="H386" s="21"/>
    </row>
    <row r="387" spans="5:8">
      <c r="E387" s="5"/>
      <c r="F387" s="5"/>
      <c r="G387" s="21"/>
      <c r="H387" s="21"/>
    </row>
    <row r="388" spans="5:8">
      <c r="E388" s="5"/>
      <c r="F388" s="5"/>
      <c r="G388" s="21"/>
      <c r="H388" s="21"/>
    </row>
    <row r="389" spans="5:8">
      <c r="E389" s="5"/>
      <c r="F389" s="5"/>
      <c r="G389" s="21"/>
      <c r="H389" s="21"/>
    </row>
    <row r="390" spans="5:8">
      <c r="E390" s="5"/>
      <c r="F390" s="5"/>
      <c r="G390" s="21"/>
      <c r="H390" s="21"/>
    </row>
    <row r="391" spans="5:8">
      <c r="E391" s="5"/>
      <c r="F391" s="5"/>
      <c r="G391" s="21"/>
      <c r="H391" s="21"/>
    </row>
    <row r="392" spans="5:8">
      <c r="E392" s="5"/>
      <c r="F392" s="5"/>
      <c r="G392" s="21"/>
      <c r="H392" s="21"/>
    </row>
    <row r="393" spans="5:8">
      <c r="E393" s="5"/>
      <c r="F393" s="5"/>
      <c r="G393" s="21"/>
      <c r="H393" s="21"/>
    </row>
    <row r="394" spans="5:8">
      <c r="E394" s="5"/>
      <c r="F394" s="5"/>
      <c r="G394" s="21"/>
      <c r="H394" s="21"/>
    </row>
    <row r="395" spans="5:8">
      <c r="E395" s="5"/>
      <c r="F395" s="5"/>
      <c r="G395" s="21"/>
      <c r="H395" s="21"/>
    </row>
    <row r="396" spans="5:8">
      <c r="E396" s="5"/>
      <c r="F396" s="5"/>
      <c r="G396" s="21"/>
      <c r="H396" s="21"/>
    </row>
    <row r="397" spans="5:8">
      <c r="E397" s="5"/>
      <c r="F397" s="5"/>
      <c r="G397" s="21"/>
      <c r="H397" s="21"/>
    </row>
    <row r="398" spans="5:8">
      <c r="E398" s="5"/>
      <c r="F398" s="5"/>
      <c r="G398" s="21"/>
      <c r="H398" s="21"/>
    </row>
    <row r="399" spans="5:8">
      <c r="E399" s="5"/>
      <c r="F399" s="5"/>
      <c r="G399" s="21"/>
      <c r="H399" s="21"/>
    </row>
    <row r="400" spans="5:8">
      <c r="E400" s="5"/>
      <c r="F400" s="5"/>
      <c r="G400" s="21"/>
      <c r="H400" s="21"/>
    </row>
    <row r="401" spans="5:8">
      <c r="E401" s="5"/>
      <c r="F401" s="5"/>
      <c r="G401" s="21"/>
      <c r="H401" s="21"/>
    </row>
    <row r="402" spans="5:8">
      <c r="E402" s="5"/>
      <c r="F402" s="5"/>
      <c r="G402" s="21"/>
      <c r="H402" s="21"/>
    </row>
    <row r="403" spans="5:8">
      <c r="E403" s="5"/>
      <c r="F403" s="5"/>
      <c r="G403" s="21"/>
      <c r="H403" s="21"/>
    </row>
    <row r="404" spans="5:8">
      <c r="E404" s="5"/>
      <c r="F404" s="5"/>
      <c r="G404" s="21"/>
      <c r="H404" s="21"/>
    </row>
    <row r="405" spans="5:8">
      <c r="E405" s="5"/>
      <c r="F405" s="5"/>
      <c r="G405" s="21"/>
      <c r="H405" s="21"/>
    </row>
    <row r="406" spans="5:8">
      <c r="E406" s="5"/>
      <c r="F406" s="5"/>
      <c r="G406" s="21"/>
      <c r="H406" s="21"/>
    </row>
    <row r="407" spans="5:8">
      <c r="E407" s="5"/>
      <c r="F407" s="5"/>
      <c r="G407" s="21"/>
      <c r="H407" s="21"/>
    </row>
    <row r="408" spans="5:8">
      <c r="E408" s="5"/>
      <c r="F408" s="5"/>
      <c r="G408" s="21"/>
      <c r="H408" s="21"/>
    </row>
    <row r="409" spans="5:8">
      <c r="E409" s="5"/>
      <c r="F409" s="5"/>
      <c r="G409" s="21"/>
      <c r="H409" s="21"/>
    </row>
    <row r="410" spans="5:8">
      <c r="E410" s="5"/>
      <c r="F410" s="5"/>
      <c r="G410" s="21"/>
      <c r="H410" s="21"/>
    </row>
    <row r="411" spans="5:8">
      <c r="E411" s="5"/>
      <c r="F411" s="5"/>
      <c r="G411" s="21"/>
      <c r="H411" s="21"/>
    </row>
    <row r="412" spans="5:8">
      <c r="E412" s="5"/>
      <c r="F412" s="5"/>
      <c r="G412" s="21"/>
      <c r="H412" s="21"/>
    </row>
    <row r="413" spans="5:8">
      <c r="E413" s="5"/>
      <c r="F413" s="5"/>
      <c r="G413" s="21"/>
      <c r="H413" s="21"/>
    </row>
    <row r="414" spans="5:8">
      <c r="E414" s="5"/>
      <c r="F414" s="5"/>
      <c r="G414" s="21"/>
      <c r="H414" s="21"/>
    </row>
    <row r="415" spans="5:8">
      <c r="E415" s="5"/>
      <c r="F415" s="5"/>
      <c r="G415" s="21"/>
      <c r="H415" s="21"/>
    </row>
    <row r="416" spans="5:8">
      <c r="E416" s="5"/>
      <c r="F416" s="5"/>
      <c r="G416" s="21"/>
      <c r="H416" s="21"/>
    </row>
    <row r="417" spans="5:8">
      <c r="E417" s="5"/>
      <c r="F417" s="5"/>
      <c r="G417" s="21"/>
      <c r="H417" s="21"/>
    </row>
    <row r="418" spans="5:8">
      <c r="E418" s="5"/>
      <c r="F418" s="5"/>
      <c r="G418" s="21"/>
      <c r="H418" s="21"/>
    </row>
    <row r="419" spans="5:8">
      <c r="E419" s="5"/>
      <c r="F419" s="5"/>
      <c r="G419" s="21"/>
      <c r="H419" s="21"/>
    </row>
    <row r="420" spans="5:8">
      <c r="E420" s="5"/>
      <c r="F420" s="5"/>
      <c r="G420" s="21"/>
      <c r="H420" s="21"/>
    </row>
    <row r="421" spans="5:8">
      <c r="E421" s="5"/>
      <c r="F421" s="5"/>
      <c r="G421" s="21"/>
      <c r="H421" s="21"/>
    </row>
    <row r="422" spans="5:8">
      <c r="E422" s="5"/>
      <c r="F422" s="5"/>
      <c r="G422" s="21"/>
      <c r="H422" s="21"/>
    </row>
    <row r="423" spans="5:8">
      <c r="E423" s="5"/>
      <c r="F423" s="5"/>
      <c r="G423" s="21"/>
      <c r="H423" s="21"/>
    </row>
    <row r="424" spans="5:8">
      <c r="E424" s="5"/>
      <c r="F424" s="5"/>
      <c r="G424" s="21"/>
      <c r="H424" s="21"/>
    </row>
    <row r="425" spans="5:8">
      <c r="E425" s="5"/>
      <c r="F425" s="5"/>
      <c r="G425" s="21"/>
      <c r="H425" s="21"/>
    </row>
    <row r="426" spans="5:8">
      <c r="E426" s="5"/>
      <c r="F426" s="5"/>
      <c r="G426" s="21"/>
      <c r="H426" s="21"/>
    </row>
    <row r="427" spans="5:8">
      <c r="E427" s="5"/>
      <c r="F427" s="5"/>
      <c r="G427" s="21"/>
      <c r="H427" s="21"/>
    </row>
    <row r="428" spans="5:8">
      <c r="E428" s="5"/>
      <c r="F428" s="5"/>
      <c r="G428" s="21"/>
      <c r="H428" s="21"/>
    </row>
    <row r="429" spans="5:8">
      <c r="E429" s="5"/>
      <c r="F429" s="5"/>
      <c r="G429" s="21"/>
      <c r="H429" s="21"/>
    </row>
    <row r="430" spans="5:8">
      <c r="E430" s="5"/>
      <c r="F430" s="5"/>
      <c r="G430" s="21"/>
      <c r="H430" s="21"/>
    </row>
    <row r="431" spans="5:8">
      <c r="E431" s="5"/>
      <c r="F431" s="5"/>
      <c r="G431" s="21"/>
      <c r="H431" s="21"/>
    </row>
    <row r="432" spans="5:8">
      <c r="E432" s="5"/>
      <c r="F432" s="5"/>
      <c r="G432" s="21"/>
      <c r="H432" s="21"/>
    </row>
    <row r="433" spans="5:8">
      <c r="E433" s="5"/>
      <c r="F433" s="5"/>
      <c r="G433" s="21"/>
      <c r="H433" s="21"/>
    </row>
    <row r="434" spans="5:8">
      <c r="E434" s="5"/>
      <c r="F434" s="5"/>
      <c r="G434" s="21"/>
      <c r="H434" s="21"/>
    </row>
    <row r="435" spans="5:8">
      <c r="E435" s="5"/>
      <c r="F435" s="5"/>
      <c r="G435" s="21"/>
      <c r="H435" s="21"/>
    </row>
    <row r="436" spans="5:8">
      <c r="E436" s="5"/>
      <c r="F436" s="5"/>
      <c r="G436" s="21"/>
      <c r="H436" s="21"/>
    </row>
    <row r="437" spans="5:8">
      <c r="E437" s="5"/>
      <c r="F437" s="5"/>
      <c r="G437" s="21"/>
      <c r="H437" s="21"/>
    </row>
    <row r="438" spans="5:8">
      <c r="E438" s="5"/>
      <c r="F438" s="5"/>
      <c r="G438" s="21"/>
      <c r="H438" s="21"/>
    </row>
    <row r="439" spans="5:8">
      <c r="E439" s="5"/>
      <c r="F439" s="5"/>
      <c r="G439" s="21"/>
      <c r="H439" s="21"/>
    </row>
    <row r="440" spans="5:8">
      <c r="E440" s="5"/>
      <c r="F440" s="5"/>
      <c r="G440" s="21"/>
      <c r="H440" s="21"/>
    </row>
    <row r="441" spans="5:8">
      <c r="E441" s="5"/>
      <c r="F441" s="5"/>
      <c r="G441" s="21"/>
      <c r="H441" s="21"/>
    </row>
    <row r="442" spans="5:8">
      <c r="E442" s="5"/>
      <c r="F442" s="5"/>
      <c r="G442" s="21"/>
      <c r="H442" s="21"/>
    </row>
    <row r="443" spans="5:8">
      <c r="E443" s="5"/>
      <c r="F443" s="5"/>
      <c r="G443" s="21"/>
      <c r="H443" s="21"/>
    </row>
    <row r="444" spans="5:8">
      <c r="E444" s="5"/>
      <c r="F444" s="5"/>
      <c r="G444" s="21"/>
      <c r="H444" s="21"/>
    </row>
    <row r="445" spans="5:8">
      <c r="E445" s="5"/>
      <c r="F445" s="5"/>
      <c r="G445" s="21"/>
      <c r="H445" s="21"/>
    </row>
    <row r="446" spans="5:8">
      <c r="E446" s="5"/>
      <c r="F446" s="5"/>
      <c r="G446" s="21"/>
      <c r="H446" s="21"/>
    </row>
    <row r="447" spans="5:8">
      <c r="E447" s="5"/>
      <c r="F447" s="5"/>
      <c r="G447" s="21"/>
      <c r="H447" s="21"/>
    </row>
    <row r="448" spans="5:8">
      <c r="E448" s="5"/>
      <c r="F448" s="5"/>
      <c r="G448" s="21"/>
      <c r="H448" s="21"/>
    </row>
    <row r="449" spans="5:8">
      <c r="E449" s="5"/>
      <c r="F449" s="5"/>
      <c r="G449" s="21"/>
      <c r="H449" s="21"/>
    </row>
    <row r="450" spans="5:8">
      <c r="E450" s="5"/>
      <c r="F450" s="5"/>
      <c r="G450" s="21"/>
      <c r="H450" s="21"/>
    </row>
    <row r="451" spans="5:8">
      <c r="E451" s="5"/>
      <c r="F451" s="5"/>
      <c r="G451" s="21"/>
      <c r="H451" s="21"/>
    </row>
    <row r="452" spans="5:8">
      <c r="E452" s="5"/>
      <c r="F452" s="5"/>
      <c r="G452" s="21"/>
      <c r="H452" s="21"/>
    </row>
    <row r="453" spans="5:8">
      <c r="E453" s="5"/>
      <c r="F453" s="5"/>
      <c r="G453" s="21"/>
      <c r="H453" s="21"/>
    </row>
    <row r="454" spans="5:8">
      <c r="E454" s="5"/>
      <c r="F454" s="5"/>
      <c r="G454" s="21"/>
      <c r="H454" s="21"/>
    </row>
    <row r="455" spans="5:8">
      <c r="E455" s="5"/>
      <c r="F455" s="5"/>
      <c r="G455" s="21"/>
      <c r="H455" s="21"/>
    </row>
    <row r="456" spans="5:8">
      <c r="E456" s="5"/>
      <c r="F456" s="5"/>
      <c r="G456" s="21"/>
      <c r="H456" s="21"/>
    </row>
    <row r="457" spans="5:8">
      <c r="E457" s="5"/>
      <c r="F457" s="5"/>
      <c r="G457" s="21"/>
      <c r="H457" s="21"/>
    </row>
    <row r="458" spans="5:8">
      <c r="E458" s="5"/>
      <c r="F458" s="5"/>
      <c r="G458" s="21"/>
      <c r="H458" s="21"/>
    </row>
    <row r="459" spans="5:8">
      <c r="E459" s="5"/>
      <c r="F459" s="5"/>
      <c r="G459" s="21"/>
      <c r="H459" s="21"/>
    </row>
    <row r="460" spans="5:8">
      <c r="E460" s="5"/>
      <c r="F460" s="5"/>
      <c r="G460" s="21"/>
      <c r="H460" s="21"/>
    </row>
    <row r="461" spans="5:8">
      <c r="E461" s="5"/>
      <c r="F461" s="5"/>
      <c r="G461" s="21"/>
      <c r="H461" s="21"/>
    </row>
    <row r="462" spans="5:8">
      <c r="E462" s="5"/>
      <c r="F462" s="5"/>
      <c r="G462" s="21"/>
      <c r="H462" s="21"/>
    </row>
    <row r="463" spans="5:8">
      <c r="E463" s="5"/>
      <c r="F463" s="5"/>
      <c r="G463" s="21"/>
      <c r="H463" s="21"/>
    </row>
    <row r="464" spans="5:8">
      <c r="E464" s="5"/>
      <c r="F464" s="5"/>
      <c r="G464" s="21"/>
      <c r="H464" s="21"/>
    </row>
    <row r="465" spans="5:8">
      <c r="E465" s="5"/>
      <c r="F465" s="5"/>
      <c r="G465" s="21"/>
      <c r="H465" s="21"/>
    </row>
    <row r="466" spans="5:8">
      <c r="E466" s="5"/>
      <c r="F466" s="5"/>
      <c r="G466" s="21"/>
      <c r="H466" s="21"/>
    </row>
    <row r="467" spans="5:8">
      <c r="E467" s="5"/>
      <c r="F467" s="5"/>
      <c r="G467" s="21"/>
      <c r="H467" s="21"/>
    </row>
    <row r="468" spans="5:8">
      <c r="E468" s="5"/>
      <c r="F468" s="5"/>
      <c r="G468" s="21"/>
      <c r="H468" s="21"/>
    </row>
    <row r="469" spans="5:8">
      <c r="E469" s="5"/>
      <c r="F469" s="5"/>
      <c r="G469" s="21"/>
      <c r="H469" s="21"/>
    </row>
    <row r="470" spans="5:8">
      <c r="E470" s="5"/>
      <c r="F470" s="5"/>
      <c r="G470" s="21"/>
      <c r="H470" s="21"/>
    </row>
    <row r="471" spans="5:8">
      <c r="E471" s="5"/>
      <c r="F471" s="5"/>
      <c r="G471" s="21"/>
      <c r="H471" s="21"/>
    </row>
    <row r="472" spans="5:8">
      <c r="E472" s="5"/>
      <c r="F472" s="5"/>
      <c r="G472" s="21"/>
      <c r="H472" s="21"/>
    </row>
    <row r="473" spans="5:8">
      <c r="E473" s="5"/>
      <c r="F473" s="5"/>
      <c r="G473" s="21"/>
      <c r="H473" s="21"/>
    </row>
    <row r="474" spans="5:8">
      <c r="E474" s="5"/>
      <c r="F474" s="5"/>
      <c r="G474" s="21"/>
      <c r="H474" s="21"/>
    </row>
    <row r="475" spans="5:8">
      <c r="E475" s="5"/>
      <c r="F475" s="5"/>
      <c r="G475" s="21"/>
      <c r="H475" s="21"/>
    </row>
    <row r="476" spans="5:8">
      <c r="E476" s="5"/>
      <c r="F476" s="5"/>
      <c r="G476" s="21"/>
      <c r="H476" s="21"/>
    </row>
    <row r="477" spans="5:8">
      <c r="E477" s="5"/>
      <c r="F477" s="5"/>
      <c r="G477" s="21"/>
      <c r="H477" s="21"/>
    </row>
    <row r="478" spans="5:8">
      <c r="E478" s="5"/>
      <c r="F478" s="5"/>
      <c r="G478" s="21"/>
      <c r="H478" s="21"/>
    </row>
    <row r="479" spans="5:8">
      <c r="E479" s="5"/>
      <c r="F479" s="5"/>
      <c r="G479" s="21"/>
      <c r="H479" s="21"/>
    </row>
    <row r="480" spans="5:8">
      <c r="E480" s="5"/>
      <c r="F480" s="5"/>
      <c r="G480" s="21"/>
      <c r="H480" s="21"/>
    </row>
    <row r="481" spans="5:8">
      <c r="E481" s="5"/>
      <c r="F481" s="5"/>
      <c r="G481" s="21"/>
      <c r="H481" s="21"/>
    </row>
    <row r="482" spans="5:8">
      <c r="E482" s="5"/>
      <c r="F482" s="5"/>
      <c r="G482" s="21"/>
      <c r="H482" s="21"/>
    </row>
    <row r="483" spans="5:8">
      <c r="E483" s="5"/>
      <c r="F483" s="5"/>
      <c r="G483" s="21"/>
      <c r="H483" s="21"/>
    </row>
    <row r="484" spans="5:8">
      <c r="E484" s="5"/>
      <c r="F484" s="5"/>
      <c r="G484" s="21"/>
      <c r="H484" s="21"/>
    </row>
    <row r="485" spans="5:8">
      <c r="E485" s="5"/>
      <c r="F485" s="5"/>
      <c r="G485" s="21"/>
      <c r="H485" s="21"/>
    </row>
    <row r="486" spans="5:8">
      <c r="E486" s="5"/>
      <c r="F486" s="5"/>
      <c r="G486" s="21"/>
      <c r="H486" s="21"/>
    </row>
    <row r="487" spans="5:8">
      <c r="E487" s="5"/>
      <c r="F487" s="5"/>
      <c r="G487" s="21"/>
      <c r="H487" s="21"/>
    </row>
    <row r="488" spans="5:8">
      <c r="E488" s="5"/>
      <c r="F488" s="5"/>
      <c r="G488" s="21"/>
      <c r="H488" s="21"/>
    </row>
    <row r="489" spans="5:8">
      <c r="E489" s="5"/>
      <c r="F489" s="5"/>
      <c r="G489" s="21"/>
      <c r="H489" s="21"/>
    </row>
    <row r="490" spans="5:8">
      <c r="E490" s="5"/>
      <c r="F490" s="5"/>
      <c r="G490" s="21"/>
      <c r="H490" s="21"/>
    </row>
    <row r="491" spans="5:8">
      <c r="E491" s="5"/>
      <c r="F491" s="5"/>
      <c r="G491" s="21"/>
      <c r="H491" s="21"/>
    </row>
    <row r="492" spans="5:8">
      <c r="E492" s="5"/>
      <c r="F492" s="5"/>
      <c r="G492" s="21"/>
      <c r="H492" s="21"/>
    </row>
    <row r="493" spans="5:8">
      <c r="E493" s="5"/>
      <c r="F493" s="5"/>
      <c r="G493" s="21"/>
      <c r="H493" s="21"/>
    </row>
    <row r="494" spans="5:8">
      <c r="E494" s="5"/>
      <c r="F494" s="5"/>
      <c r="G494" s="21"/>
      <c r="H494" s="21"/>
    </row>
    <row r="495" spans="5:8">
      <c r="E495" s="5"/>
      <c r="F495" s="5"/>
      <c r="G495" s="21"/>
      <c r="H495" s="21"/>
    </row>
    <row r="496" spans="5:8">
      <c r="E496" s="5"/>
      <c r="F496" s="5"/>
      <c r="G496" s="21"/>
      <c r="H496" s="21"/>
    </row>
    <row r="497" spans="5:8">
      <c r="E497" s="5"/>
      <c r="F497" s="5"/>
      <c r="G497" s="21"/>
      <c r="H497" s="21"/>
    </row>
    <row r="498" spans="5:8">
      <c r="E498" s="5"/>
      <c r="F498" s="5"/>
      <c r="G498" s="21"/>
      <c r="H498" s="21"/>
    </row>
    <row r="499" spans="5:8">
      <c r="E499" s="5"/>
      <c r="F499" s="5"/>
      <c r="G499" s="21"/>
      <c r="H499" s="21"/>
    </row>
    <row r="500" spans="5:8">
      <c r="E500" s="5"/>
      <c r="F500" s="5"/>
      <c r="G500" s="21"/>
      <c r="H500" s="21"/>
    </row>
    <row r="501" spans="5:8">
      <c r="E501" s="5"/>
      <c r="F501" s="5"/>
      <c r="G501" s="21"/>
      <c r="H501" s="21"/>
    </row>
    <row r="502" spans="5:8">
      <c r="E502" s="5"/>
      <c r="F502" s="5"/>
      <c r="G502" s="21"/>
      <c r="H502" s="21"/>
    </row>
    <row r="503" spans="5:8">
      <c r="E503" s="5"/>
      <c r="F503" s="5"/>
      <c r="G503" s="21"/>
      <c r="H503" s="21"/>
    </row>
    <row r="504" spans="5:8">
      <c r="E504" s="5"/>
      <c r="F504" s="5"/>
      <c r="G504" s="21"/>
      <c r="H504" s="21"/>
    </row>
    <row r="505" spans="5:8">
      <c r="E505" s="5"/>
      <c r="F505" s="5"/>
      <c r="G505" s="21"/>
      <c r="H505" s="21"/>
    </row>
    <row r="506" spans="5:8">
      <c r="E506" s="5"/>
      <c r="F506" s="5"/>
      <c r="G506" s="21"/>
      <c r="H506" s="21"/>
    </row>
    <row r="507" spans="5:8">
      <c r="E507" s="5"/>
      <c r="F507" s="5"/>
      <c r="G507" s="21"/>
      <c r="H507" s="21"/>
    </row>
    <row r="508" spans="5:8">
      <c r="E508" s="5"/>
      <c r="F508" s="5"/>
      <c r="G508" s="21"/>
      <c r="H508" s="21"/>
    </row>
    <row r="509" spans="5:8">
      <c r="E509" s="5"/>
      <c r="F509" s="5"/>
      <c r="G509" s="21"/>
      <c r="H509" s="21"/>
    </row>
    <row r="510" spans="5:8">
      <c r="E510" s="5"/>
      <c r="F510" s="5"/>
      <c r="G510" s="21"/>
      <c r="H510" s="21"/>
    </row>
    <row r="511" spans="5:8">
      <c r="E511" s="5"/>
      <c r="F511" s="5"/>
      <c r="G511" s="21"/>
      <c r="H511" s="21"/>
    </row>
    <row r="512" spans="5:8">
      <c r="E512" s="5"/>
      <c r="F512" s="5"/>
      <c r="G512" s="21"/>
      <c r="H512" s="21"/>
    </row>
    <row r="513" spans="5:8">
      <c r="E513" s="5"/>
      <c r="F513" s="5"/>
      <c r="G513" s="21"/>
      <c r="H513" s="21"/>
    </row>
    <row r="514" spans="5:8">
      <c r="E514" s="5"/>
      <c r="F514" s="5"/>
      <c r="G514" s="21"/>
      <c r="H514" s="21"/>
    </row>
    <row r="515" spans="5:8">
      <c r="E515" s="5"/>
      <c r="F515" s="5"/>
      <c r="G515" s="21"/>
      <c r="H515" s="21"/>
    </row>
    <row r="516" spans="5:8">
      <c r="E516" s="5"/>
      <c r="F516" s="5"/>
      <c r="G516" s="21"/>
      <c r="H516" s="21"/>
    </row>
    <row r="517" spans="5:8">
      <c r="E517" s="5"/>
      <c r="F517" s="5"/>
      <c r="G517" s="21"/>
      <c r="H517" s="21"/>
    </row>
    <row r="518" spans="5:8">
      <c r="E518" s="5"/>
      <c r="F518" s="5"/>
      <c r="G518" s="21"/>
      <c r="H518" s="21"/>
    </row>
    <row r="519" spans="5:8">
      <c r="E519" s="5"/>
      <c r="F519" s="5"/>
      <c r="G519" s="21"/>
      <c r="H519" s="21"/>
    </row>
    <row r="520" spans="5:8">
      <c r="E520" s="5"/>
      <c r="F520" s="5"/>
      <c r="G520" s="21"/>
      <c r="H520" s="21"/>
    </row>
    <row r="521" spans="5:8">
      <c r="E521" s="5"/>
      <c r="F521" s="5"/>
      <c r="G521" s="21"/>
      <c r="H521" s="21"/>
    </row>
    <row r="522" spans="5:8">
      <c r="E522" s="5"/>
      <c r="F522" s="5"/>
      <c r="G522" s="21"/>
      <c r="H522" s="21"/>
    </row>
    <row r="523" spans="5:8">
      <c r="E523" s="5"/>
      <c r="F523" s="5"/>
      <c r="G523" s="21"/>
      <c r="H523" s="21"/>
    </row>
    <row r="524" spans="5:8">
      <c r="E524" s="5"/>
      <c r="F524" s="5"/>
      <c r="G524" s="21"/>
      <c r="H524" s="21"/>
    </row>
    <row r="525" spans="5:8">
      <c r="E525" s="5"/>
      <c r="F525" s="5"/>
      <c r="G525" s="21"/>
      <c r="H525" s="21"/>
    </row>
    <row r="526" spans="5:8">
      <c r="E526" s="5"/>
      <c r="F526" s="5"/>
      <c r="G526" s="21"/>
      <c r="H526" s="21"/>
    </row>
    <row r="527" spans="5:8">
      <c r="E527" s="5"/>
      <c r="F527" s="5"/>
      <c r="G527" s="21"/>
      <c r="H527" s="21"/>
    </row>
    <row r="528" spans="5:8">
      <c r="E528" s="5"/>
      <c r="F528" s="5"/>
      <c r="G528" s="21"/>
      <c r="H528" s="21"/>
    </row>
    <row r="529" spans="5:8">
      <c r="E529" s="5"/>
      <c r="F529" s="5"/>
      <c r="G529" s="21"/>
      <c r="H529" s="21"/>
    </row>
    <row r="530" spans="5:8">
      <c r="E530" s="5"/>
      <c r="F530" s="5"/>
      <c r="G530" s="21"/>
      <c r="H530" s="21"/>
    </row>
    <row r="531" spans="5:8">
      <c r="E531" s="5"/>
      <c r="F531" s="5"/>
      <c r="G531" s="21"/>
      <c r="H531" s="21"/>
    </row>
    <row r="532" spans="5:8">
      <c r="E532" s="5"/>
      <c r="F532" s="5"/>
      <c r="G532" s="21"/>
      <c r="H532" s="21"/>
    </row>
    <row r="533" spans="5:8">
      <c r="E533" s="5"/>
      <c r="F533" s="5"/>
      <c r="G533" s="21"/>
      <c r="H533" s="21"/>
    </row>
    <row r="534" spans="5:8">
      <c r="E534" s="5"/>
      <c r="F534" s="5"/>
      <c r="G534" s="21"/>
      <c r="H534" s="21"/>
    </row>
    <row r="535" spans="5:8">
      <c r="E535" s="5"/>
      <c r="F535" s="5"/>
      <c r="G535" s="21"/>
      <c r="H535" s="21"/>
    </row>
    <row r="536" spans="5:8">
      <c r="E536" s="5"/>
      <c r="F536" s="5"/>
      <c r="G536" s="21"/>
      <c r="H536" s="21"/>
    </row>
    <row r="537" spans="5:8">
      <c r="E537" s="5"/>
      <c r="F537" s="5"/>
      <c r="G537" s="21"/>
      <c r="H537" s="21"/>
    </row>
    <row r="538" spans="5:8">
      <c r="E538" s="5"/>
      <c r="F538" s="5"/>
      <c r="G538" s="21"/>
      <c r="H538" s="21"/>
    </row>
    <row r="539" spans="5:8">
      <c r="E539" s="5"/>
      <c r="F539" s="5"/>
      <c r="G539" s="21"/>
      <c r="H539" s="21"/>
    </row>
    <row r="540" spans="5:8">
      <c r="E540" s="5"/>
      <c r="F540" s="5"/>
      <c r="G540" s="21"/>
      <c r="H540" s="21"/>
    </row>
    <row r="541" spans="5:8">
      <c r="E541" s="5"/>
      <c r="F541" s="5"/>
      <c r="G541" s="21"/>
      <c r="H541" s="21"/>
    </row>
    <row r="542" spans="5:8">
      <c r="E542" s="5"/>
      <c r="F542" s="5"/>
      <c r="G542" s="21"/>
      <c r="H542" s="21"/>
    </row>
    <row r="543" spans="5:8">
      <c r="E543" s="5"/>
      <c r="F543" s="5"/>
      <c r="G543" s="21"/>
      <c r="H543" s="21"/>
    </row>
    <row r="544" spans="5:8">
      <c r="E544" s="5"/>
      <c r="F544" s="5"/>
      <c r="G544" s="21"/>
      <c r="H544" s="21"/>
    </row>
    <row r="545" spans="5:8">
      <c r="E545" s="5"/>
      <c r="F545" s="5"/>
      <c r="G545" s="21"/>
      <c r="H545" s="21"/>
    </row>
    <row r="546" spans="5:8">
      <c r="E546" s="5"/>
      <c r="F546" s="5"/>
      <c r="G546" s="21"/>
      <c r="H546" s="21"/>
    </row>
    <row r="547" spans="5:8">
      <c r="E547" s="5"/>
      <c r="F547" s="5"/>
      <c r="G547" s="21"/>
      <c r="H547" s="21"/>
    </row>
    <row r="548" spans="5:8">
      <c r="E548" s="5"/>
      <c r="F548" s="5"/>
      <c r="G548" s="21"/>
      <c r="H548" s="21"/>
    </row>
    <row r="549" spans="5:8">
      <c r="E549" s="5"/>
      <c r="F549" s="5"/>
      <c r="G549" s="21"/>
      <c r="H549" s="21"/>
    </row>
    <row r="550" spans="5:8">
      <c r="E550" s="5"/>
      <c r="F550" s="5"/>
      <c r="G550" s="21"/>
      <c r="H550" s="21"/>
    </row>
    <row r="551" spans="5:8">
      <c r="E551" s="5"/>
      <c r="F551" s="5"/>
      <c r="G551" s="21"/>
      <c r="H551" s="21"/>
    </row>
    <row r="552" spans="5:8">
      <c r="E552" s="5"/>
      <c r="F552" s="5"/>
      <c r="G552" s="21"/>
      <c r="H552" s="21"/>
    </row>
    <row r="553" spans="5:8">
      <c r="E553" s="5"/>
      <c r="F553" s="5"/>
      <c r="G553" s="21"/>
      <c r="H553" s="21"/>
    </row>
    <row r="554" spans="5:8">
      <c r="E554" s="5"/>
      <c r="F554" s="5"/>
      <c r="G554" s="21"/>
      <c r="H554" s="21"/>
    </row>
    <row r="555" spans="5:8">
      <c r="E555" s="5"/>
      <c r="F555" s="5"/>
      <c r="G555" s="21"/>
      <c r="H555" s="21"/>
    </row>
    <row r="556" spans="5:8">
      <c r="E556" s="5"/>
      <c r="F556" s="5"/>
      <c r="G556" s="21"/>
      <c r="H556" s="21"/>
    </row>
    <row r="557" spans="5:8">
      <c r="E557" s="5"/>
      <c r="F557" s="5"/>
      <c r="G557" s="21"/>
      <c r="H557" s="21"/>
    </row>
    <row r="558" spans="5:8">
      <c r="E558" s="5"/>
      <c r="F558" s="5"/>
      <c r="G558" s="21"/>
      <c r="H558" s="21"/>
    </row>
    <row r="559" spans="5:8">
      <c r="E559" s="5"/>
      <c r="F559" s="5"/>
      <c r="G559" s="21"/>
      <c r="H559" s="21"/>
    </row>
    <row r="560" spans="5:8">
      <c r="E560" s="5"/>
      <c r="F560" s="5"/>
      <c r="G560" s="21"/>
      <c r="H560" s="21"/>
    </row>
    <row r="561" spans="5:8">
      <c r="E561" s="5"/>
      <c r="F561" s="5"/>
      <c r="G561" s="21"/>
      <c r="H561" s="21"/>
    </row>
    <row r="562" spans="5:8">
      <c r="E562" s="5"/>
      <c r="F562" s="5"/>
      <c r="G562" s="21"/>
      <c r="H562" s="21"/>
    </row>
    <row r="563" spans="5:8">
      <c r="E563" s="5"/>
      <c r="F563" s="5"/>
      <c r="G563" s="21"/>
      <c r="H563" s="21"/>
    </row>
    <row r="564" spans="5:8">
      <c r="E564" s="5"/>
      <c r="F564" s="5"/>
      <c r="G564" s="21"/>
      <c r="H564" s="21"/>
    </row>
    <row r="565" spans="5:8">
      <c r="E565" s="5"/>
      <c r="F565" s="5"/>
      <c r="G565" s="21"/>
      <c r="H565" s="21"/>
    </row>
    <row r="566" spans="5:8">
      <c r="E566" s="5"/>
      <c r="F566" s="5"/>
      <c r="G566" s="21"/>
      <c r="H566" s="21"/>
    </row>
    <row r="567" spans="5:8">
      <c r="E567" s="5"/>
      <c r="F567" s="5"/>
      <c r="G567" s="21"/>
      <c r="H567" s="21"/>
    </row>
    <row r="568" spans="5:8">
      <c r="E568" s="5"/>
      <c r="F568" s="5"/>
      <c r="G568" s="21"/>
      <c r="H568" s="21"/>
    </row>
    <row r="569" spans="5:8">
      <c r="E569" s="5"/>
      <c r="F569" s="5"/>
      <c r="G569" s="21"/>
      <c r="H569" s="21"/>
    </row>
    <row r="570" spans="5:8">
      <c r="E570" s="5"/>
      <c r="F570" s="5"/>
      <c r="G570" s="21"/>
      <c r="H570" s="21"/>
    </row>
    <row r="571" spans="5:8">
      <c r="E571" s="5"/>
      <c r="F571" s="5"/>
      <c r="G571" s="21"/>
      <c r="H571" s="21"/>
    </row>
    <row r="572" spans="5:8">
      <c r="E572" s="5"/>
      <c r="F572" s="5"/>
      <c r="G572" s="21"/>
      <c r="H572" s="21"/>
    </row>
    <row r="573" spans="5:8">
      <c r="E573" s="5"/>
      <c r="F573" s="5"/>
      <c r="G573" s="21"/>
      <c r="H573" s="21"/>
    </row>
    <row r="574" spans="5:8">
      <c r="E574" s="5"/>
      <c r="F574" s="5"/>
      <c r="G574" s="21"/>
      <c r="H574" s="21"/>
    </row>
    <row r="575" spans="5:8">
      <c r="E575" s="5"/>
      <c r="F575" s="5"/>
      <c r="G575" s="21"/>
      <c r="H575" s="21"/>
    </row>
    <row r="576" spans="5:8">
      <c r="E576" s="5"/>
      <c r="F576" s="5"/>
      <c r="G576" s="21"/>
      <c r="H576" s="21"/>
    </row>
    <row r="577" spans="5:8">
      <c r="E577" s="5"/>
      <c r="F577" s="5"/>
      <c r="G577" s="21"/>
      <c r="H577" s="21"/>
    </row>
    <row r="578" spans="5:8">
      <c r="E578" s="5"/>
      <c r="F578" s="5"/>
      <c r="G578" s="21"/>
      <c r="H578" s="21"/>
    </row>
    <row r="579" spans="5:8">
      <c r="E579" s="5"/>
      <c r="F579" s="5"/>
      <c r="G579" s="21"/>
      <c r="H579" s="21"/>
    </row>
    <row r="580" spans="5:8">
      <c r="E580" s="5"/>
      <c r="F580" s="5"/>
      <c r="G580" s="21"/>
      <c r="H580" s="21"/>
    </row>
    <row r="581" spans="5:8">
      <c r="E581" s="5"/>
      <c r="F581" s="5"/>
      <c r="G581" s="21"/>
      <c r="H581" s="21"/>
    </row>
    <row r="582" spans="5:8">
      <c r="E582" s="5"/>
      <c r="F582" s="5"/>
      <c r="G582" s="21"/>
      <c r="H582" s="21"/>
    </row>
    <row r="583" spans="5:8">
      <c r="E583" s="5"/>
      <c r="F583" s="5"/>
      <c r="G583" s="21"/>
      <c r="H583" s="21"/>
    </row>
    <row r="584" spans="5:8">
      <c r="E584" s="5"/>
      <c r="F584" s="5"/>
      <c r="G584" s="21"/>
      <c r="H584" s="21"/>
    </row>
    <row r="585" spans="5:8">
      <c r="E585" s="5"/>
      <c r="F585" s="5"/>
      <c r="G585" s="21"/>
      <c r="H585" s="21"/>
    </row>
    <row r="586" spans="5:8">
      <c r="E586" s="5"/>
      <c r="F586" s="5"/>
      <c r="G586" s="21"/>
      <c r="H586" s="21"/>
    </row>
    <row r="587" spans="5:8">
      <c r="E587" s="5"/>
      <c r="F587" s="5"/>
      <c r="G587" s="21"/>
      <c r="H587" s="21"/>
    </row>
    <row r="588" spans="5:8">
      <c r="E588" s="5"/>
      <c r="F588" s="5"/>
      <c r="G588" s="21"/>
      <c r="H588" s="21"/>
    </row>
    <row r="589" spans="5:8">
      <c r="E589" s="5"/>
      <c r="F589" s="5"/>
      <c r="G589" s="21"/>
      <c r="H589" s="21"/>
    </row>
    <row r="590" spans="5:8">
      <c r="E590" s="5"/>
      <c r="F590" s="5"/>
      <c r="G590" s="21"/>
      <c r="H590" s="21"/>
    </row>
    <row r="591" spans="5:8">
      <c r="E591" s="5"/>
      <c r="F591" s="5"/>
      <c r="G591" s="21"/>
      <c r="H591" s="21"/>
    </row>
    <row r="592" spans="5:8">
      <c r="E592" s="5"/>
      <c r="F592" s="5"/>
      <c r="G592" s="21"/>
      <c r="H592" s="21"/>
    </row>
    <row r="593" spans="5:8">
      <c r="E593" s="5"/>
      <c r="F593" s="5"/>
      <c r="G593" s="21"/>
      <c r="H593" s="21"/>
    </row>
    <row r="594" spans="5:8">
      <c r="E594" s="5"/>
      <c r="F594" s="5"/>
      <c r="G594" s="21"/>
      <c r="H594" s="21"/>
    </row>
    <row r="595" spans="5:8">
      <c r="E595" s="5"/>
      <c r="F595" s="5"/>
      <c r="G595" s="21"/>
      <c r="H595" s="21"/>
    </row>
    <row r="596" spans="5:8">
      <c r="E596" s="5"/>
      <c r="F596" s="5"/>
      <c r="G596" s="21"/>
      <c r="H596" s="21"/>
    </row>
    <row r="597" spans="5:8">
      <c r="E597" s="5"/>
      <c r="F597" s="5"/>
      <c r="G597" s="21"/>
      <c r="H597" s="21"/>
    </row>
    <row r="598" spans="5:8">
      <c r="E598" s="5"/>
      <c r="F598" s="5"/>
      <c r="G598" s="21"/>
      <c r="H598" s="21"/>
    </row>
    <row r="599" spans="5:8">
      <c r="E599" s="5"/>
      <c r="F599" s="5"/>
      <c r="G599" s="21"/>
      <c r="H599" s="21"/>
    </row>
    <row r="600" spans="5:8">
      <c r="E600" s="5"/>
      <c r="F600" s="5"/>
      <c r="G600" s="21"/>
      <c r="H600" s="21"/>
    </row>
    <row r="601" spans="5:8">
      <c r="E601" s="5"/>
      <c r="F601" s="5"/>
      <c r="G601" s="21"/>
      <c r="H601" s="21"/>
    </row>
    <row r="602" spans="5:8">
      <c r="E602" s="5"/>
      <c r="F602" s="5"/>
      <c r="G602" s="21"/>
      <c r="H602" s="21"/>
    </row>
    <row r="603" spans="5:8">
      <c r="E603" s="5"/>
      <c r="F603" s="5"/>
      <c r="G603" s="21"/>
      <c r="H603" s="21"/>
    </row>
    <row r="604" spans="5:8">
      <c r="E604" s="5"/>
      <c r="F604" s="5"/>
      <c r="G604" s="21"/>
      <c r="H604" s="21"/>
    </row>
    <row r="605" spans="5:8">
      <c r="E605" s="5"/>
      <c r="F605" s="5"/>
      <c r="G605" s="21"/>
      <c r="H605" s="21"/>
    </row>
    <row r="606" spans="5:8">
      <c r="E606" s="5"/>
      <c r="F606" s="5"/>
      <c r="G606" s="21"/>
      <c r="H606" s="21"/>
    </row>
    <row r="607" spans="5:8">
      <c r="E607" s="5"/>
      <c r="F607" s="5"/>
      <c r="G607" s="21"/>
      <c r="H607" s="21"/>
    </row>
    <row r="608" spans="5:8">
      <c r="E608" s="5"/>
      <c r="F608" s="5"/>
      <c r="G608" s="21"/>
      <c r="H608" s="21"/>
    </row>
    <row r="609" spans="5:8">
      <c r="E609" s="5"/>
      <c r="F609" s="5"/>
      <c r="G609" s="21"/>
      <c r="H609" s="21"/>
    </row>
    <row r="610" spans="5:8">
      <c r="E610" s="5"/>
      <c r="F610" s="5"/>
      <c r="G610" s="21"/>
      <c r="H610" s="21"/>
    </row>
    <row r="611" spans="5:8">
      <c r="E611" s="5"/>
      <c r="F611" s="5"/>
      <c r="G611" s="21"/>
      <c r="H611" s="21"/>
    </row>
    <row r="612" spans="5:8">
      <c r="E612" s="5"/>
      <c r="F612" s="5"/>
      <c r="G612" s="21"/>
      <c r="H612" s="21"/>
    </row>
    <row r="613" spans="5:8">
      <c r="E613" s="5"/>
      <c r="F613" s="5"/>
      <c r="G613" s="21"/>
      <c r="H613" s="21"/>
    </row>
    <row r="614" spans="5:8">
      <c r="E614" s="5"/>
      <c r="F614" s="5"/>
      <c r="G614" s="21"/>
      <c r="H614" s="21"/>
    </row>
    <row r="615" spans="5:8">
      <c r="E615" s="5"/>
      <c r="F615" s="5"/>
      <c r="G615" s="21"/>
      <c r="H615" s="21"/>
    </row>
    <row r="616" spans="5:8">
      <c r="E616" s="5"/>
      <c r="F616" s="5"/>
      <c r="G616" s="21"/>
      <c r="H616" s="21"/>
    </row>
    <row r="617" spans="5:8">
      <c r="E617" s="5"/>
      <c r="F617" s="5"/>
      <c r="G617" s="21"/>
      <c r="H617" s="21"/>
    </row>
    <row r="618" spans="5:8">
      <c r="E618" s="5"/>
      <c r="F618" s="5"/>
      <c r="G618" s="21"/>
      <c r="H618" s="21"/>
    </row>
    <row r="619" spans="5:8">
      <c r="E619" s="5"/>
      <c r="F619" s="5"/>
      <c r="G619" s="21"/>
      <c r="H619" s="21"/>
    </row>
    <row r="620" spans="5:8">
      <c r="E620" s="5"/>
      <c r="F620" s="5"/>
      <c r="G620" s="21"/>
      <c r="H620" s="21"/>
    </row>
    <row r="621" spans="5:8">
      <c r="E621" s="5"/>
      <c r="F621" s="5"/>
      <c r="G621" s="21"/>
      <c r="H621" s="21"/>
    </row>
    <row r="622" spans="5:8">
      <c r="E622" s="5"/>
      <c r="F622" s="5"/>
      <c r="G622" s="21"/>
      <c r="H622" s="21"/>
    </row>
    <row r="623" spans="5:8">
      <c r="E623" s="5"/>
      <c r="F623" s="5"/>
      <c r="G623" s="21"/>
      <c r="H623" s="21"/>
    </row>
    <row r="624" spans="5:8">
      <c r="E624" s="5"/>
      <c r="F624" s="5"/>
      <c r="G624" s="21"/>
      <c r="H624" s="21"/>
    </row>
    <row r="625" spans="5:8">
      <c r="E625" s="5"/>
      <c r="F625" s="5"/>
      <c r="G625" s="21"/>
      <c r="H625" s="21"/>
    </row>
    <row r="626" spans="5:8">
      <c r="E626" s="5"/>
      <c r="F626" s="5"/>
      <c r="G626" s="21"/>
      <c r="H626" s="21"/>
    </row>
    <row r="627" spans="5:8">
      <c r="E627" s="5"/>
      <c r="F627" s="5"/>
      <c r="G627" s="21"/>
      <c r="H627" s="21"/>
    </row>
    <row r="628" spans="5:8">
      <c r="E628" s="5"/>
      <c r="F628" s="5"/>
      <c r="G628" s="21"/>
      <c r="H628" s="21"/>
    </row>
    <row r="629" spans="5:8">
      <c r="E629" s="5"/>
      <c r="F629" s="5"/>
      <c r="G629" s="21"/>
      <c r="H629" s="21"/>
    </row>
    <row r="630" spans="5:8">
      <c r="E630" s="5"/>
      <c r="F630" s="5"/>
      <c r="G630" s="21"/>
      <c r="H630" s="21"/>
    </row>
    <row r="631" spans="5:8">
      <c r="E631" s="5"/>
      <c r="F631" s="5"/>
      <c r="G631" s="21"/>
      <c r="H631" s="21"/>
    </row>
    <row r="632" spans="5:8">
      <c r="E632" s="5"/>
      <c r="F632" s="5"/>
      <c r="G632" s="21"/>
      <c r="H632" s="21"/>
    </row>
    <row r="633" spans="5:8">
      <c r="E633" s="5"/>
      <c r="F633" s="5"/>
      <c r="G633" s="21"/>
      <c r="H633" s="21"/>
    </row>
    <row r="634" spans="5:8">
      <c r="E634" s="5"/>
      <c r="F634" s="5"/>
      <c r="G634" s="21"/>
      <c r="H634" s="21"/>
    </row>
    <row r="635" spans="5:8">
      <c r="E635" s="5"/>
      <c r="F635" s="5"/>
      <c r="G635" s="21"/>
      <c r="H635" s="21"/>
    </row>
    <row r="636" spans="5:8">
      <c r="E636" s="5"/>
      <c r="F636" s="5"/>
      <c r="G636" s="21"/>
      <c r="H636" s="21"/>
    </row>
    <row r="637" spans="5:8">
      <c r="E637" s="5"/>
      <c r="F637" s="5"/>
      <c r="G637" s="21"/>
      <c r="H637" s="21"/>
    </row>
    <row r="638" spans="5:8">
      <c r="E638" s="5"/>
      <c r="F638" s="5"/>
      <c r="G638" s="21"/>
      <c r="H638" s="21"/>
    </row>
    <row r="639" spans="5:8">
      <c r="E639" s="5"/>
      <c r="F639" s="5"/>
      <c r="G639" s="21"/>
      <c r="H639" s="21"/>
    </row>
    <row r="640" spans="5:8">
      <c r="E640" s="5"/>
      <c r="F640" s="5"/>
      <c r="G640" s="21"/>
      <c r="H640" s="21"/>
    </row>
    <row r="641" spans="5:8">
      <c r="E641" s="5"/>
      <c r="F641" s="5"/>
      <c r="G641" s="21"/>
      <c r="H641" s="21"/>
    </row>
    <row r="642" spans="5:8">
      <c r="E642" s="5"/>
      <c r="F642" s="5"/>
      <c r="G642" s="21"/>
      <c r="H642" s="21"/>
    </row>
    <row r="643" spans="5:8">
      <c r="E643" s="5"/>
      <c r="F643" s="5"/>
      <c r="G643" s="21"/>
      <c r="H643" s="21"/>
    </row>
    <row r="644" spans="5:8">
      <c r="E644" s="5"/>
      <c r="F644" s="5"/>
      <c r="G644" s="21"/>
      <c r="H644" s="21"/>
    </row>
    <row r="645" spans="5:8">
      <c r="E645" s="5"/>
      <c r="F645" s="5"/>
      <c r="G645" s="21"/>
      <c r="H645" s="21"/>
    </row>
    <row r="646" spans="5:8">
      <c r="E646" s="5"/>
      <c r="F646" s="5"/>
      <c r="G646" s="21"/>
      <c r="H646" s="21"/>
    </row>
    <row r="647" spans="5:8">
      <c r="E647" s="5"/>
      <c r="F647" s="5"/>
      <c r="G647" s="21"/>
      <c r="H647" s="21"/>
    </row>
    <row r="648" spans="5:8">
      <c r="E648" s="5"/>
      <c r="F648" s="5"/>
      <c r="G648" s="21"/>
      <c r="H648" s="21"/>
    </row>
    <row r="649" spans="5:8">
      <c r="E649" s="5"/>
      <c r="F649" s="5"/>
      <c r="G649" s="21"/>
      <c r="H649" s="21"/>
    </row>
    <row r="650" spans="5:8">
      <c r="E650" s="5"/>
      <c r="F650" s="5"/>
      <c r="G650" s="21"/>
      <c r="H650" s="21"/>
    </row>
    <row r="651" spans="5:8">
      <c r="E651" s="5"/>
      <c r="F651" s="5"/>
      <c r="G651" s="21"/>
      <c r="H651" s="21"/>
    </row>
    <row r="652" spans="5:8">
      <c r="E652" s="5"/>
      <c r="F652" s="5"/>
      <c r="G652" s="21"/>
      <c r="H652" s="21"/>
    </row>
    <row r="653" spans="5:8">
      <c r="E653" s="5"/>
      <c r="F653" s="5"/>
      <c r="G653" s="21"/>
      <c r="H653" s="21"/>
    </row>
    <row r="654" spans="5:8">
      <c r="E654" s="5"/>
      <c r="F654" s="5"/>
      <c r="G654" s="21"/>
      <c r="H654" s="21"/>
    </row>
    <row r="655" spans="5:8">
      <c r="E655" s="5"/>
      <c r="F655" s="5"/>
      <c r="G655" s="21"/>
      <c r="H655" s="21"/>
    </row>
    <row r="656" spans="5:8">
      <c r="E656" s="5"/>
      <c r="F656" s="5"/>
      <c r="G656" s="21"/>
      <c r="H656" s="21"/>
    </row>
    <row r="657" spans="5:8">
      <c r="E657" s="5"/>
      <c r="F657" s="5"/>
      <c r="G657" s="21"/>
      <c r="H657" s="21"/>
    </row>
    <row r="658" spans="5:8">
      <c r="E658" s="5"/>
      <c r="F658" s="5"/>
      <c r="G658" s="21"/>
      <c r="H658" s="21"/>
    </row>
    <row r="659" spans="5:8">
      <c r="E659" s="5"/>
      <c r="F659" s="5"/>
      <c r="G659" s="21"/>
      <c r="H659" s="21"/>
    </row>
    <row r="660" spans="5:8">
      <c r="E660" s="5"/>
      <c r="F660" s="5"/>
      <c r="G660" s="21"/>
      <c r="H660" s="21"/>
    </row>
    <row r="661" spans="5:8">
      <c r="E661" s="5"/>
      <c r="F661" s="5"/>
      <c r="G661" s="21"/>
      <c r="H661" s="21"/>
    </row>
    <row r="662" spans="5:8">
      <c r="E662" s="5"/>
      <c r="F662" s="5"/>
      <c r="G662" s="21"/>
      <c r="H662" s="21"/>
    </row>
    <row r="663" spans="5:8">
      <c r="E663" s="5"/>
      <c r="F663" s="5"/>
      <c r="G663" s="21"/>
      <c r="H663" s="21"/>
    </row>
    <row r="664" spans="5:8">
      <c r="E664" s="5"/>
      <c r="F664" s="5"/>
      <c r="G664" s="21"/>
      <c r="H664" s="21"/>
    </row>
    <row r="665" spans="5:8">
      <c r="E665" s="5"/>
      <c r="F665" s="5"/>
      <c r="G665" s="21"/>
      <c r="H665" s="21"/>
    </row>
    <row r="666" spans="5:8">
      <c r="E666" s="5"/>
      <c r="F666" s="5"/>
      <c r="G666" s="21"/>
      <c r="H666" s="21"/>
    </row>
    <row r="667" spans="5:8">
      <c r="E667" s="5"/>
      <c r="F667" s="5"/>
      <c r="G667" s="21"/>
      <c r="H667" s="21"/>
    </row>
    <row r="668" spans="5:8">
      <c r="E668" s="5"/>
      <c r="F668" s="5"/>
      <c r="G668" s="21"/>
      <c r="H668" s="21"/>
    </row>
    <row r="669" spans="5:8">
      <c r="E669" s="5"/>
      <c r="F669" s="5"/>
      <c r="G669" s="21"/>
      <c r="H669" s="21"/>
    </row>
    <row r="670" spans="5:8">
      <c r="E670" s="5"/>
      <c r="F670" s="5"/>
      <c r="G670" s="21"/>
      <c r="H670" s="21"/>
    </row>
    <row r="671" spans="5:8">
      <c r="E671" s="5"/>
      <c r="F671" s="5"/>
      <c r="G671" s="21"/>
      <c r="H671" s="21"/>
    </row>
    <row r="672" spans="5:8">
      <c r="E672" s="5"/>
      <c r="F672" s="5"/>
      <c r="G672" s="21"/>
      <c r="H672" s="21"/>
    </row>
    <row r="673" spans="5:8">
      <c r="E673" s="5"/>
      <c r="F673" s="5"/>
      <c r="G673" s="21"/>
      <c r="H673" s="21"/>
    </row>
    <row r="674" spans="5:8">
      <c r="E674" s="5"/>
      <c r="F674" s="5"/>
      <c r="G674" s="21"/>
      <c r="H674" s="21"/>
    </row>
    <row r="675" spans="5:8">
      <c r="E675" s="5"/>
      <c r="F675" s="5"/>
      <c r="G675" s="21"/>
      <c r="H675" s="21"/>
    </row>
    <row r="676" spans="5:8">
      <c r="E676" s="5"/>
      <c r="F676" s="5"/>
      <c r="G676" s="21"/>
      <c r="H676" s="21"/>
    </row>
    <row r="677" spans="5:8">
      <c r="E677" s="5"/>
      <c r="F677" s="5"/>
      <c r="G677" s="21"/>
      <c r="H677" s="21"/>
    </row>
    <row r="678" spans="5:8">
      <c r="E678" s="5"/>
      <c r="F678" s="5"/>
      <c r="G678" s="21"/>
      <c r="H678" s="21"/>
    </row>
    <row r="679" spans="5:8">
      <c r="E679" s="5"/>
      <c r="F679" s="5"/>
      <c r="G679" s="21"/>
      <c r="H679" s="21"/>
    </row>
    <row r="680" spans="5:8">
      <c r="E680" s="5"/>
      <c r="F680" s="5"/>
      <c r="G680" s="21"/>
      <c r="H680" s="21"/>
    </row>
    <row r="681" spans="5:8">
      <c r="E681" s="5"/>
      <c r="F681" s="5"/>
      <c r="G681" s="21"/>
      <c r="H681" s="21"/>
    </row>
    <row r="682" spans="5:8">
      <c r="E682" s="5"/>
      <c r="F682" s="5"/>
      <c r="G682" s="21"/>
      <c r="H682" s="21"/>
    </row>
    <row r="683" spans="5:8">
      <c r="E683" s="5"/>
      <c r="F683" s="5"/>
      <c r="G683" s="21"/>
      <c r="H683" s="21"/>
    </row>
    <row r="684" spans="5:8">
      <c r="E684" s="5"/>
      <c r="F684" s="5"/>
      <c r="G684" s="21"/>
      <c r="H684" s="21"/>
    </row>
    <row r="685" spans="5:8">
      <c r="E685" s="5"/>
      <c r="F685" s="5"/>
      <c r="G685" s="21"/>
      <c r="H685" s="21"/>
    </row>
    <row r="686" spans="5:8">
      <c r="E686" s="5"/>
      <c r="F686" s="5"/>
      <c r="G686" s="21"/>
      <c r="H686" s="21"/>
    </row>
    <row r="687" spans="5:8">
      <c r="E687" s="5"/>
      <c r="F687" s="5"/>
      <c r="G687" s="21"/>
      <c r="H687" s="21"/>
    </row>
    <row r="688" spans="5:8">
      <c r="E688" s="5"/>
      <c r="F688" s="5"/>
      <c r="G688" s="21"/>
      <c r="H688" s="21"/>
    </row>
    <row r="689" spans="5:8">
      <c r="E689" s="5"/>
      <c r="F689" s="5"/>
      <c r="G689" s="21"/>
      <c r="H689" s="21"/>
    </row>
    <row r="690" spans="5:8">
      <c r="E690" s="5"/>
      <c r="F690" s="5"/>
      <c r="G690" s="21"/>
      <c r="H690" s="21"/>
    </row>
    <row r="691" spans="5:8">
      <c r="E691" s="5"/>
      <c r="F691" s="5"/>
      <c r="G691" s="21"/>
      <c r="H691" s="21"/>
    </row>
    <row r="692" spans="5:8">
      <c r="E692" s="5"/>
      <c r="F692" s="5"/>
      <c r="G692" s="21"/>
      <c r="H692" s="21"/>
    </row>
    <row r="693" spans="5:8">
      <c r="E693" s="5"/>
      <c r="F693" s="5"/>
      <c r="G693" s="21"/>
      <c r="H693" s="21"/>
    </row>
    <row r="694" spans="5:8">
      <c r="E694" s="5"/>
      <c r="F694" s="5"/>
      <c r="G694" s="21"/>
      <c r="H694" s="21"/>
    </row>
    <row r="695" spans="5:8">
      <c r="E695" s="5"/>
      <c r="F695" s="5"/>
      <c r="G695" s="21"/>
      <c r="H695" s="21"/>
    </row>
    <row r="696" spans="5:8">
      <c r="E696" s="5"/>
      <c r="F696" s="5"/>
      <c r="G696" s="21"/>
      <c r="H696" s="21"/>
    </row>
    <row r="697" spans="5:8">
      <c r="E697" s="5"/>
      <c r="F697" s="5"/>
      <c r="G697" s="21"/>
      <c r="H697" s="21"/>
    </row>
    <row r="698" spans="5:8">
      <c r="E698" s="5"/>
      <c r="F698" s="5"/>
      <c r="G698" s="21"/>
      <c r="H698" s="21"/>
    </row>
    <row r="699" spans="5:8">
      <c r="E699" s="5"/>
      <c r="F699" s="5"/>
      <c r="G699" s="21"/>
      <c r="H699" s="21"/>
    </row>
    <row r="700" spans="5:8">
      <c r="E700" s="5"/>
      <c r="F700" s="5"/>
      <c r="G700" s="21"/>
      <c r="H700" s="21"/>
    </row>
    <row r="701" spans="5:8">
      <c r="E701" s="5"/>
      <c r="F701" s="5"/>
      <c r="G701" s="21"/>
      <c r="H701" s="21"/>
    </row>
    <row r="702" spans="5:8">
      <c r="E702" s="5"/>
      <c r="F702" s="5"/>
      <c r="G702" s="21"/>
      <c r="H702" s="21"/>
    </row>
    <row r="703" spans="5:8">
      <c r="E703" s="5"/>
      <c r="F703" s="5"/>
      <c r="G703" s="21"/>
      <c r="H703" s="21"/>
    </row>
    <row r="704" spans="5:8">
      <c r="E704" s="5"/>
      <c r="F704" s="5"/>
      <c r="G704" s="21"/>
      <c r="H704" s="21"/>
    </row>
    <row r="705" spans="5:8">
      <c r="E705" s="5"/>
      <c r="F705" s="5"/>
      <c r="G705" s="21"/>
      <c r="H705" s="21"/>
    </row>
    <row r="706" spans="5:8">
      <c r="E706" s="5"/>
      <c r="F706" s="5"/>
      <c r="G706" s="21"/>
      <c r="H706" s="21"/>
    </row>
    <row r="707" spans="5:8">
      <c r="E707" s="5"/>
      <c r="F707" s="5"/>
      <c r="G707" s="21"/>
      <c r="H707" s="21"/>
    </row>
    <row r="708" spans="5:8">
      <c r="E708" s="5"/>
      <c r="F708" s="5"/>
      <c r="G708" s="21"/>
      <c r="H708" s="21"/>
    </row>
    <row r="709" spans="5:8">
      <c r="E709" s="5"/>
      <c r="F709" s="5"/>
      <c r="G709" s="21"/>
      <c r="H709" s="21"/>
    </row>
    <row r="710" spans="5:8">
      <c r="E710" s="5"/>
      <c r="F710" s="5"/>
      <c r="G710" s="21"/>
      <c r="H710" s="21"/>
    </row>
    <row r="711" spans="5:8">
      <c r="E711" s="5"/>
      <c r="F711" s="5"/>
      <c r="G711" s="21"/>
      <c r="H711" s="21"/>
    </row>
    <row r="712" spans="5:8">
      <c r="E712" s="5"/>
      <c r="F712" s="5"/>
      <c r="G712" s="21"/>
      <c r="H712" s="21"/>
    </row>
    <row r="713" spans="5:8">
      <c r="E713" s="5"/>
      <c r="F713" s="5"/>
      <c r="G713" s="21"/>
      <c r="H713" s="21"/>
    </row>
    <row r="714" spans="5:8">
      <c r="E714" s="5"/>
      <c r="F714" s="5"/>
      <c r="G714" s="21"/>
      <c r="H714" s="21"/>
    </row>
    <row r="715" spans="5:8">
      <c r="E715" s="5"/>
      <c r="F715" s="5"/>
      <c r="G715" s="21"/>
      <c r="H715" s="21"/>
    </row>
    <row r="716" spans="5:8">
      <c r="E716" s="5"/>
      <c r="F716" s="5"/>
      <c r="G716" s="21"/>
      <c r="H716" s="21"/>
    </row>
    <row r="717" spans="5:8">
      <c r="E717" s="5"/>
      <c r="F717" s="5"/>
      <c r="G717" s="21"/>
      <c r="H717" s="21"/>
    </row>
    <row r="718" spans="5:8">
      <c r="E718" s="5"/>
      <c r="F718" s="5"/>
      <c r="G718" s="21"/>
      <c r="H718" s="21"/>
    </row>
    <row r="719" spans="5:8">
      <c r="E719" s="5"/>
      <c r="F719" s="5"/>
      <c r="G719" s="21"/>
      <c r="H719" s="21"/>
    </row>
    <row r="720" spans="5:8">
      <c r="E720" s="5"/>
      <c r="F720" s="5"/>
      <c r="G720" s="21"/>
      <c r="H720" s="21"/>
    </row>
    <row r="721" spans="5:8">
      <c r="E721" s="5"/>
      <c r="F721" s="5"/>
      <c r="G721" s="21"/>
      <c r="H721" s="21"/>
    </row>
    <row r="722" spans="5:8">
      <c r="E722" s="5"/>
      <c r="F722" s="5"/>
      <c r="G722" s="21"/>
      <c r="H722" s="21"/>
    </row>
    <row r="723" spans="5:8">
      <c r="E723" s="5"/>
      <c r="F723" s="5"/>
      <c r="G723" s="21"/>
      <c r="H723" s="21"/>
    </row>
    <row r="724" spans="5:8">
      <c r="E724" s="5"/>
      <c r="F724" s="5"/>
      <c r="G724" s="21"/>
      <c r="H724" s="21"/>
    </row>
    <row r="725" spans="5:8">
      <c r="E725" s="5"/>
      <c r="F725" s="5"/>
      <c r="G725" s="21"/>
      <c r="H725" s="21"/>
    </row>
    <row r="726" spans="5:8">
      <c r="E726" s="5"/>
      <c r="F726" s="5"/>
      <c r="G726" s="21"/>
      <c r="H726" s="21"/>
    </row>
    <row r="727" spans="5:8">
      <c r="E727" s="5"/>
      <c r="F727" s="5"/>
      <c r="G727" s="21"/>
      <c r="H727" s="21"/>
    </row>
    <row r="728" spans="5:8">
      <c r="E728" s="5"/>
      <c r="F728" s="5"/>
      <c r="G728" s="21"/>
      <c r="H728" s="21"/>
    </row>
    <row r="729" spans="5:8">
      <c r="E729" s="5"/>
      <c r="F729" s="5"/>
      <c r="G729" s="21"/>
      <c r="H729" s="21"/>
    </row>
    <row r="730" spans="5:8">
      <c r="E730" s="5"/>
      <c r="F730" s="5"/>
      <c r="G730" s="21"/>
      <c r="H730" s="21"/>
    </row>
    <row r="731" spans="5:8">
      <c r="E731" s="5"/>
      <c r="F731" s="5"/>
      <c r="G731" s="21"/>
      <c r="H731" s="21"/>
    </row>
    <row r="732" spans="5:8">
      <c r="E732" s="5"/>
      <c r="F732" s="5"/>
      <c r="G732" s="21"/>
      <c r="H732" s="21"/>
    </row>
    <row r="733" spans="5:8">
      <c r="E733" s="5"/>
      <c r="F733" s="5"/>
      <c r="G733" s="21"/>
      <c r="H733" s="21"/>
    </row>
    <row r="734" spans="5:8">
      <c r="E734" s="5"/>
      <c r="F734" s="5"/>
      <c r="G734" s="21"/>
      <c r="H734" s="21"/>
    </row>
    <row r="735" spans="5:8">
      <c r="E735" s="5"/>
      <c r="F735" s="5"/>
      <c r="G735" s="21"/>
      <c r="H735" s="21"/>
    </row>
    <row r="736" spans="5:8">
      <c r="E736" s="5"/>
      <c r="F736" s="5"/>
      <c r="G736" s="21"/>
      <c r="H736" s="21"/>
    </row>
    <row r="737" spans="5:8">
      <c r="E737" s="5"/>
      <c r="F737" s="5"/>
      <c r="G737" s="21"/>
      <c r="H737" s="21"/>
    </row>
    <row r="738" spans="5:8">
      <c r="E738" s="5"/>
      <c r="F738" s="5"/>
      <c r="G738" s="21"/>
      <c r="H738" s="21"/>
    </row>
    <row r="739" spans="5:8">
      <c r="E739" s="5"/>
      <c r="F739" s="5"/>
      <c r="G739" s="21"/>
      <c r="H739" s="21"/>
    </row>
    <row r="740" spans="5:8">
      <c r="E740" s="5"/>
      <c r="F740" s="5"/>
      <c r="G740" s="21"/>
      <c r="H740" s="21"/>
    </row>
    <row r="741" spans="5:8">
      <c r="E741" s="5"/>
      <c r="F741" s="5"/>
      <c r="G741" s="21"/>
      <c r="H741" s="21"/>
    </row>
    <row r="742" spans="5:8">
      <c r="E742" s="5"/>
      <c r="F742" s="5"/>
      <c r="G742" s="21"/>
      <c r="H742" s="21"/>
    </row>
    <row r="743" spans="5:8">
      <c r="E743" s="5"/>
      <c r="F743" s="5"/>
      <c r="G743" s="21"/>
      <c r="H743" s="21"/>
    </row>
    <row r="744" spans="5:8">
      <c r="E744" s="5"/>
      <c r="F744" s="5"/>
      <c r="G744" s="21"/>
      <c r="H744" s="21"/>
    </row>
    <row r="745" spans="5:8">
      <c r="E745" s="5"/>
      <c r="F745" s="5"/>
      <c r="G745" s="21"/>
      <c r="H745" s="21"/>
    </row>
    <row r="746" spans="5:8">
      <c r="E746" s="5"/>
      <c r="F746" s="5"/>
      <c r="G746" s="21"/>
      <c r="H746" s="21"/>
    </row>
    <row r="747" spans="5:8">
      <c r="E747" s="5"/>
      <c r="F747" s="5"/>
      <c r="G747" s="21"/>
      <c r="H747" s="21"/>
    </row>
    <row r="748" spans="5:8">
      <c r="E748" s="5"/>
      <c r="F748" s="5"/>
      <c r="G748" s="21"/>
      <c r="H748" s="21"/>
    </row>
    <row r="749" spans="5:8">
      <c r="E749" s="5"/>
      <c r="F749" s="5"/>
      <c r="G749" s="21"/>
      <c r="H749" s="21"/>
    </row>
    <row r="750" spans="5:8">
      <c r="E750" s="5"/>
      <c r="F750" s="5"/>
      <c r="G750" s="21"/>
      <c r="H750" s="21"/>
    </row>
    <row r="751" spans="5:8">
      <c r="E751" s="5"/>
      <c r="F751" s="5"/>
      <c r="G751" s="21"/>
      <c r="H751" s="21"/>
    </row>
    <row r="752" spans="5:8">
      <c r="E752" s="5"/>
      <c r="F752" s="5"/>
      <c r="G752" s="21"/>
      <c r="H752" s="21"/>
    </row>
    <row r="753" spans="5:8">
      <c r="E753" s="5"/>
      <c r="F753" s="5"/>
      <c r="G753" s="21"/>
      <c r="H753" s="21"/>
    </row>
    <row r="754" spans="5:8">
      <c r="E754" s="5"/>
      <c r="F754" s="5"/>
      <c r="G754" s="21"/>
      <c r="H754" s="21"/>
    </row>
    <row r="755" spans="5:8">
      <c r="E755" s="5"/>
      <c r="F755" s="5"/>
      <c r="G755" s="21"/>
      <c r="H755" s="21"/>
    </row>
    <row r="756" spans="5:8">
      <c r="E756" s="5"/>
      <c r="F756" s="5"/>
      <c r="G756" s="21"/>
      <c r="H756" s="21"/>
    </row>
    <row r="757" spans="5:8">
      <c r="E757" s="5"/>
      <c r="F757" s="5"/>
      <c r="G757" s="21"/>
      <c r="H757" s="21"/>
    </row>
    <row r="758" spans="5:8">
      <c r="E758" s="5"/>
      <c r="F758" s="5"/>
      <c r="G758" s="21"/>
      <c r="H758" s="21"/>
    </row>
    <row r="759" spans="5:8">
      <c r="E759" s="5"/>
      <c r="F759" s="5"/>
      <c r="G759" s="21"/>
      <c r="H759" s="21"/>
    </row>
    <row r="760" spans="5:8">
      <c r="E760" s="5"/>
      <c r="F760" s="5"/>
      <c r="G760" s="21"/>
      <c r="H760" s="21"/>
    </row>
    <row r="761" spans="5:8">
      <c r="E761" s="5"/>
      <c r="F761" s="5"/>
      <c r="G761" s="21"/>
      <c r="H761" s="21"/>
    </row>
    <row r="762" spans="5:8">
      <c r="E762" s="5"/>
      <c r="F762" s="5"/>
      <c r="G762" s="21"/>
      <c r="H762" s="21"/>
    </row>
    <row r="763" spans="5:8">
      <c r="E763" s="5"/>
      <c r="F763" s="5"/>
      <c r="G763" s="21"/>
      <c r="H763" s="21"/>
    </row>
    <row r="764" spans="5:8">
      <c r="E764" s="5"/>
      <c r="F764" s="5"/>
      <c r="G764" s="21"/>
      <c r="H764" s="21"/>
    </row>
    <row r="765" spans="5:8">
      <c r="E765" s="5"/>
      <c r="F765" s="5"/>
      <c r="G765" s="21"/>
      <c r="H765" s="21"/>
    </row>
    <row r="766" spans="5:8">
      <c r="E766" s="5"/>
      <c r="F766" s="5"/>
      <c r="G766" s="21"/>
      <c r="H766" s="21"/>
    </row>
    <row r="767" spans="5:8">
      <c r="E767" s="5"/>
      <c r="F767" s="5"/>
      <c r="G767" s="21"/>
      <c r="H767" s="21"/>
    </row>
    <row r="768" spans="5:8">
      <c r="E768" s="5"/>
      <c r="F768" s="5"/>
      <c r="G768" s="21"/>
      <c r="H768" s="21"/>
    </row>
    <row r="769" spans="5:8">
      <c r="E769" s="5"/>
      <c r="F769" s="5"/>
      <c r="G769" s="21"/>
      <c r="H769" s="21"/>
    </row>
    <row r="770" spans="5:8">
      <c r="E770" s="5"/>
      <c r="F770" s="5"/>
      <c r="G770" s="21"/>
      <c r="H770" s="21"/>
    </row>
    <row r="771" spans="5:8">
      <c r="E771" s="5"/>
      <c r="F771" s="5"/>
      <c r="G771" s="21"/>
      <c r="H771" s="21"/>
    </row>
    <row r="772" spans="5:8">
      <c r="E772" s="5"/>
      <c r="F772" s="5"/>
      <c r="G772" s="21"/>
      <c r="H772" s="21"/>
    </row>
    <row r="773" spans="5:8">
      <c r="E773" s="5"/>
      <c r="F773" s="5"/>
      <c r="G773" s="21"/>
      <c r="H773" s="21"/>
    </row>
    <row r="774" spans="5:8">
      <c r="E774" s="5"/>
      <c r="F774" s="5"/>
      <c r="G774" s="21"/>
      <c r="H774" s="21"/>
    </row>
    <row r="775" spans="5:8">
      <c r="E775" s="5"/>
      <c r="F775" s="5"/>
      <c r="G775" s="21"/>
      <c r="H775" s="21"/>
    </row>
    <row r="776" spans="5:8">
      <c r="E776" s="5"/>
      <c r="F776" s="5"/>
      <c r="G776" s="21"/>
      <c r="H776" s="21"/>
    </row>
    <row r="777" spans="5:8">
      <c r="E777" s="5"/>
      <c r="F777" s="5"/>
      <c r="G777" s="21"/>
      <c r="H777" s="21"/>
    </row>
    <row r="778" spans="5:8">
      <c r="E778" s="5"/>
      <c r="F778" s="5"/>
      <c r="G778" s="21"/>
      <c r="H778" s="21"/>
    </row>
    <row r="779" spans="5:8">
      <c r="E779" s="5"/>
      <c r="F779" s="5"/>
      <c r="G779" s="21"/>
      <c r="H779" s="21"/>
    </row>
    <row r="780" spans="5:8">
      <c r="E780" s="5"/>
      <c r="F780" s="5"/>
      <c r="G780" s="21"/>
      <c r="H780" s="21"/>
    </row>
    <row r="781" spans="5:8">
      <c r="E781" s="5"/>
      <c r="F781" s="5"/>
      <c r="G781" s="21"/>
      <c r="H781" s="21"/>
    </row>
    <row r="782" spans="5:8">
      <c r="E782" s="5"/>
      <c r="F782" s="5"/>
      <c r="G782" s="21"/>
      <c r="H782" s="21"/>
    </row>
    <row r="783" spans="5:8">
      <c r="E783" s="5"/>
      <c r="F783" s="5"/>
      <c r="G783" s="21"/>
      <c r="H783" s="21"/>
    </row>
    <row r="784" spans="5:8">
      <c r="E784" s="5"/>
      <c r="F784" s="5"/>
      <c r="G784" s="21"/>
      <c r="H784" s="21"/>
    </row>
    <row r="785" spans="5:8">
      <c r="E785" s="5"/>
      <c r="F785" s="5"/>
      <c r="G785" s="21"/>
      <c r="H785" s="21"/>
    </row>
    <row r="786" spans="5:8">
      <c r="E786" s="5"/>
      <c r="F786" s="5"/>
      <c r="G786" s="21"/>
      <c r="H786" s="21"/>
    </row>
    <row r="787" spans="5:8">
      <c r="E787" s="5"/>
      <c r="F787" s="5"/>
      <c r="G787" s="21"/>
      <c r="H787" s="21"/>
    </row>
    <row r="788" spans="5:8">
      <c r="E788" s="5"/>
      <c r="F788" s="5"/>
      <c r="G788" s="21"/>
      <c r="H788" s="21"/>
    </row>
    <row r="789" spans="5:8">
      <c r="E789" s="5"/>
      <c r="F789" s="5"/>
      <c r="G789" s="21"/>
      <c r="H789" s="21"/>
    </row>
    <row r="790" spans="5:8">
      <c r="E790" s="5"/>
      <c r="F790" s="5"/>
      <c r="G790" s="21"/>
      <c r="H790" s="21"/>
    </row>
    <row r="791" spans="5:8">
      <c r="E791" s="5"/>
      <c r="F791" s="5"/>
      <c r="G791" s="21"/>
      <c r="H791" s="21"/>
    </row>
    <row r="792" spans="5:8">
      <c r="E792" s="5"/>
      <c r="F792" s="5"/>
      <c r="G792" s="21"/>
      <c r="H792" s="21"/>
    </row>
    <row r="793" spans="5:8">
      <c r="E793" s="5"/>
      <c r="F793" s="5"/>
      <c r="G793" s="21"/>
      <c r="H793" s="21"/>
    </row>
    <row r="794" spans="5:8">
      <c r="E794" s="5"/>
      <c r="F794" s="5"/>
      <c r="G794" s="21"/>
      <c r="H794" s="21"/>
    </row>
    <row r="795" spans="5:8">
      <c r="E795" s="5"/>
      <c r="F795" s="5"/>
      <c r="G795" s="21"/>
      <c r="H795" s="21"/>
    </row>
    <row r="796" spans="5:8">
      <c r="E796" s="5"/>
      <c r="F796" s="5"/>
      <c r="G796" s="21"/>
      <c r="H796" s="21"/>
    </row>
    <row r="797" spans="5:8">
      <c r="E797" s="5"/>
      <c r="F797" s="5"/>
      <c r="G797" s="21"/>
      <c r="H797" s="21"/>
    </row>
    <row r="798" spans="5:8">
      <c r="E798" s="5"/>
      <c r="F798" s="5"/>
      <c r="G798" s="21"/>
      <c r="H798" s="21"/>
    </row>
    <row r="799" spans="5:8">
      <c r="E799" s="5"/>
      <c r="F799" s="5"/>
      <c r="G799" s="21"/>
      <c r="H799" s="21"/>
    </row>
    <row r="800" spans="5:8">
      <c r="E800" s="5"/>
      <c r="F800" s="5"/>
      <c r="G800" s="21"/>
      <c r="H800" s="21"/>
    </row>
    <row r="801" spans="5:8">
      <c r="E801" s="5"/>
      <c r="F801" s="5"/>
      <c r="G801" s="21"/>
      <c r="H801" s="21"/>
    </row>
    <row r="802" spans="5:8">
      <c r="E802" s="5"/>
      <c r="F802" s="5"/>
      <c r="G802" s="21"/>
      <c r="H802" s="21"/>
    </row>
    <row r="803" spans="5:8">
      <c r="E803" s="5"/>
      <c r="F803" s="5"/>
      <c r="G803" s="21"/>
      <c r="H803" s="21"/>
    </row>
    <row r="804" spans="5:8">
      <c r="E804" s="5"/>
      <c r="F804" s="5"/>
      <c r="G804" s="21"/>
      <c r="H804" s="21"/>
    </row>
    <row r="805" spans="5:8">
      <c r="E805" s="5"/>
      <c r="F805" s="5"/>
      <c r="G805" s="21"/>
      <c r="H805" s="21"/>
    </row>
    <row r="806" spans="5:8">
      <c r="E806" s="5"/>
      <c r="F806" s="5"/>
      <c r="G806" s="21"/>
      <c r="H806" s="21"/>
    </row>
    <row r="807" spans="5:8">
      <c r="E807" s="5"/>
      <c r="F807" s="5"/>
      <c r="G807" s="21"/>
      <c r="H807" s="21"/>
    </row>
    <row r="808" spans="5:8">
      <c r="E808" s="5"/>
      <c r="F808" s="5"/>
      <c r="G808" s="21"/>
      <c r="H808" s="21"/>
    </row>
    <row r="809" spans="5:8">
      <c r="E809" s="5"/>
      <c r="F809" s="5"/>
      <c r="G809" s="21"/>
      <c r="H809" s="21"/>
    </row>
    <row r="810" spans="5:8">
      <c r="E810" s="5"/>
      <c r="F810" s="5"/>
      <c r="G810" s="21"/>
      <c r="H810" s="21"/>
    </row>
    <row r="811" spans="5:8">
      <c r="E811" s="5"/>
      <c r="F811" s="5"/>
      <c r="G811" s="21"/>
      <c r="H811" s="21"/>
    </row>
    <row r="812" spans="5:8">
      <c r="E812" s="5"/>
      <c r="F812" s="5"/>
      <c r="G812" s="21"/>
      <c r="H812" s="21"/>
    </row>
    <row r="813" spans="5:8">
      <c r="E813" s="5"/>
      <c r="F813" s="5"/>
      <c r="G813" s="21"/>
      <c r="H813" s="21"/>
    </row>
    <row r="814" spans="5:8">
      <c r="E814" s="5"/>
      <c r="F814" s="5"/>
      <c r="G814" s="21"/>
      <c r="H814" s="21"/>
    </row>
    <row r="815" spans="5:8">
      <c r="E815" s="5"/>
      <c r="F815" s="5"/>
      <c r="G815" s="21"/>
      <c r="H815" s="21"/>
    </row>
    <row r="816" spans="5:8">
      <c r="E816" s="5"/>
      <c r="F816" s="5"/>
      <c r="G816" s="21"/>
      <c r="H816" s="21"/>
    </row>
    <row r="817" spans="5:8">
      <c r="E817" s="5"/>
      <c r="F817" s="5"/>
      <c r="G817" s="21"/>
      <c r="H817" s="21"/>
    </row>
    <row r="818" spans="5:8">
      <c r="E818" s="5"/>
      <c r="F818" s="5"/>
      <c r="G818" s="21"/>
      <c r="H818" s="21"/>
    </row>
    <row r="819" spans="5:8">
      <c r="E819" s="5"/>
      <c r="F819" s="5"/>
      <c r="G819" s="21"/>
      <c r="H819" s="21"/>
    </row>
    <row r="820" spans="5:8">
      <c r="E820" s="5"/>
      <c r="F820" s="5"/>
      <c r="G820" s="21"/>
      <c r="H820" s="21"/>
    </row>
    <row r="821" spans="5:8">
      <c r="E821" s="5"/>
      <c r="F821" s="5"/>
      <c r="G821" s="21"/>
      <c r="H821" s="21"/>
    </row>
    <row r="822" spans="5:8">
      <c r="E822" s="5"/>
      <c r="F822" s="5"/>
      <c r="G822" s="21"/>
      <c r="H822" s="21"/>
    </row>
    <row r="823" spans="5:8">
      <c r="E823" s="5"/>
      <c r="F823" s="5"/>
      <c r="G823" s="21"/>
      <c r="H823" s="21"/>
    </row>
    <row r="824" spans="5:8">
      <c r="E824" s="5"/>
      <c r="F824" s="5"/>
      <c r="G824" s="21"/>
      <c r="H824" s="21"/>
    </row>
    <row r="825" spans="5:8">
      <c r="E825" s="5"/>
      <c r="F825" s="5"/>
      <c r="G825" s="21"/>
      <c r="H825" s="21"/>
    </row>
    <row r="826" spans="5:8">
      <c r="E826" s="5"/>
      <c r="F826" s="5"/>
      <c r="G826" s="21"/>
      <c r="H826" s="21"/>
    </row>
    <row r="827" spans="5:8">
      <c r="E827" s="5"/>
      <c r="F827" s="5"/>
      <c r="G827" s="21"/>
      <c r="H827" s="21"/>
    </row>
    <row r="828" spans="5:8">
      <c r="E828" s="5"/>
      <c r="F828" s="5"/>
      <c r="G828" s="21"/>
      <c r="H828" s="21"/>
    </row>
    <row r="829" spans="5:8">
      <c r="E829" s="5"/>
      <c r="F829" s="5"/>
      <c r="G829" s="21"/>
      <c r="H829" s="21"/>
    </row>
    <row r="830" spans="5:8">
      <c r="E830" s="5"/>
      <c r="F830" s="5"/>
      <c r="G830" s="21"/>
      <c r="H830" s="21"/>
    </row>
    <row r="831" spans="5:8">
      <c r="E831" s="5"/>
      <c r="F831" s="5"/>
      <c r="G831" s="21"/>
      <c r="H831" s="21"/>
    </row>
    <row r="832" spans="5:8">
      <c r="E832" s="5"/>
      <c r="F832" s="5"/>
      <c r="G832" s="21"/>
      <c r="H832" s="21"/>
    </row>
    <row r="833" spans="5:8">
      <c r="E833" s="5"/>
      <c r="F833" s="5"/>
      <c r="G833" s="21"/>
      <c r="H833" s="21"/>
    </row>
    <row r="834" spans="5:8">
      <c r="E834" s="5"/>
      <c r="F834" s="5"/>
      <c r="G834" s="21"/>
      <c r="H834" s="21"/>
    </row>
    <row r="835" spans="5:8">
      <c r="E835" s="5"/>
      <c r="F835" s="5"/>
      <c r="G835" s="21"/>
      <c r="H835" s="21"/>
    </row>
    <row r="836" spans="5:8">
      <c r="E836" s="5"/>
      <c r="F836" s="5"/>
      <c r="G836" s="21"/>
      <c r="H836" s="21"/>
    </row>
    <row r="837" spans="5:8">
      <c r="E837" s="5"/>
      <c r="F837" s="5"/>
      <c r="G837" s="21"/>
      <c r="H837" s="21"/>
    </row>
    <row r="838" spans="5:8">
      <c r="E838" s="5"/>
      <c r="F838" s="5"/>
      <c r="G838" s="21"/>
      <c r="H838" s="21"/>
    </row>
    <row r="839" spans="5:8">
      <c r="E839" s="5"/>
      <c r="F839" s="5"/>
      <c r="G839" s="21"/>
      <c r="H839" s="21"/>
    </row>
    <row r="840" spans="5:8">
      <c r="E840" s="5"/>
      <c r="F840" s="5"/>
      <c r="G840" s="21"/>
      <c r="H840" s="21"/>
    </row>
    <row r="841" spans="5:8">
      <c r="E841" s="5"/>
      <c r="F841" s="5"/>
      <c r="G841" s="21"/>
      <c r="H841" s="21"/>
    </row>
    <row r="842" spans="5:8">
      <c r="E842" s="5"/>
      <c r="F842" s="5"/>
      <c r="G842" s="21"/>
      <c r="H842" s="21"/>
    </row>
    <row r="843" spans="5:8">
      <c r="E843" s="5"/>
      <c r="F843" s="5"/>
      <c r="G843" s="21"/>
      <c r="H843" s="21"/>
    </row>
    <row r="844" spans="5:8">
      <c r="E844" s="5"/>
      <c r="F844" s="5"/>
      <c r="G844" s="21"/>
      <c r="H844" s="21"/>
    </row>
    <row r="845" spans="5:8">
      <c r="E845" s="5"/>
      <c r="F845" s="5"/>
      <c r="G845" s="21"/>
      <c r="H845" s="21"/>
    </row>
    <row r="846" spans="5:8">
      <c r="E846" s="5"/>
      <c r="F846" s="5"/>
      <c r="G846" s="21"/>
      <c r="H846" s="21"/>
    </row>
    <row r="847" spans="5:8">
      <c r="E847" s="5"/>
      <c r="F847" s="5"/>
      <c r="G847" s="21"/>
      <c r="H847" s="21"/>
    </row>
    <row r="848" spans="5:8">
      <c r="E848" s="5"/>
      <c r="F848" s="5"/>
      <c r="G848" s="21"/>
      <c r="H848" s="21"/>
    </row>
    <row r="849" spans="5:8">
      <c r="E849" s="5"/>
      <c r="F849" s="5"/>
      <c r="G849" s="21"/>
      <c r="H849" s="21"/>
    </row>
    <row r="850" spans="5:8">
      <c r="E850" s="5"/>
      <c r="F850" s="5"/>
      <c r="G850" s="21"/>
      <c r="H850" s="21"/>
    </row>
    <row r="851" spans="5:8">
      <c r="E851" s="5"/>
      <c r="F851" s="5"/>
      <c r="G851" s="21"/>
      <c r="H851" s="21"/>
    </row>
    <row r="852" spans="5:8">
      <c r="E852" s="5"/>
      <c r="F852" s="5"/>
      <c r="G852" s="21"/>
      <c r="H852" s="21"/>
    </row>
    <row r="853" spans="5:8">
      <c r="E853" s="5"/>
      <c r="F853" s="5"/>
      <c r="G853" s="21"/>
      <c r="H853" s="21"/>
    </row>
    <row r="854" spans="5:8">
      <c r="E854" s="5"/>
      <c r="F854" s="5"/>
      <c r="G854" s="21"/>
      <c r="H854" s="21"/>
    </row>
    <row r="855" spans="5:8">
      <c r="E855" s="5"/>
      <c r="F855" s="5"/>
      <c r="G855" s="21"/>
      <c r="H855" s="21"/>
    </row>
    <row r="856" spans="5:8">
      <c r="E856" s="5"/>
      <c r="F856" s="5"/>
      <c r="G856" s="21"/>
      <c r="H856" s="21"/>
    </row>
    <row r="857" spans="5:8">
      <c r="E857" s="5"/>
      <c r="F857" s="5"/>
      <c r="G857" s="21"/>
      <c r="H857" s="21"/>
    </row>
    <row r="858" spans="5:8">
      <c r="E858" s="5"/>
      <c r="F858" s="5"/>
      <c r="G858" s="21"/>
      <c r="H858" s="21"/>
    </row>
    <row r="859" spans="5:8">
      <c r="E859" s="5"/>
      <c r="F859" s="5"/>
      <c r="G859" s="21"/>
      <c r="H859" s="21"/>
    </row>
    <row r="860" spans="5:8">
      <c r="E860" s="5"/>
      <c r="F860" s="5"/>
      <c r="G860" s="21"/>
      <c r="H860" s="21"/>
    </row>
    <row r="861" spans="5:8">
      <c r="E861" s="5"/>
      <c r="F861" s="5"/>
      <c r="G861" s="21"/>
      <c r="H861" s="21"/>
    </row>
    <row r="862" spans="5:8">
      <c r="E862" s="5"/>
      <c r="F862" s="5"/>
      <c r="G862" s="21"/>
      <c r="H862" s="21"/>
    </row>
    <row r="863" spans="5:8">
      <c r="E863" s="5"/>
      <c r="F863" s="5"/>
      <c r="G863" s="21"/>
      <c r="H863" s="21"/>
    </row>
    <row r="864" spans="5:8">
      <c r="E864" s="5"/>
      <c r="F864" s="5"/>
      <c r="G864" s="21"/>
      <c r="H864" s="21"/>
    </row>
    <row r="865" spans="5:8">
      <c r="E865" s="5"/>
      <c r="F865" s="5"/>
      <c r="G865" s="21"/>
      <c r="H865" s="21"/>
    </row>
    <row r="866" spans="5:8">
      <c r="E866" s="5"/>
      <c r="F866" s="5"/>
      <c r="G866" s="21"/>
      <c r="H866" s="21"/>
    </row>
    <row r="867" spans="5:8">
      <c r="E867" s="5"/>
      <c r="F867" s="5"/>
      <c r="G867" s="21"/>
      <c r="H867" s="21"/>
    </row>
    <row r="868" spans="5:8">
      <c r="E868" s="5"/>
      <c r="F868" s="5"/>
      <c r="G868" s="21"/>
      <c r="H868" s="21"/>
    </row>
    <row r="869" spans="5:8">
      <c r="E869" s="5"/>
      <c r="F869" s="5"/>
      <c r="G869" s="21"/>
      <c r="H869" s="21"/>
    </row>
    <row r="870" spans="5:8">
      <c r="E870" s="5"/>
      <c r="F870" s="5"/>
      <c r="G870" s="21"/>
      <c r="H870" s="21"/>
    </row>
    <row r="871" spans="5:8">
      <c r="E871" s="5"/>
      <c r="F871" s="5"/>
      <c r="G871" s="21"/>
      <c r="H871" s="21"/>
    </row>
    <row r="872" spans="5:8">
      <c r="E872" s="5"/>
      <c r="F872" s="5"/>
      <c r="G872" s="21"/>
      <c r="H872" s="21"/>
    </row>
    <row r="873" spans="5:8">
      <c r="E873" s="5"/>
      <c r="F873" s="5"/>
      <c r="G873" s="21"/>
      <c r="H873" s="21"/>
    </row>
    <row r="874" spans="5:8">
      <c r="E874" s="5"/>
      <c r="F874" s="5"/>
      <c r="G874" s="21"/>
      <c r="H874" s="21"/>
    </row>
    <row r="875" spans="5:8">
      <c r="E875" s="5"/>
      <c r="F875" s="5"/>
      <c r="G875" s="21"/>
      <c r="H875" s="21"/>
    </row>
    <row r="876" spans="5:8">
      <c r="E876" s="5"/>
      <c r="F876" s="5"/>
      <c r="G876" s="21"/>
      <c r="H876" s="21"/>
    </row>
    <row r="877" spans="5:8">
      <c r="E877" s="5"/>
      <c r="F877" s="5"/>
      <c r="G877" s="21"/>
      <c r="H877" s="21"/>
    </row>
    <row r="878" spans="5:8">
      <c r="E878" s="5"/>
      <c r="F878" s="5"/>
      <c r="G878" s="21"/>
      <c r="H878" s="21"/>
    </row>
    <row r="879" spans="5:8">
      <c r="E879" s="5"/>
      <c r="F879" s="5"/>
      <c r="G879" s="21"/>
      <c r="H879" s="21"/>
    </row>
    <row r="880" spans="5:8">
      <c r="E880" s="5"/>
      <c r="F880" s="5"/>
      <c r="G880" s="21"/>
      <c r="H880" s="21"/>
    </row>
    <row r="881" spans="5:8">
      <c r="E881" s="5"/>
      <c r="F881" s="5"/>
      <c r="G881" s="21"/>
      <c r="H881" s="21"/>
    </row>
    <row r="882" spans="5:8">
      <c r="E882" s="5"/>
      <c r="F882" s="5"/>
      <c r="G882" s="21"/>
      <c r="H882" s="21"/>
    </row>
    <row r="883" spans="5:8">
      <c r="E883" s="5"/>
      <c r="F883" s="5"/>
      <c r="G883" s="21"/>
      <c r="H883" s="21"/>
    </row>
    <row r="884" spans="5:8">
      <c r="E884" s="5"/>
      <c r="F884" s="5"/>
      <c r="G884" s="21"/>
      <c r="H884" s="21"/>
    </row>
    <row r="885" spans="5:8">
      <c r="E885" s="5"/>
      <c r="F885" s="5"/>
      <c r="G885" s="21"/>
      <c r="H885" s="21"/>
    </row>
    <row r="886" spans="5:8">
      <c r="E886" s="5"/>
      <c r="F886" s="5"/>
      <c r="G886" s="21"/>
      <c r="H886" s="21"/>
    </row>
    <row r="887" spans="5:8">
      <c r="E887" s="5"/>
      <c r="F887" s="5"/>
      <c r="G887" s="21"/>
      <c r="H887" s="21"/>
    </row>
    <row r="888" spans="5:8">
      <c r="E888" s="5"/>
      <c r="F888" s="5"/>
      <c r="G888" s="21"/>
      <c r="H888" s="21"/>
    </row>
    <row r="889" spans="5:8">
      <c r="E889" s="5"/>
      <c r="F889" s="5"/>
      <c r="G889" s="21"/>
      <c r="H889" s="21"/>
    </row>
    <row r="890" spans="5:8">
      <c r="E890" s="5"/>
      <c r="F890" s="5"/>
      <c r="G890" s="21"/>
      <c r="H890" s="21"/>
    </row>
    <row r="891" spans="5:8">
      <c r="E891" s="5"/>
      <c r="F891" s="5"/>
      <c r="G891" s="21"/>
      <c r="H891" s="21"/>
    </row>
    <row r="892" spans="5:8">
      <c r="E892" s="5"/>
      <c r="F892" s="5"/>
      <c r="G892" s="21"/>
      <c r="H892" s="21"/>
    </row>
    <row r="893" spans="5:8">
      <c r="E893" s="5"/>
      <c r="F893" s="5"/>
      <c r="G893" s="21"/>
      <c r="H893" s="21"/>
    </row>
    <row r="894" spans="5:8">
      <c r="E894" s="5"/>
      <c r="F894" s="5"/>
      <c r="G894" s="21"/>
      <c r="H894" s="21"/>
    </row>
    <row r="895" spans="5:8">
      <c r="E895" s="5"/>
      <c r="F895" s="5"/>
      <c r="G895" s="21"/>
      <c r="H895" s="21"/>
    </row>
    <row r="896" spans="5:8">
      <c r="E896" s="5"/>
      <c r="F896" s="5"/>
      <c r="G896" s="21"/>
      <c r="H896" s="21"/>
    </row>
    <row r="897" spans="5:8">
      <c r="E897" s="5"/>
      <c r="F897" s="5"/>
      <c r="G897" s="21"/>
      <c r="H897" s="21"/>
    </row>
    <row r="898" spans="5:8">
      <c r="E898" s="5"/>
      <c r="F898" s="5"/>
      <c r="G898" s="21"/>
      <c r="H898" s="21"/>
    </row>
    <row r="899" spans="5:8">
      <c r="E899" s="5"/>
      <c r="F899" s="5"/>
      <c r="G899" s="21"/>
      <c r="H899" s="21"/>
    </row>
    <row r="900" spans="5:8">
      <c r="E900" s="5"/>
      <c r="F900" s="5"/>
      <c r="G900" s="21"/>
      <c r="H900" s="21"/>
    </row>
    <row r="901" spans="5:8">
      <c r="E901" s="5"/>
      <c r="F901" s="5"/>
      <c r="G901" s="21"/>
      <c r="H901" s="21"/>
    </row>
    <row r="902" spans="5:8">
      <c r="E902" s="5"/>
      <c r="F902" s="5"/>
      <c r="G902" s="21"/>
      <c r="H902" s="21"/>
    </row>
    <row r="903" spans="5:8">
      <c r="E903" s="5"/>
      <c r="F903" s="5"/>
      <c r="G903" s="21"/>
      <c r="H903" s="21"/>
    </row>
    <row r="904" spans="5:8">
      <c r="E904" s="5"/>
      <c r="F904" s="5"/>
      <c r="G904" s="21"/>
      <c r="H904" s="21"/>
    </row>
    <row r="905" spans="5:8">
      <c r="E905" s="5"/>
      <c r="F905" s="5"/>
      <c r="G905" s="21"/>
      <c r="H905" s="21"/>
    </row>
    <row r="906" spans="5:8">
      <c r="E906" s="5"/>
      <c r="F906" s="5"/>
      <c r="G906" s="21"/>
      <c r="H906" s="21"/>
    </row>
    <row r="907" spans="5:8">
      <c r="E907" s="5"/>
      <c r="F907" s="5"/>
      <c r="G907" s="21"/>
      <c r="H907" s="21"/>
    </row>
    <row r="908" spans="5:8">
      <c r="E908" s="5"/>
      <c r="F908" s="5"/>
      <c r="G908" s="21"/>
      <c r="H908" s="21"/>
    </row>
    <row r="909" spans="5:8">
      <c r="E909" s="5"/>
      <c r="F909" s="5"/>
      <c r="G909" s="21"/>
      <c r="H909" s="21"/>
    </row>
    <row r="910" spans="5:8">
      <c r="E910" s="5"/>
      <c r="F910" s="5"/>
      <c r="G910" s="21"/>
      <c r="H910" s="21"/>
    </row>
    <row r="911" spans="5:8">
      <c r="E911" s="5"/>
      <c r="F911" s="5"/>
      <c r="G911" s="21"/>
      <c r="H911" s="21"/>
    </row>
    <row r="912" spans="5:8">
      <c r="E912" s="5"/>
      <c r="F912" s="5"/>
      <c r="G912" s="21"/>
      <c r="H912" s="21"/>
    </row>
    <row r="913" spans="5:8">
      <c r="E913" s="5"/>
      <c r="F913" s="5"/>
      <c r="G913" s="21"/>
      <c r="H913" s="21"/>
    </row>
    <row r="914" spans="5:8">
      <c r="E914" s="5"/>
      <c r="F914" s="5"/>
      <c r="G914" s="21"/>
      <c r="H914" s="21"/>
    </row>
    <row r="915" spans="5:8">
      <c r="E915" s="5"/>
      <c r="F915" s="5"/>
      <c r="G915" s="21"/>
      <c r="H915" s="21"/>
    </row>
    <row r="916" spans="5:8">
      <c r="E916" s="5"/>
      <c r="F916" s="5"/>
      <c r="G916" s="21"/>
      <c r="H916" s="21"/>
    </row>
    <row r="917" spans="5:8">
      <c r="E917" s="5"/>
      <c r="F917" s="5"/>
      <c r="G917" s="21"/>
      <c r="H917" s="21"/>
    </row>
    <row r="918" spans="5:8">
      <c r="E918" s="5"/>
      <c r="F918" s="5"/>
      <c r="G918" s="21"/>
      <c r="H918" s="21"/>
    </row>
    <row r="919" spans="5:8">
      <c r="E919" s="5"/>
      <c r="F919" s="5"/>
      <c r="G919" s="21"/>
      <c r="H919" s="21"/>
    </row>
    <row r="920" spans="5:8">
      <c r="E920" s="5"/>
      <c r="F920" s="5"/>
      <c r="G920" s="21"/>
      <c r="H920" s="21"/>
    </row>
    <row r="921" spans="5:8">
      <c r="E921" s="5"/>
      <c r="F921" s="5"/>
      <c r="G921" s="21"/>
      <c r="H921" s="21"/>
    </row>
    <row r="922" spans="5:8">
      <c r="E922" s="5"/>
      <c r="F922" s="5"/>
      <c r="G922" s="21"/>
      <c r="H922" s="21"/>
    </row>
    <row r="923" spans="5:8">
      <c r="E923" s="5"/>
      <c r="F923" s="5"/>
      <c r="G923" s="21"/>
      <c r="H923" s="21"/>
    </row>
    <row r="924" spans="5:8">
      <c r="E924" s="5"/>
      <c r="F924" s="5"/>
      <c r="G924" s="21"/>
      <c r="H924" s="21"/>
    </row>
    <row r="925" spans="5:8">
      <c r="E925" s="5"/>
      <c r="F925" s="5"/>
      <c r="G925" s="21"/>
      <c r="H925" s="21"/>
    </row>
    <row r="926" spans="5:8">
      <c r="E926" s="5"/>
      <c r="F926" s="5"/>
      <c r="G926" s="21"/>
      <c r="H926" s="21"/>
    </row>
    <row r="927" spans="5:8">
      <c r="E927" s="5"/>
      <c r="F927" s="5"/>
      <c r="G927" s="21"/>
      <c r="H927" s="21"/>
    </row>
    <row r="928" spans="5:8">
      <c r="E928" s="5"/>
      <c r="F928" s="5"/>
      <c r="G928" s="21"/>
      <c r="H928" s="21"/>
    </row>
    <row r="929" spans="5:8">
      <c r="E929" s="5"/>
      <c r="F929" s="5"/>
      <c r="G929" s="21"/>
      <c r="H929" s="21"/>
    </row>
    <row r="930" spans="5:8">
      <c r="E930" s="5"/>
      <c r="F930" s="5"/>
      <c r="G930" s="21"/>
      <c r="H930" s="21"/>
    </row>
    <row r="931" spans="5:8">
      <c r="E931" s="5"/>
      <c r="F931" s="5"/>
      <c r="G931" s="21"/>
      <c r="H931" s="21"/>
    </row>
    <row r="932" spans="5:8">
      <c r="E932" s="5"/>
      <c r="F932" s="5"/>
      <c r="G932" s="21"/>
      <c r="H932" s="21"/>
    </row>
    <row r="933" spans="5:8">
      <c r="E933" s="5"/>
      <c r="F933" s="5"/>
      <c r="G933" s="21"/>
      <c r="H933" s="21"/>
    </row>
    <row r="934" spans="5:8">
      <c r="E934" s="5"/>
      <c r="F934" s="5"/>
      <c r="G934" s="21"/>
      <c r="H934" s="21"/>
    </row>
    <row r="935" spans="5:8">
      <c r="E935" s="5"/>
      <c r="F935" s="5"/>
      <c r="G935" s="21"/>
      <c r="H935" s="21"/>
    </row>
    <row r="936" spans="5:8">
      <c r="E936" s="5"/>
      <c r="F936" s="5"/>
      <c r="G936" s="21"/>
      <c r="H936" s="21"/>
    </row>
    <row r="937" spans="5:8">
      <c r="E937" s="5"/>
      <c r="F937" s="5"/>
      <c r="G937" s="21"/>
      <c r="H937" s="21"/>
    </row>
    <row r="938" spans="5:8">
      <c r="E938" s="5"/>
      <c r="F938" s="5"/>
      <c r="G938" s="21"/>
      <c r="H938" s="21"/>
    </row>
    <row r="939" spans="5:8">
      <c r="E939" s="5"/>
      <c r="F939" s="5"/>
      <c r="G939" s="21"/>
      <c r="H939" s="21"/>
    </row>
    <row r="940" spans="5:8">
      <c r="E940" s="5"/>
      <c r="F940" s="5"/>
      <c r="G940" s="21"/>
      <c r="H940" s="21"/>
    </row>
    <row r="941" spans="5:8">
      <c r="E941" s="5"/>
      <c r="F941" s="5"/>
      <c r="G941" s="21"/>
      <c r="H941" s="21"/>
    </row>
    <row r="942" spans="5:8">
      <c r="E942" s="5"/>
      <c r="F942" s="5"/>
      <c r="G942" s="21"/>
      <c r="H942" s="21"/>
    </row>
    <row r="943" spans="5:8">
      <c r="E943" s="5"/>
      <c r="F943" s="5"/>
      <c r="G943" s="21"/>
      <c r="H943" s="21"/>
    </row>
    <row r="944" spans="5:8">
      <c r="E944" s="5"/>
      <c r="F944" s="5"/>
      <c r="G944" s="21"/>
      <c r="H944" s="21"/>
    </row>
    <row r="945" spans="5:8">
      <c r="E945" s="5"/>
      <c r="F945" s="5"/>
      <c r="G945" s="21"/>
      <c r="H945" s="21"/>
    </row>
    <row r="946" spans="5:8">
      <c r="E946" s="5"/>
      <c r="F946" s="5"/>
      <c r="G946" s="21"/>
      <c r="H946" s="21"/>
    </row>
    <row r="947" spans="5:8">
      <c r="E947" s="5"/>
      <c r="F947" s="5"/>
      <c r="G947" s="21"/>
      <c r="H947" s="21"/>
    </row>
    <row r="948" spans="5:8">
      <c r="E948" s="5"/>
      <c r="F948" s="5"/>
      <c r="G948" s="21"/>
      <c r="H948" s="21"/>
    </row>
    <row r="949" spans="5:8">
      <c r="E949" s="5"/>
      <c r="F949" s="5"/>
      <c r="G949" s="21"/>
      <c r="H949" s="21"/>
    </row>
    <row r="950" spans="5:8">
      <c r="E950" s="5"/>
      <c r="F950" s="5"/>
      <c r="G950" s="21"/>
      <c r="H950" s="21"/>
    </row>
    <row r="951" spans="5:8">
      <c r="E951" s="5"/>
      <c r="F951" s="5"/>
      <c r="G951" s="21"/>
      <c r="H951" s="21"/>
    </row>
    <row r="952" spans="5:8">
      <c r="E952" s="5"/>
      <c r="F952" s="5"/>
      <c r="G952" s="21"/>
      <c r="H952" s="21"/>
    </row>
    <row r="953" spans="5:8">
      <c r="E953" s="5"/>
      <c r="F953" s="5"/>
      <c r="G953" s="21"/>
      <c r="H953" s="21"/>
    </row>
    <row r="954" spans="5:8">
      <c r="E954" s="5"/>
      <c r="F954" s="5"/>
      <c r="G954" s="21"/>
      <c r="H954" s="21"/>
    </row>
    <row r="955" spans="5:8">
      <c r="E955" s="5"/>
      <c r="F955" s="5"/>
      <c r="G955" s="21"/>
      <c r="H955" s="21"/>
    </row>
    <row r="956" spans="5:8">
      <c r="E956" s="5"/>
      <c r="F956" s="5"/>
      <c r="G956" s="21"/>
      <c r="H956" s="21"/>
    </row>
    <row r="957" spans="5:8">
      <c r="E957" s="5"/>
      <c r="F957" s="5"/>
      <c r="G957" s="21"/>
      <c r="H957" s="21"/>
    </row>
    <row r="958" spans="5:8">
      <c r="E958" s="5"/>
      <c r="F958" s="5"/>
      <c r="G958" s="21"/>
      <c r="H958" s="21"/>
    </row>
    <row r="959" spans="5:8">
      <c r="E959" s="5"/>
      <c r="F959" s="5"/>
      <c r="G959" s="21"/>
      <c r="H959" s="21"/>
    </row>
    <row r="960" spans="5:8">
      <c r="E960" s="5"/>
      <c r="F960" s="5"/>
      <c r="G960" s="21"/>
      <c r="H960" s="21"/>
    </row>
    <row r="961" spans="5:8">
      <c r="E961" s="5"/>
      <c r="F961" s="5"/>
      <c r="G961" s="21"/>
      <c r="H961" s="21"/>
    </row>
    <row r="962" spans="5:8">
      <c r="E962" s="5"/>
      <c r="F962" s="5"/>
      <c r="G962" s="21"/>
      <c r="H962" s="21"/>
    </row>
    <row r="963" spans="5:8">
      <c r="E963" s="5"/>
      <c r="F963" s="5"/>
      <c r="G963" s="21"/>
      <c r="H963" s="21"/>
    </row>
    <row r="964" spans="5:8">
      <c r="E964" s="5"/>
      <c r="F964" s="5"/>
      <c r="G964" s="21"/>
      <c r="H964" s="21"/>
    </row>
    <row r="965" spans="5:8">
      <c r="E965" s="5"/>
      <c r="F965" s="5"/>
      <c r="G965" s="21"/>
      <c r="H965" s="21"/>
    </row>
    <row r="966" spans="5:8">
      <c r="E966" s="5"/>
      <c r="F966" s="5"/>
      <c r="G966" s="21"/>
      <c r="H966" s="21"/>
    </row>
    <row r="967" spans="5:8">
      <c r="E967" s="5"/>
      <c r="F967" s="5"/>
      <c r="G967" s="21"/>
      <c r="H967" s="21"/>
    </row>
    <row r="968" spans="5:8">
      <c r="E968" s="5"/>
      <c r="F968" s="5"/>
      <c r="G968" s="21"/>
      <c r="H968" s="21"/>
    </row>
    <row r="969" spans="5:8">
      <c r="E969" s="5"/>
      <c r="F969" s="5"/>
      <c r="G969" s="21"/>
      <c r="H969" s="21"/>
    </row>
    <row r="970" spans="5:8">
      <c r="E970" s="5"/>
      <c r="F970" s="5"/>
      <c r="G970" s="21"/>
      <c r="H970" s="21"/>
    </row>
    <row r="971" spans="5:8">
      <c r="E971" s="5"/>
      <c r="F971" s="5"/>
      <c r="G971" s="21"/>
      <c r="H971" s="21"/>
    </row>
    <row r="972" spans="5:8">
      <c r="E972" s="5"/>
      <c r="F972" s="5"/>
      <c r="G972" s="21"/>
      <c r="H972" s="21"/>
    </row>
    <row r="973" spans="5:8">
      <c r="E973" s="5"/>
      <c r="F973" s="5"/>
      <c r="G973" s="21"/>
      <c r="H973" s="21"/>
    </row>
    <row r="974" spans="5:8">
      <c r="E974" s="5"/>
      <c r="F974" s="5"/>
      <c r="G974" s="21"/>
      <c r="H974" s="21"/>
    </row>
    <row r="975" spans="5:8">
      <c r="E975" s="5"/>
      <c r="F975" s="5"/>
      <c r="G975" s="21"/>
      <c r="H975" s="21"/>
    </row>
    <row r="976" spans="5:8">
      <c r="E976" s="5"/>
      <c r="F976" s="5"/>
      <c r="G976" s="21"/>
      <c r="H976" s="21"/>
    </row>
    <row r="977" spans="5:8">
      <c r="E977" s="5"/>
      <c r="F977" s="5"/>
      <c r="G977" s="21"/>
      <c r="H977" s="21"/>
    </row>
    <row r="978" spans="5:8">
      <c r="E978" s="5"/>
      <c r="F978" s="5"/>
      <c r="G978" s="21"/>
      <c r="H978" s="21"/>
    </row>
    <row r="979" spans="5:8">
      <c r="E979" s="5"/>
      <c r="F979" s="5"/>
      <c r="G979" s="21"/>
      <c r="H979" s="21"/>
    </row>
    <row r="980" spans="5:8">
      <c r="E980" s="5"/>
      <c r="F980" s="5"/>
      <c r="G980" s="21"/>
      <c r="H980" s="21"/>
    </row>
    <row r="981" spans="5:8">
      <c r="E981" s="5"/>
      <c r="F981" s="5"/>
      <c r="G981" s="21"/>
      <c r="H981" s="21"/>
    </row>
    <row r="982" spans="5:8">
      <c r="E982" s="5"/>
      <c r="F982" s="5"/>
      <c r="G982" s="21"/>
      <c r="H982" s="21"/>
    </row>
    <row r="983" spans="5:8">
      <c r="E983" s="5"/>
      <c r="F983" s="5"/>
      <c r="G983" s="21"/>
      <c r="H983" s="21"/>
    </row>
    <row r="984" spans="5:8">
      <c r="E984" s="5"/>
      <c r="F984" s="5"/>
      <c r="G984" s="21"/>
      <c r="H984" s="21"/>
    </row>
    <row r="985" spans="5:8">
      <c r="E985" s="5"/>
      <c r="F985" s="5"/>
      <c r="G985" s="21"/>
      <c r="H985" s="21"/>
    </row>
    <row r="986" spans="5:8">
      <c r="E986" s="5"/>
      <c r="F986" s="5"/>
      <c r="G986" s="21"/>
      <c r="H986" s="21"/>
    </row>
    <row r="987" spans="5:8">
      <c r="E987" s="5"/>
      <c r="F987" s="5"/>
      <c r="G987" s="21"/>
      <c r="H987" s="21"/>
    </row>
    <row r="988" spans="5:8">
      <c r="E988" s="5"/>
      <c r="F988" s="5"/>
      <c r="G988" s="21"/>
      <c r="H988" s="21"/>
    </row>
    <row r="989" spans="5:8">
      <c r="E989" s="5"/>
      <c r="F989" s="5"/>
      <c r="G989" s="21"/>
      <c r="H989" s="21"/>
    </row>
    <row r="990" spans="5:8">
      <c r="E990" s="5"/>
      <c r="F990" s="5"/>
      <c r="G990" s="21"/>
      <c r="H990" s="21"/>
    </row>
    <row r="991" spans="5:8">
      <c r="E991" s="5"/>
      <c r="F991" s="5"/>
      <c r="G991" s="21"/>
      <c r="H991" s="21"/>
    </row>
    <row r="992" spans="5:8">
      <c r="E992" s="5"/>
      <c r="F992" s="5"/>
      <c r="G992" s="21"/>
      <c r="H992" s="21"/>
    </row>
    <row r="993" spans="5:8">
      <c r="E993" s="5"/>
      <c r="F993" s="5"/>
      <c r="G993" s="21"/>
      <c r="H993" s="21"/>
    </row>
    <row r="994" spans="5:8">
      <c r="E994" s="5"/>
      <c r="F994" s="5"/>
      <c r="G994" s="21"/>
      <c r="H994" s="21"/>
    </row>
    <row r="995" spans="5:8">
      <c r="E995" s="5"/>
      <c r="F995" s="5"/>
      <c r="G995" s="21"/>
      <c r="H995" s="21"/>
    </row>
    <row r="996" spans="5:8">
      <c r="E996" s="5"/>
      <c r="F996" s="5"/>
      <c r="G996" s="21"/>
      <c r="H996" s="21"/>
    </row>
    <row r="997" spans="5:8">
      <c r="E997" s="5"/>
      <c r="F997" s="5"/>
      <c r="G997" s="21"/>
      <c r="H997" s="21"/>
    </row>
    <row r="998" spans="5:8">
      <c r="E998" s="5"/>
      <c r="F998" s="5"/>
      <c r="G998" s="21"/>
      <c r="H998" s="21"/>
    </row>
    <row r="999" spans="5:8">
      <c r="E999" s="5"/>
      <c r="F999" s="5"/>
      <c r="G999" s="21"/>
      <c r="H999" s="21"/>
    </row>
    <row r="1000" spans="5:8">
      <c r="G1000" s="21"/>
      <c r="H1000" s="2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925"/>
  <sheetViews>
    <sheetView workbookViewId="0">
      <selection activeCell="C28" sqref="C28"/>
    </sheetView>
  </sheetViews>
  <sheetFormatPr baseColWidth="10" defaultColWidth="12.6640625" defaultRowHeight="15.75" customHeight="1"/>
  <cols>
    <col min="1" max="1" width="22.1640625" customWidth="1"/>
    <col min="2" max="2" width="37.33203125" customWidth="1"/>
    <col min="3" max="3" width="117.83203125" customWidth="1"/>
    <col min="4" max="4" width="59.6640625" customWidth="1"/>
    <col min="5" max="5" width="17.33203125" customWidth="1"/>
    <col min="6" max="6" width="70.5" customWidth="1"/>
    <col min="7" max="7" width="46" customWidth="1"/>
  </cols>
  <sheetData>
    <row r="1" spans="1:26">
      <c r="A1" s="21"/>
      <c r="B1" s="21"/>
      <c r="C1" s="21"/>
      <c r="D1" s="38"/>
      <c r="E1" s="11"/>
      <c r="F1" s="11"/>
      <c r="G1" s="11"/>
      <c r="H1" s="21"/>
      <c r="I1" s="21"/>
      <c r="J1" s="21"/>
      <c r="K1" s="21"/>
      <c r="L1" s="21"/>
      <c r="M1" s="21"/>
      <c r="N1" s="21"/>
      <c r="O1" s="21"/>
      <c r="P1" s="21"/>
      <c r="Q1" s="21"/>
      <c r="R1" s="21"/>
      <c r="S1" s="21"/>
      <c r="T1" s="21"/>
      <c r="U1" s="21"/>
      <c r="V1" s="21"/>
      <c r="W1" s="21"/>
      <c r="X1" s="21"/>
      <c r="Y1" s="21"/>
      <c r="Z1" s="21"/>
    </row>
    <row r="2" spans="1:26">
      <c r="A2" s="293" t="s">
        <v>1263</v>
      </c>
      <c r="B2" s="292"/>
      <c r="C2" s="292"/>
      <c r="D2" s="39"/>
      <c r="E2" s="40"/>
      <c r="F2" s="11"/>
      <c r="G2" s="11"/>
      <c r="H2" s="21"/>
      <c r="I2" s="21"/>
      <c r="J2" s="21"/>
      <c r="K2" s="21"/>
      <c r="L2" s="21"/>
      <c r="M2" s="21"/>
      <c r="N2" s="21"/>
      <c r="O2" s="21"/>
      <c r="P2" s="21"/>
      <c r="Q2" s="21"/>
      <c r="R2" s="21"/>
      <c r="S2" s="21"/>
      <c r="T2" s="21"/>
      <c r="U2" s="21"/>
      <c r="V2" s="21"/>
      <c r="W2" s="21"/>
      <c r="X2" s="21"/>
      <c r="Y2" s="21"/>
      <c r="Z2" s="21"/>
    </row>
    <row r="3" spans="1:26">
      <c r="A3" s="41" t="s">
        <v>1231</v>
      </c>
      <c r="B3" s="41" t="s">
        <v>1232</v>
      </c>
      <c r="C3" s="41" t="s">
        <v>1264</v>
      </c>
      <c r="D3" s="39"/>
      <c r="E3" s="40"/>
      <c r="F3" s="11"/>
      <c r="G3" s="11"/>
      <c r="H3" s="21"/>
      <c r="I3" s="21"/>
      <c r="J3" s="21"/>
      <c r="K3" s="21"/>
      <c r="L3" s="21"/>
      <c r="M3" s="21"/>
      <c r="N3" s="21"/>
      <c r="O3" s="21"/>
      <c r="P3" s="21"/>
      <c r="Q3" s="21"/>
      <c r="R3" s="21"/>
      <c r="S3" s="21"/>
      <c r="T3" s="21"/>
      <c r="U3" s="21"/>
      <c r="V3" s="21"/>
      <c r="W3" s="21"/>
      <c r="X3" s="21"/>
      <c r="Y3" s="21"/>
      <c r="Z3" s="21"/>
    </row>
    <row r="4" spans="1:26">
      <c r="A4" s="42" t="s">
        <v>55</v>
      </c>
      <c r="B4" s="43">
        <v>2013</v>
      </c>
      <c r="C4" s="44" t="s">
        <v>1265</v>
      </c>
      <c r="D4" s="5"/>
      <c r="E4" s="5"/>
      <c r="F4" s="11"/>
      <c r="G4" s="11"/>
      <c r="H4" s="21"/>
      <c r="I4" s="21"/>
      <c r="J4" s="21"/>
      <c r="K4" s="21"/>
      <c r="L4" s="21"/>
      <c r="M4" s="21"/>
      <c r="N4" s="21"/>
      <c r="O4" s="21"/>
      <c r="P4" s="21"/>
      <c r="Q4" s="21"/>
      <c r="R4" s="21"/>
      <c r="S4" s="21"/>
      <c r="T4" s="21"/>
      <c r="U4" s="21"/>
      <c r="V4" s="21"/>
      <c r="W4" s="21"/>
      <c r="X4" s="21"/>
      <c r="Y4" s="21"/>
      <c r="Z4" s="21"/>
    </row>
    <row r="5" spans="1:26">
      <c r="A5" s="42" t="s">
        <v>92</v>
      </c>
      <c r="B5" s="43">
        <v>2019</v>
      </c>
      <c r="C5" s="45" t="s">
        <v>1266</v>
      </c>
      <c r="D5" s="5"/>
      <c r="E5" s="5"/>
      <c r="F5" s="11"/>
      <c r="G5" s="11"/>
      <c r="H5" s="21"/>
      <c r="I5" s="21"/>
      <c r="J5" s="21"/>
      <c r="K5" s="21"/>
      <c r="L5" s="21"/>
      <c r="M5" s="21"/>
      <c r="N5" s="21"/>
      <c r="O5" s="21"/>
      <c r="P5" s="21"/>
      <c r="Q5" s="21"/>
      <c r="R5" s="21"/>
      <c r="S5" s="21"/>
      <c r="T5" s="21"/>
      <c r="U5" s="21"/>
      <c r="V5" s="21"/>
      <c r="W5" s="21"/>
      <c r="X5" s="21"/>
      <c r="Y5" s="21"/>
      <c r="Z5" s="21"/>
    </row>
    <row r="6" spans="1:26">
      <c r="A6" s="42" t="s">
        <v>955</v>
      </c>
      <c r="B6" s="43">
        <v>2022</v>
      </c>
      <c r="C6" s="45" t="s">
        <v>1267</v>
      </c>
      <c r="D6" s="5"/>
      <c r="E6" s="5"/>
      <c r="F6" s="11"/>
      <c r="G6" s="11"/>
      <c r="H6" s="21"/>
      <c r="I6" s="21"/>
      <c r="J6" s="21"/>
      <c r="K6" s="21"/>
      <c r="L6" s="21"/>
      <c r="M6" s="21"/>
      <c r="N6" s="21"/>
      <c r="O6" s="21"/>
      <c r="P6" s="21"/>
      <c r="Q6" s="21"/>
      <c r="R6" s="21"/>
      <c r="S6" s="21"/>
      <c r="T6" s="21"/>
      <c r="U6" s="21"/>
      <c r="V6" s="21"/>
      <c r="W6" s="21"/>
      <c r="X6" s="21"/>
      <c r="Y6" s="21"/>
      <c r="Z6" s="21"/>
    </row>
    <row r="7" spans="1:26">
      <c r="A7" s="42" t="s">
        <v>119</v>
      </c>
      <c r="B7" s="43">
        <v>2011</v>
      </c>
      <c r="C7" s="46" t="s">
        <v>1268</v>
      </c>
      <c r="D7" s="5"/>
      <c r="E7" s="6"/>
      <c r="F7" s="11"/>
      <c r="G7" s="11"/>
      <c r="H7" s="21"/>
      <c r="I7" s="21"/>
      <c r="J7" s="21"/>
      <c r="K7" s="21"/>
      <c r="L7" s="21"/>
      <c r="M7" s="21"/>
      <c r="N7" s="21"/>
      <c r="O7" s="21"/>
      <c r="P7" s="21"/>
      <c r="Q7" s="21"/>
      <c r="R7" s="21"/>
      <c r="S7" s="21"/>
      <c r="T7" s="21"/>
      <c r="U7" s="21"/>
      <c r="V7" s="21"/>
      <c r="W7" s="21"/>
      <c r="X7" s="21"/>
      <c r="Y7" s="21"/>
      <c r="Z7" s="21"/>
    </row>
    <row r="8" spans="1:26">
      <c r="A8" s="42" t="s">
        <v>149</v>
      </c>
      <c r="B8" s="43">
        <v>2018</v>
      </c>
      <c r="C8" s="47" t="s">
        <v>1269</v>
      </c>
      <c r="D8" s="5"/>
      <c r="E8" s="5"/>
      <c r="F8" s="11"/>
      <c r="G8" s="11"/>
      <c r="H8" s="21"/>
      <c r="I8" s="21"/>
      <c r="J8" s="21"/>
      <c r="K8" s="21"/>
      <c r="L8" s="21"/>
      <c r="M8" s="21"/>
      <c r="N8" s="21"/>
      <c r="O8" s="21"/>
      <c r="P8" s="21"/>
      <c r="Q8" s="21"/>
      <c r="R8" s="21"/>
      <c r="S8" s="21"/>
      <c r="T8" s="21"/>
      <c r="U8" s="21"/>
      <c r="V8" s="21"/>
      <c r="W8" s="21"/>
      <c r="X8" s="21"/>
      <c r="Y8" s="21"/>
      <c r="Z8" s="21"/>
    </row>
    <row r="9" spans="1:26">
      <c r="A9" s="42" t="s">
        <v>179</v>
      </c>
      <c r="B9" s="43">
        <v>2018</v>
      </c>
      <c r="C9" s="46" t="s">
        <v>189</v>
      </c>
      <c r="D9" s="5"/>
      <c r="E9" s="6"/>
      <c r="F9" s="11"/>
      <c r="G9" s="11"/>
      <c r="H9" s="21"/>
      <c r="I9" s="21"/>
      <c r="J9" s="21"/>
      <c r="K9" s="21"/>
      <c r="L9" s="21"/>
      <c r="M9" s="21"/>
      <c r="N9" s="21"/>
      <c r="O9" s="21"/>
      <c r="P9" s="21"/>
      <c r="Q9" s="21"/>
      <c r="R9" s="21"/>
      <c r="S9" s="21"/>
      <c r="T9" s="21"/>
      <c r="U9" s="21"/>
      <c r="V9" s="21"/>
      <c r="W9" s="21"/>
      <c r="X9" s="21"/>
      <c r="Y9" s="21"/>
      <c r="Z9" s="21"/>
    </row>
    <row r="10" spans="1:26">
      <c r="A10" s="42" t="s">
        <v>239</v>
      </c>
      <c r="B10" s="43">
        <v>2010</v>
      </c>
      <c r="C10" s="48" t="s">
        <v>1270</v>
      </c>
      <c r="D10" s="5"/>
      <c r="E10" s="6"/>
      <c r="F10" s="11"/>
      <c r="G10" s="11"/>
      <c r="H10" s="21"/>
      <c r="I10" s="21"/>
      <c r="J10" s="21"/>
      <c r="K10" s="21"/>
      <c r="L10" s="21"/>
      <c r="M10" s="21"/>
      <c r="N10" s="21"/>
      <c r="O10" s="21"/>
      <c r="P10" s="21"/>
      <c r="Q10" s="21"/>
      <c r="R10" s="21"/>
      <c r="S10" s="21"/>
      <c r="T10" s="21"/>
      <c r="U10" s="21"/>
      <c r="V10" s="21"/>
      <c r="W10" s="21"/>
      <c r="X10" s="21"/>
      <c r="Y10" s="21"/>
      <c r="Z10" s="21"/>
    </row>
    <row r="11" spans="1:26">
      <c r="A11" s="42" t="s">
        <v>211</v>
      </c>
      <c r="B11" s="43">
        <v>2018</v>
      </c>
      <c r="C11" s="49" t="s">
        <v>1271</v>
      </c>
      <c r="D11" s="5"/>
      <c r="E11" s="6"/>
      <c r="F11" s="11"/>
      <c r="G11" s="11"/>
      <c r="H11" s="21"/>
      <c r="I11" s="21"/>
      <c r="J11" s="21"/>
      <c r="K11" s="21"/>
      <c r="L11" s="21"/>
      <c r="M11" s="21"/>
      <c r="N11" s="21"/>
      <c r="O11" s="21"/>
      <c r="P11" s="21"/>
      <c r="Q11" s="21"/>
      <c r="R11" s="21"/>
      <c r="S11" s="21"/>
      <c r="T11" s="21"/>
      <c r="U11" s="21"/>
      <c r="V11" s="21"/>
      <c r="W11" s="21"/>
      <c r="X11" s="21"/>
      <c r="Y11" s="21"/>
      <c r="Z11" s="21"/>
    </row>
    <row r="12" spans="1:26">
      <c r="A12" s="42" t="s">
        <v>266</v>
      </c>
      <c r="B12" s="43">
        <v>2014</v>
      </c>
      <c r="C12" s="49" t="s">
        <v>273</v>
      </c>
      <c r="D12" s="5"/>
      <c r="E12" s="6"/>
      <c r="F12" s="11"/>
      <c r="G12" s="11"/>
      <c r="H12" s="21"/>
      <c r="I12" s="21"/>
      <c r="J12" s="21"/>
      <c r="K12" s="21"/>
      <c r="L12" s="21"/>
      <c r="M12" s="21"/>
      <c r="N12" s="21"/>
      <c r="O12" s="21"/>
      <c r="P12" s="21"/>
      <c r="Q12" s="21"/>
      <c r="R12" s="21"/>
      <c r="S12" s="21"/>
      <c r="T12" s="21"/>
      <c r="U12" s="21"/>
      <c r="V12" s="21"/>
      <c r="W12" s="21"/>
      <c r="X12" s="21"/>
      <c r="Y12" s="21"/>
      <c r="Z12" s="21"/>
    </row>
    <row r="13" spans="1:26">
      <c r="A13" s="42" t="s">
        <v>295</v>
      </c>
      <c r="B13" s="43">
        <v>2014</v>
      </c>
      <c r="C13" s="44" t="s">
        <v>1272</v>
      </c>
      <c r="D13" s="5"/>
      <c r="E13" s="5"/>
      <c r="F13" s="11"/>
      <c r="G13" s="11"/>
      <c r="H13" s="21"/>
      <c r="I13" s="21"/>
      <c r="J13" s="21"/>
      <c r="K13" s="21"/>
      <c r="L13" s="21"/>
      <c r="M13" s="21"/>
      <c r="N13" s="21"/>
      <c r="O13" s="21"/>
      <c r="P13" s="21"/>
      <c r="Q13" s="21"/>
      <c r="R13" s="21"/>
      <c r="S13" s="21"/>
      <c r="T13" s="21"/>
      <c r="U13" s="21"/>
      <c r="V13" s="21"/>
      <c r="W13" s="21"/>
      <c r="X13" s="21"/>
      <c r="Y13" s="21"/>
      <c r="Z13" s="21"/>
    </row>
    <row r="14" spans="1:26">
      <c r="A14" s="42" t="s">
        <v>344</v>
      </c>
      <c r="B14" s="43">
        <v>1998</v>
      </c>
      <c r="C14" s="48" t="s">
        <v>1273</v>
      </c>
      <c r="D14" s="5"/>
      <c r="E14" s="6"/>
      <c r="F14" s="11"/>
      <c r="G14" s="11"/>
      <c r="H14" s="21"/>
      <c r="I14" s="21"/>
      <c r="J14" s="21"/>
      <c r="K14" s="21"/>
      <c r="L14" s="21"/>
      <c r="M14" s="21"/>
      <c r="N14" s="21"/>
      <c r="O14" s="21"/>
      <c r="P14" s="21"/>
      <c r="Q14" s="21"/>
      <c r="R14" s="21"/>
      <c r="S14" s="21"/>
      <c r="T14" s="21"/>
      <c r="U14" s="21"/>
      <c r="V14" s="21"/>
      <c r="W14" s="21"/>
      <c r="X14" s="21"/>
      <c r="Y14" s="21"/>
      <c r="Z14" s="21"/>
    </row>
    <row r="15" spans="1:26">
      <c r="A15" s="42" t="s">
        <v>368</v>
      </c>
      <c r="B15" s="43">
        <v>2021</v>
      </c>
      <c r="C15" s="44" t="s">
        <v>1274</v>
      </c>
      <c r="D15" s="5"/>
      <c r="E15" s="5"/>
      <c r="F15" s="11"/>
      <c r="G15" s="11"/>
      <c r="H15" s="21"/>
      <c r="I15" s="21"/>
      <c r="J15" s="21"/>
      <c r="K15" s="21"/>
      <c r="L15" s="21"/>
      <c r="M15" s="21"/>
      <c r="N15" s="21"/>
      <c r="O15" s="21"/>
      <c r="P15" s="21"/>
      <c r="Q15" s="21"/>
      <c r="R15" s="21"/>
      <c r="S15" s="21"/>
      <c r="T15" s="21"/>
      <c r="U15" s="21"/>
      <c r="V15" s="21"/>
      <c r="W15" s="21"/>
      <c r="X15" s="21"/>
      <c r="Y15" s="21"/>
      <c r="Z15" s="21"/>
    </row>
    <row r="16" spans="1:26">
      <c r="A16" s="42" t="s">
        <v>395</v>
      </c>
      <c r="B16" s="43">
        <v>2008</v>
      </c>
      <c r="C16" s="50" t="s">
        <v>403</v>
      </c>
      <c r="D16" s="5"/>
      <c r="E16" s="6"/>
      <c r="F16" s="11"/>
      <c r="G16" s="11"/>
      <c r="H16" s="21"/>
      <c r="I16" s="21"/>
      <c r="J16" s="21"/>
      <c r="K16" s="21"/>
      <c r="L16" s="21"/>
      <c r="M16" s="21"/>
      <c r="N16" s="21"/>
      <c r="O16" s="21"/>
      <c r="P16" s="21"/>
      <c r="Q16" s="21"/>
      <c r="R16" s="21"/>
      <c r="S16" s="21"/>
      <c r="T16" s="21"/>
      <c r="U16" s="21"/>
      <c r="V16" s="21"/>
      <c r="W16" s="21"/>
      <c r="X16" s="21"/>
      <c r="Y16" s="21"/>
      <c r="Z16" s="21"/>
    </row>
    <row r="17" spans="1:26">
      <c r="A17" s="42" t="s">
        <v>419</v>
      </c>
      <c r="B17" s="43">
        <v>2014</v>
      </c>
      <c r="C17" s="45" t="s">
        <v>1275</v>
      </c>
      <c r="D17" s="5"/>
      <c r="E17" s="5"/>
      <c r="F17" s="11"/>
      <c r="G17" s="11"/>
      <c r="H17" s="21"/>
      <c r="I17" s="21"/>
      <c r="J17" s="21"/>
      <c r="K17" s="21"/>
      <c r="L17" s="21"/>
      <c r="M17" s="21"/>
      <c r="N17" s="21"/>
      <c r="O17" s="21"/>
      <c r="P17" s="21"/>
      <c r="Q17" s="21"/>
      <c r="R17" s="21"/>
      <c r="S17" s="21"/>
      <c r="T17" s="21"/>
      <c r="U17" s="21"/>
      <c r="V17" s="21"/>
      <c r="W17" s="21"/>
      <c r="X17" s="21"/>
      <c r="Y17" s="21"/>
      <c r="Z17" s="21"/>
    </row>
    <row r="18" spans="1:26">
      <c r="A18" s="42" t="s">
        <v>445</v>
      </c>
      <c r="B18" s="43">
        <v>2001</v>
      </c>
      <c r="C18" s="48" t="s">
        <v>1276</v>
      </c>
      <c r="D18" s="5"/>
      <c r="E18" s="6"/>
      <c r="F18" s="11"/>
      <c r="G18" s="11"/>
      <c r="H18" s="21"/>
      <c r="I18" s="21"/>
      <c r="J18" s="21"/>
      <c r="K18" s="21"/>
      <c r="L18" s="21"/>
      <c r="M18" s="21"/>
      <c r="N18" s="21"/>
      <c r="O18" s="21"/>
      <c r="P18" s="21"/>
      <c r="Q18" s="21"/>
      <c r="R18" s="21"/>
      <c r="S18" s="21"/>
      <c r="T18" s="21"/>
      <c r="U18" s="21"/>
      <c r="V18" s="21"/>
      <c r="W18" s="21"/>
      <c r="X18" s="21"/>
      <c r="Y18" s="21"/>
      <c r="Z18" s="21"/>
    </row>
    <row r="19" spans="1:26">
      <c r="A19" s="42" t="s">
        <v>471</v>
      </c>
      <c r="B19" s="43">
        <v>2010</v>
      </c>
      <c r="C19" s="45" t="s">
        <v>1277</v>
      </c>
      <c r="D19" s="5"/>
      <c r="E19" s="5"/>
      <c r="F19" s="11"/>
      <c r="G19" s="11"/>
      <c r="H19" s="21"/>
      <c r="I19" s="21"/>
      <c r="J19" s="21"/>
      <c r="K19" s="21"/>
      <c r="L19" s="21"/>
      <c r="M19" s="21"/>
      <c r="N19" s="21"/>
      <c r="O19" s="21"/>
      <c r="P19" s="21"/>
      <c r="Q19" s="21"/>
      <c r="R19" s="21"/>
      <c r="S19" s="21"/>
      <c r="T19" s="21"/>
      <c r="U19" s="21"/>
      <c r="V19" s="21"/>
      <c r="W19" s="21"/>
      <c r="X19" s="21"/>
      <c r="Y19" s="21"/>
      <c r="Z19" s="21"/>
    </row>
    <row r="20" spans="1:26">
      <c r="A20" s="42" t="s">
        <v>499</v>
      </c>
      <c r="B20" s="43">
        <v>2011</v>
      </c>
      <c r="C20" s="46" t="s">
        <v>1278</v>
      </c>
      <c r="D20" s="5"/>
      <c r="E20" s="6"/>
      <c r="F20" s="11"/>
      <c r="G20" s="11"/>
      <c r="H20" s="21"/>
      <c r="I20" s="21"/>
      <c r="J20" s="21"/>
      <c r="K20" s="21"/>
      <c r="L20" s="21"/>
      <c r="M20" s="21"/>
      <c r="N20" s="21"/>
      <c r="O20" s="21"/>
      <c r="P20" s="21"/>
      <c r="Q20" s="21"/>
      <c r="R20" s="21"/>
      <c r="S20" s="21"/>
      <c r="T20" s="21"/>
      <c r="U20" s="21"/>
      <c r="V20" s="21"/>
      <c r="W20" s="21"/>
      <c r="X20" s="21"/>
      <c r="Y20" s="21"/>
      <c r="Z20" s="21"/>
    </row>
    <row r="21" spans="1:26">
      <c r="A21" s="42" t="s">
        <v>523</v>
      </c>
      <c r="B21" s="43">
        <v>1991</v>
      </c>
      <c r="C21" s="49" t="s">
        <v>530</v>
      </c>
      <c r="D21" s="5"/>
      <c r="E21" s="6"/>
      <c r="F21" s="11"/>
      <c r="G21" s="11"/>
      <c r="H21" s="21"/>
      <c r="I21" s="21"/>
      <c r="J21" s="21"/>
      <c r="K21" s="21"/>
      <c r="L21" s="21"/>
      <c r="M21" s="21"/>
      <c r="N21" s="21"/>
      <c r="O21" s="21"/>
      <c r="P21" s="21"/>
      <c r="Q21" s="21"/>
      <c r="R21" s="21"/>
      <c r="S21" s="21"/>
      <c r="T21" s="21"/>
      <c r="U21" s="21"/>
      <c r="V21" s="21"/>
      <c r="W21" s="21"/>
      <c r="X21" s="21"/>
      <c r="Y21" s="21"/>
      <c r="Z21" s="21"/>
    </row>
    <row r="22" spans="1:26">
      <c r="A22" s="42" t="s">
        <v>546</v>
      </c>
      <c r="B22" s="43">
        <v>2000</v>
      </c>
      <c r="C22" s="49" t="s">
        <v>1279</v>
      </c>
      <c r="D22" s="5"/>
      <c r="E22" s="6"/>
      <c r="F22" s="11"/>
      <c r="G22" s="11"/>
      <c r="H22" s="21"/>
      <c r="I22" s="21"/>
      <c r="J22" s="21"/>
      <c r="K22" s="21"/>
      <c r="L22" s="21"/>
      <c r="M22" s="21"/>
      <c r="N22" s="21"/>
      <c r="O22" s="21"/>
      <c r="P22" s="21"/>
      <c r="Q22" s="21"/>
      <c r="R22" s="21"/>
      <c r="S22" s="21"/>
      <c r="T22" s="21"/>
      <c r="U22" s="21"/>
      <c r="V22" s="21"/>
      <c r="W22" s="21"/>
      <c r="X22" s="21"/>
      <c r="Y22" s="21"/>
      <c r="Z22" s="21"/>
    </row>
    <row r="23" spans="1:26">
      <c r="A23" s="42" t="s">
        <v>573</v>
      </c>
      <c r="B23" s="43">
        <v>2009</v>
      </c>
      <c r="C23" s="49" t="s">
        <v>580</v>
      </c>
      <c r="D23" s="5"/>
      <c r="E23" s="6"/>
      <c r="F23" s="11"/>
      <c r="G23" s="11"/>
      <c r="H23" s="21"/>
      <c r="I23" s="21"/>
      <c r="J23" s="21"/>
      <c r="K23" s="21"/>
      <c r="L23" s="21"/>
      <c r="M23" s="21"/>
      <c r="N23" s="21"/>
      <c r="O23" s="21"/>
      <c r="P23" s="21"/>
      <c r="Q23" s="21"/>
      <c r="R23" s="21"/>
      <c r="S23" s="21"/>
      <c r="T23" s="21"/>
      <c r="U23" s="21"/>
      <c r="V23" s="21"/>
      <c r="W23" s="21"/>
      <c r="X23" s="21"/>
      <c r="Y23" s="21"/>
      <c r="Z23" s="21"/>
    </row>
    <row r="24" spans="1:26">
      <c r="A24" s="42" t="s">
        <v>598</v>
      </c>
      <c r="B24" s="43">
        <v>2009</v>
      </c>
      <c r="C24" s="51" t="s">
        <v>1280</v>
      </c>
      <c r="D24" s="5"/>
      <c r="E24" s="5"/>
      <c r="F24" s="11"/>
      <c r="G24" s="11"/>
      <c r="H24" s="21"/>
      <c r="I24" s="21"/>
      <c r="J24" s="21"/>
      <c r="K24" s="21"/>
      <c r="L24" s="21"/>
      <c r="M24" s="21"/>
      <c r="N24" s="21"/>
      <c r="O24" s="21"/>
      <c r="P24" s="21"/>
      <c r="Q24" s="21"/>
      <c r="R24" s="21"/>
      <c r="S24" s="21"/>
      <c r="T24" s="21"/>
      <c r="U24" s="21"/>
      <c r="V24" s="21"/>
      <c r="W24" s="21"/>
      <c r="X24" s="21"/>
      <c r="Y24" s="21"/>
      <c r="Z24" s="21"/>
    </row>
    <row r="25" spans="1:26">
      <c r="A25" s="42" t="s">
        <v>622</v>
      </c>
      <c r="B25" s="43">
        <v>2014</v>
      </c>
      <c r="C25" s="49" t="s">
        <v>1281</v>
      </c>
      <c r="D25" s="5"/>
      <c r="E25" s="6"/>
      <c r="F25" s="11"/>
      <c r="G25" s="11"/>
      <c r="H25" s="21"/>
      <c r="I25" s="21"/>
      <c r="J25" s="21"/>
      <c r="K25" s="21"/>
      <c r="L25" s="21"/>
      <c r="M25" s="21"/>
      <c r="N25" s="21"/>
      <c r="O25" s="21"/>
      <c r="P25" s="21"/>
      <c r="Q25" s="21"/>
      <c r="R25" s="21"/>
      <c r="S25" s="21"/>
      <c r="T25" s="21"/>
      <c r="U25" s="21"/>
      <c r="V25" s="21"/>
      <c r="W25" s="21"/>
      <c r="X25" s="21"/>
      <c r="Y25" s="21"/>
      <c r="Z25" s="21"/>
    </row>
    <row r="26" spans="1:26">
      <c r="A26" s="42" t="s">
        <v>645</v>
      </c>
      <c r="B26" s="43">
        <v>2004</v>
      </c>
      <c r="C26" s="50" t="s">
        <v>1282</v>
      </c>
      <c r="D26" s="5"/>
      <c r="E26" s="6"/>
      <c r="F26" s="11"/>
      <c r="G26" s="11"/>
      <c r="H26" s="21"/>
      <c r="I26" s="21"/>
      <c r="J26" s="21"/>
      <c r="K26" s="21"/>
      <c r="L26" s="21"/>
      <c r="M26" s="21"/>
      <c r="N26" s="21"/>
      <c r="O26" s="21"/>
      <c r="P26" s="21"/>
      <c r="Q26" s="21"/>
      <c r="R26" s="21"/>
      <c r="S26" s="21"/>
      <c r="T26" s="21"/>
      <c r="U26" s="21"/>
      <c r="V26" s="21"/>
      <c r="W26" s="21"/>
      <c r="X26" s="21"/>
      <c r="Y26" s="21"/>
      <c r="Z26" s="21"/>
    </row>
    <row r="27" spans="1:26">
      <c r="A27" s="42" t="s">
        <v>668</v>
      </c>
      <c r="B27" s="43">
        <v>2006</v>
      </c>
      <c r="C27" s="50" t="s">
        <v>675</v>
      </c>
      <c r="D27" s="5"/>
      <c r="E27" s="6"/>
      <c r="F27" s="11"/>
      <c r="G27" s="11"/>
      <c r="H27" s="21"/>
      <c r="I27" s="21"/>
      <c r="J27" s="21"/>
      <c r="K27" s="21"/>
      <c r="L27" s="21"/>
      <c r="M27" s="21"/>
      <c r="N27" s="21"/>
      <c r="O27" s="21"/>
      <c r="P27" s="21"/>
      <c r="Q27" s="21"/>
      <c r="R27" s="21"/>
      <c r="S27" s="21"/>
      <c r="T27" s="21"/>
      <c r="U27" s="21"/>
      <c r="V27" s="21"/>
      <c r="W27" s="21"/>
      <c r="X27" s="21"/>
      <c r="Y27" s="21"/>
      <c r="Z27" s="21"/>
    </row>
    <row r="28" spans="1:26">
      <c r="A28" s="42" t="s">
        <v>693</v>
      </c>
      <c r="B28" s="43">
        <v>2005</v>
      </c>
      <c r="C28" s="45" t="s">
        <v>1283</v>
      </c>
      <c r="D28" s="5"/>
      <c r="E28" s="5"/>
      <c r="F28" s="11"/>
      <c r="G28" s="11"/>
      <c r="H28" s="21"/>
      <c r="I28" s="21"/>
      <c r="J28" s="21"/>
      <c r="K28" s="21"/>
      <c r="L28" s="21"/>
      <c r="M28" s="21"/>
      <c r="N28" s="21"/>
      <c r="O28" s="21"/>
      <c r="P28" s="21"/>
      <c r="Q28" s="21"/>
      <c r="R28" s="21"/>
      <c r="S28" s="21"/>
      <c r="T28" s="21"/>
      <c r="U28" s="21"/>
      <c r="V28" s="21"/>
      <c r="W28" s="21"/>
      <c r="X28" s="21"/>
      <c r="Y28" s="21"/>
      <c r="Z28" s="21"/>
    </row>
    <row r="29" spans="1:26">
      <c r="A29" s="42" t="s">
        <v>714</v>
      </c>
      <c r="B29" s="43">
        <v>2003</v>
      </c>
      <c r="C29" s="45" t="s">
        <v>1284</v>
      </c>
      <c r="D29" s="5"/>
      <c r="E29" s="5"/>
      <c r="F29" s="11"/>
      <c r="G29" s="11"/>
      <c r="H29" s="21"/>
      <c r="I29" s="21"/>
      <c r="J29" s="21"/>
      <c r="K29" s="21"/>
      <c r="L29" s="21"/>
      <c r="M29" s="21"/>
      <c r="N29" s="21"/>
      <c r="O29" s="21"/>
      <c r="P29" s="21"/>
      <c r="Q29" s="21"/>
      <c r="R29" s="21"/>
      <c r="S29" s="21"/>
      <c r="T29" s="21"/>
      <c r="U29" s="21"/>
      <c r="V29" s="21"/>
      <c r="W29" s="21"/>
      <c r="X29" s="21"/>
      <c r="Y29" s="21"/>
      <c r="Z29" s="21"/>
    </row>
    <row r="30" spans="1:26">
      <c r="A30" s="42" t="s">
        <v>322</v>
      </c>
      <c r="B30" s="43">
        <v>2015</v>
      </c>
      <c r="C30" s="51" t="s">
        <v>1285</v>
      </c>
      <c r="D30" s="5"/>
      <c r="E30" s="5"/>
      <c r="F30" s="11"/>
      <c r="G30" s="11"/>
      <c r="H30" s="21"/>
      <c r="I30" s="21"/>
      <c r="J30" s="21"/>
      <c r="K30" s="21"/>
      <c r="L30" s="21"/>
      <c r="M30" s="21"/>
      <c r="N30" s="21"/>
      <c r="O30" s="21"/>
      <c r="P30" s="21"/>
      <c r="Q30" s="21"/>
      <c r="R30" s="21"/>
      <c r="S30" s="21"/>
      <c r="T30" s="21"/>
      <c r="U30" s="21"/>
      <c r="V30" s="21"/>
      <c r="W30" s="21"/>
      <c r="X30" s="21"/>
      <c r="Y30" s="21"/>
      <c r="Z30" s="21"/>
    </row>
    <row r="31" spans="1:26">
      <c r="A31" s="42" t="s">
        <v>929</v>
      </c>
      <c r="B31" s="43">
        <v>2015</v>
      </c>
      <c r="C31" s="45" t="s">
        <v>1286</v>
      </c>
      <c r="D31" s="5"/>
      <c r="E31" s="5"/>
      <c r="F31" s="11"/>
      <c r="G31" s="11"/>
      <c r="H31" s="21"/>
      <c r="I31" s="21"/>
      <c r="J31" s="21"/>
      <c r="K31" s="21"/>
      <c r="L31" s="21"/>
      <c r="M31" s="21"/>
      <c r="N31" s="21"/>
      <c r="O31" s="21"/>
      <c r="P31" s="21"/>
      <c r="Q31" s="21"/>
      <c r="R31" s="21"/>
      <c r="S31" s="21"/>
      <c r="T31" s="21"/>
      <c r="U31" s="21"/>
      <c r="V31" s="21"/>
      <c r="W31" s="21"/>
      <c r="X31" s="21"/>
      <c r="Y31" s="21"/>
      <c r="Z31" s="21"/>
    </row>
    <row r="32" spans="1:26">
      <c r="A32" s="42" t="s">
        <v>978</v>
      </c>
      <c r="B32" s="43">
        <v>2021</v>
      </c>
      <c r="C32" s="51" t="s">
        <v>1287</v>
      </c>
      <c r="D32" s="5"/>
      <c r="E32" s="5"/>
      <c r="F32" s="11"/>
      <c r="G32" s="11"/>
      <c r="H32" s="21"/>
      <c r="I32" s="21"/>
      <c r="J32" s="21"/>
      <c r="K32" s="21"/>
      <c r="L32" s="21"/>
      <c r="M32" s="21"/>
      <c r="N32" s="21"/>
      <c r="O32" s="21"/>
      <c r="P32" s="21"/>
      <c r="Q32" s="21"/>
      <c r="R32" s="21"/>
      <c r="S32" s="21"/>
      <c r="T32" s="21"/>
      <c r="U32" s="21"/>
      <c r="V32" s="21"/>
      <c r="W32" s="21"/>
      <c r="X32" s="21"/>
      <c r="Y32" s="21"/>
      <c r="Z32" s="21"/>
    </row>
    <row r="33" spans="1:26">
      <c r="A33" s="42" t="s">
        <v>740</v>
      </c>
      <c r="B33" s="43">
        <v>1989</v>
      </c>
      <c r="C33" s="45" t="s">
        <v>1288</v>
      </c>
      <c r="D33" s="5"/>
      <c r="E33" s="5"/>
      <c r="F33" s="11"/>
      <c r="G33" s="11"/>
      <c r="H33" s="21"/>
      <c r="I33" s="21"/>
      <c r="J33" s="21"/>
      <c r="K33" s="21"/>
      <c r="L33" s="21"/>
      <c r="M33" s="21"/>
      <c r="N33" s="21"/>
      <c r="O33" s="21"/>
      <c r="P33" s="21"/>
      <c r="Q33" s="21"/>
      <c r="R33" s="21"/>
      <c r="S33" s="21"/>
      <c r="T33" s="21"/>
      <c r="U33" s="21"/>
      <c r="V33" s="21"/>
      <c r="W33" s="21"/>
      <c r="X33" s="21"/>
      <c r="Y33" s="21"/>
      <c r="Z33" s="21"/>
    </row>
    <row r="34" spans="1:26">
      <c r="A34" s="42" t="s">
        <v>864</v>
      </c>
      <c r="B34" s="43">
        <v>2018</v>
      </c>
      <c r="C34" s="47" t="s">
        <v>1289</v>
      </c>
      <c r="D34" s="5"/>
      <c r="E34" s="5"/>
      <c r="F34" s="11"/>
      <c r="G34" s="11"/>
      <c r="H34" s="21"/>
      <c r="I34" s="21"/>
      <c r="J34" s="21"/>
      <c r="K34" s="21"/>
      <c r="L34" s="21"/>
      <c r="M34" s="21"/>
      <c r="N34" s="21"/>
      <c r="O34" s="21"/>
      <c r="P34" s="21"/>
      <c r="Q34" s="21"/>
      <c r="R34" s="21"/>
      <c r="S34" s="21"/>
      <c r="T34" s="21"/>
      <c r="U34" s="21"/>
      <c r="V34" s="21"/>
      <c r="W34" s="21"/>
      <c r="X34" s="21"/>
      <c r="Y34" s="21"/>
      <c r="Z34" s="21"/>
    </row>
    <row r="35" spans="1:26">
      <c r="A35" s="42" t="s">
        <v>886</v>
      </c>
      <c r="B35" s="43">
        <v>2010</v>
      </c>
      <c r="C35" s="47" t="s">
        <v>1290</v>
      </c>
      <c r="D35" s="5"/>
      <c r="E35" s="5"/>
      <c r="F35" s="11"/>
      <c r="G35" s="11"/>
      <c r="H35" s="21"/>
      <c r="I35" s="21"/>
      <c r="J35" s="21"/>
      <c r="K35" s="21"/>
      <c r="L35" s="21"/>
      <c r="M35" s="21"/>
      <c r="N35" s="21"/>
      <c r="O35" s="21"/>
      <c r="P35" s="21"/>
      <c r="Q35" s="21"/>
      <c r="R35" s="21"/>
      <c r="S35" s="21"/>
      <c r="T35" s="21"/>
      <c r="U35" s="21"/>
      <c r="V35" s="21"/>
      <c r="W35" s="21"/>
      <c r="X35" s="21"/>
      <c r="Y35" s="21"/>
      <c r="Z35" s="21"/>
    </row>
    <row r="36" spans="1:26">
      <c r="A36" s="42" t="s">
        <v>995</v>
      </c>
      <c r="B36" s="43">
        <v>2015</v>
      </c>
      <c r="C36" s="44" t="s">
        <v>1291</v>
      </c>
      <c r="D36" s="5"/>
      <c r="E36" s="5"/>
      <c r="F36" s="11"/>
      <c r="G36" s="11"/>
      <c r="H36" s="21"/>
      <c r="I36" s="21"/>
      <c r="J36" s="21"/>
      <c r="K36" s="21"/>
      <c r="L36" s="21"/>
      <c r="M36" s="21"/>
      <c r="N36" s="21"/>
      <c r="O36" s="21"/>
      <c r="P36" s="21"/>
      <c r="Q36" s="21"/>
      <c r="R36" s="21"/>
      <c r="S36" s="21"/>
      <c r="T36" s="21"/>
      <c r="U36" s="21"/>
      <c r="V36" s="21"/>
      <c r="W36" s="21"/>
      <c r="X36" s="21"/>
      <c r="Y36" s="21"/>
      <c r="Z36" s="21"/>
    </row>
    <row r="37" spans="1:26">
      <c r="A37" s="42" t="s">
        <v>1042</v>
      </c>
      <c r="B37" s="43">
        <v>2019</v>
      </c>
      <c r="C37" s="51" t="s">
        <v>1292</v>
      </c>
      <c r="D37" s="5"/>
      <c r="E37" s="5"/>
      <c r="F37" s="11"/>
      <c r="G37" s="11"/>
      <c r="H37" s="21"/>
      <c r="I37" s="21"/>
      <c r="J37" s="21"/>
      <c r="K37" s="21"/>
      <c r="L37" s="21"/>
      <c r="M37" s="21"/>
      <c r="N37" s="21"/>
      <c r="O37" s="21"/>
      <c r="P37" s="21"/>
      <c r="Q37" s="21"/>
      <c r="R37" s="21"/>
      <c r="S37" s="21"/>
      <c r="T37" s="21"/>
      <c r="U37" s="21"/>
      <c r="V37" s="21"/>
      <c r="W37" s="21"/>
      <c r="X37" s="21"/>
      <c r="Y37" s="21"/>
      <c r="Z37" s="21"/>
    </row>
    <row r="38" spans="1:26">
      <c r="A38" s="42" t="s">
        <v>1065</v>
      </c>
      <c r="B38" s="43">
        <v>2014</v>
      </c>
      <c r="C38" s="51" t="s">
        <v>1293</v>
      </c>
      <c r="D38" s="5"/>
      <c r="E38" s="5"/>
      <c r="F38" s="11"/>
      <c r="G38" s="11"/>
      <c r="H38" s="21"/>
      <c r="I38" s="21"/>
      <c r="J38" s="21"/>
      <c r="K38" s="21"/>
      <c r="L38" s="21"/>
      <c r="M38" s="21"/>
      <c r="N38" s="21"/>
      <c r="O38" s="21"/>
      <c r="P38" s="21"/>
      <c r="Q38" s="21"/>
      <c r="R38" s="21"/>
      <c r="S38" s="21"/>
      <c r="T38" s="21"/>
      <c r="U38" s="21"/>
      <c r="V38" s="21"/>
      <c r="W38" s="21"/>
      <c r="X38" s="21"/>
      <c r="Y38" s="21"/>
      <c r="Z38" s="21"/>
    </row>
    <row r="39" spans="1:26">
      <c r="A39" s="42" t="s">
        <v>1017</v>
      </c>
      <c r="B39" s="43">
        <v>2005</v>
      </c>
      <c r="C39" s="49" t="s">
        <v>1294</v>
      </c>
      <c r="D39" s="5"/>
      <c r="E39" s="6"/>
      <c r="F39" s="11"/>
      <c r="G39" s="11"/>
      <c r="H39" s="21"/>
      <c r="I39" s="21"/>
      <c r="J39" s="21"/>
      <c r="K39" s="21"/>
      <c r="L39" s="21"/>
      <c r="M39" s="21"/>
      <c r="N39" s="21"/>
      <c r="O39" s="21"/>
      <c r="P39" s="21"/>
      <c r="Q39" s="21"/>
      <c r="R39" s="21"/>
      <c r="S39" s="21"/>
      <c r="T39" s="21"/>
      <c r="U39" s="21"/>
      <c r="V39" s="21"/>
      <c r="W39" s="21"/>
      <c r="X39" s="21"/>
      <c r="Y39" s="21"/>
      <c r="Z39" s="21"/>
    </row>
    <row r="40" spans="1:26">
      <c r="A40" s="42" t="s">
        <v>1109</v>
      </c>
      <c r="B40" s="43">
        <v>2014</v>
      </c>
      <c r="C40" s="44" t="s">
        <v>1295</v>
      </c>
      <c r="D40" s="5"/>
      <c r="E40" s="5"/>
      <c r="F40" s="11"/>
      <c r="G40" s="11"/>
      <c r="H40" s="21"/>
      <c r="I40" s="21"/>
      <c r="J40" s="21"/>
      <c r="K40" s="21"/>
      <c r="L40" s="21"/>
      <c r="M40" s="21"/>
      <c r="N40" s="21"/>
      <c r="O40" s="21"/>
      <c r="P40" s="21"/>
      <c r="Q40" s="21"/>
      <c r="R40" s="21"/>
      <c r="S40" s="21"/>
      <c r="T40" s="21"/>
      <c r="U40" s="21"/>
      <c r="V40" s="21"/>
      <c r="W40" s="21"/>
      <c r="X40" s="21"/>
      <c r="Y40" s="21"/>
      <c r="Z40" s="21"/>
    </row>
    <row r="41" spans="1:26">
      <c r="A41" s="42" t="s">
        <v>1129</v>
      </c>
      <c r="B41" s="43">
        <v>2022</v>
      </c>
      <c r="C41" s="45" t="s">
        <v>1296</v>
      </c>
      <c r="D41" s="5"/>
      <c r="E41" s="5"/>
      <c r="F41" s="11"/>
      <c r="G41" s="11"/>
      <c r="H41" s="21"/>
      <c r="I41" s="21"/>
      <c r="J41" s="21"/>
      <c r="K41" s="21"/>
      <c r="L41" s="21"/>
      <c r="M41" s="21"/>
      <c r="N41" s="21"/>
      <c r="O41" s="21"/>
      <c r="P41" s="21"/>
      <c r="Q41" s="21"/>
      <c r="R41" s="21"/>
      <c r="S41" s="21"/>
      <c r="T41" s="21"/>
      <c r="U41" s="21"/>
      <c r="V41" s="21"/>
      <c r="W41" s="21"/>
      <c r="X41" s="21"/>
      <c r="Y41" s="21"/>
      <c r="Z41" s="21"/>
    </row>
    <row r="42" spans="1:26">
      <c r="A42" s="42" t="s">
        <v>792</v>
      </c>
      <c r="B42" s="43">
        <v>2013</v>
      </c>
      <c r="C42" s="44" t="s">
        <v>1297</v>
      </c>
      <c r="D42" s="5"/>
      <c r="E42" s="5"/>
      <c r="F42" s="11"/>
      <c r="G42" s="11"/>
      <c r="H42" s="21"/>
      <c r="I42" s="21"/>
      <c r="J42" s="21"/>
      <c r="K42" s="21"/>
      <c r="L42" s="21"/>
      <c r="M42" s="21"/>
      <c r="N42" s="21"/>
      <c r="O42" s="21"/>
      <c r="P42" s="21"/>
      <c r="Q42" s="21"/>
      <c r="R42" s="21"/>
      <c r="S42" s="21"/>
      <c r="T42" s="21"/>
      <c r="U42" s="21"/>
      <c r="V42" s="21"/>
      <c r="W42" s="21"/>
      <c r="X42" s="21"/>
      <c r="Y42" s="21"/>
      <c r="Z42" s="21"/>
    </row>
    <row r="43" spans="1:26">
      <c r="A43" s="42" t="s">
        <v>817</v>
      </c>
      <c r="B43" s="43">
        <v>2002</v>
      </c>
      <c r="C43" s="51" t="s">
        <v>1298</v>
      </c>
      <c r="D43" s="5"/>
      <c r="E43" s="5"/>
      <c r="F43" s="11"/>
      <c r="G43" s="11"/>
      <c r="H43" s="21"/>
      <c r="I43" s="21"/>
      <c r="J43" s="21"/>
      <c r="K43" s="21"/>
      <c r="L43" s="21"/>
      <c r="M43" s="21"/>
      <c r="N43" s="21"/>
      <c r="O43" s="21"/>
      <c r="P43" s="21"/>
      <c r="Q43" s="21"/>
      <c r="R43" s="21"/>
      <c r="S43" s="21"/>
      <c r="T43" s="21"/>
      <c r="U43" s="21"/>
      <c r="V43" s="21"/>
      <c r="W43" s="21"/>
      <c r="X43" s="21"/>
      <c r="Y43" s="21"/>
      <c r="Z43" s="21"/>
    </row>
    <row r="44" spans="1:26">
      <c r="A44" s="42" t="s">
        <v>842</v>
      </c>
      <c r="B44" s="43">
        <v>2011</v>
      </c>
      <c r="C44" s="51" t="s">
        <v>1299</v>
      </c>
      <c r="D44" s="5"/>
      <c r="E44" s="5"/>
      <c r="F44" s="11"/>
      <c r="G44" s="11"/>
      <c r="H44" s="21"/>
      <c r="I44" s="21"/>
      <c r="J44" s="21"/>
      <c r="K44" s="21"/>
      <c r="L44" s="21"/>
      <c r="M44" s="21"/>
      <c r="N44" s="21"/>
      <c r="O44" s="21"/>
      <c r="P44" s="21"/>
      <c r="Q44" s="21"/>
      <c r="R44" s="21"/>
      <c r="S44" s="21"/>
      <c r="T44" s="21"/>
      <c r="U44" s="21"/>
      <c r="V44" s="21"/>
      <c r="W44" s="21"/>
      <c r="X44" s="21"/>
      <c r="Y44" s="21"/>
      <c r="Z44" s="21"/>
    </row>
    <row r="45" spans="1:26">
      <c r="A45" s="42" t="s">
        <v>1087</v>
      </c>
      <c r="B45" s="43">
        <v>2000</v>
      </c>
      <c r="C45" s="49" t="s">
        <v>1300</v>
      </c>
      <c r="D45" s="5"/>
      <c r="E45" s="6"/>
      <c r="F45" s="11"/>
      <c r="G45" s="11"/>
      <c r="H45" s="21"/>
      <c r="I45" s="21"/>
      <c r="J45" s="21"/>
      <c r="K45" s="21"/>
      <c r="L45" s="21"/>
      <c r="M45" s="21"/>
      <c r="N45" s="21"/>
      <c r="O45" s="21"/>
      <c r="P45" s="21"/>
      <c r="Q45" s="21"/>
      <c r="R45" s="21"/>
      <c r="S45" s="21"/>
      <c r="T45" s="21"/>
      <c r="U45" s="21"/>
      <c r="V45" s="21"/>
      <c r="W45" s="21"/>
      <c r="X45" s="21"/>
      <c r="Y45" s="21"/>
      <c r="Z45" s="21"/>
    </row>
    <row r="46" spans="1:26">
      <c r="A46" s="42" t="s">
        <v>908</v>
      </c>
      <c r="B46" s="43">
        <v>1986</v>
      </c>
      <c r="C46" s="45" t="s">
        <v>1301</v>
      </c>
      <c r="D46" s="5"/>
      <c r="E46" s="5"/>
      <c r="F46" s="11"/>
      <c r="G46" s="11"/>
      <c r="H46" s="21"/>
      <c r="I46" s="21"/>
      <c r="J46" s="21"/>
      <c r="K46" s="21"/>
      <c r="L46" s="21"/>
      <c r="M46" s="21"/>
      <c r="N46" s="21"/>
      <c r="O46" s="21"/>
      <c r="P46" s="21"/>
      <c r="Q46" s="21"/>
      <c r="R46" s="21"/>
      <c r="S46" s="21"/>
      <c r="T46" s="21"/>
      <c r="U46" s="21"/>
      <c r="V46" s="21"/>
      <c r="W46" s="21"/>
      <c r="X46" s="21"/>
      <c r="Y46" s="21"/>
      <c r="Z46" s="21"/>
    </row>
    <row r="47" spans="1:26">
      <c r="A47" s="42" t="s">
        <v>768</v>
      </c>
      <c r="B47" s="43">
        <v>1994</v>
      </c>
      <c r="C47" s="45" t="s">
        <v>1302</v>
      </c>
      <c r="D47" s="5"/>
      <c r="E47" s="5"/>
      <c r="F47" s="11"/>
      <c r="G47" s="11"/>
      <c r="H47" s="21"/>
      <c r="I47" s="21"/>
      <c r="J47" s="21"/>
      <c r="K47" s="21"/>
      <c r="L47" s="21"/>
      <c r="M47" s="21"/>
      <c r="N47" s="21"/>
      <c r="O47" s="21"/>
      <c r="P47" s="21"/>
      <c r="Q47" s="21"/>
      <c r="R47" s="21"/>
      <c r="S47" s="21"/>
      <c r="T47" s="21"/>
      <c r="U47" s="21"/>
      <c r="V47" s="21"/>
      <c r="W47" s="21"/>
      <c r="X47" s="21"/>
      <c r="Y47" s="21"/>
      <c r="Z47" s="21"/>
    </row>
    <row r="48" spans="1:26">
      <c r="A48" s="42" t="s">
        <v>1153</v>
      </c>
      <c r="B48" s="43">
        <v>2005</v>
      </c>
      <c r="C48" s="51" t="s">
        <v>1303</v>
      </c>
      <c r="D48" s="5"/>
      <c r="E48" s="5"/>
      <c r="F48" s="11"/>
      <c r="G48" s="11"/>
      <c r="H48" s="21"/>
      <c r="I48" s="21"/>
      <c r="J48" s="21"/>
      <c r="K48" s="21"/>
      <c r="L48" s="21"/>
      <c r="M48" s="21"/>
      <c r="N48" s="21"/>
      <c r="O48" s="21"/>
      <c r="P48" s="21"/>
      <c r="Q48" s="21"/>
      <c r="R48" s="21"/>
      <c r="S48" s="21"/>
      <c r="T48" s="21"/>
      <c r="U48" s="21"/>
      <c r="V48" s="21"/>
      <c r="W48" s="21"/>
      <c r="X48" s="21"/>
      <c r="Y48" s="21"/>
      <c r="Z48" s="21"/>
    </row>
    <row r="49" spans="1:26">
      <c r="A49" s="42" t="s">
        <v>1177</v>
      </c>
      <c r="B49" s="43">
        <v>2019</v>
      </c>
      <c r="C49" s="48" t="s">
        <v>1304</v>
      </c>
      <c r="D49" s="5"/>
      <c r="E49" s="6"/>
      <c r="F49" s="11"/>
      <c r="G49" s="11"/>
      <c r="H49" s="21"/>
      <c r="I49" s="21"/>
      <c r="J49" s="21"/>
      <c r="K49" s="21"/>
      <c r="L49" s="21"/>
      <c r="M49" s="21"/>
      <c r="N49" s="21"/>
      <c r="O49" s="21"/>
      <c r="P49" s="21"/>
      <c r="Q49" s="21"/>
      <c r="R49" s="21"/>
      <c r="S49" s="21"/>
      <c r="T49" s="21"/>
      <c r="U49" s="21"/>
      <c r="V49" s="21"/>
      <c r="W49" s="21"/>
      <c r="X49" s="21"/>
      <c r="Y49" s="21"/>
      <c r="Z49" s="21"/>
    </row>
    <row r="50" spans="1:26">
      <c r="A50" s="21"/>
      <c r="B50" s="21"/>
      <c r="C50" s="21"/>
      <c r="D50" s="38"/>
      <c r="E50" s="11"/>
      <c r="F50" s="11"/>
      <c r="G50" s="11"/>
      <c r="H50" s="21"/>
      <c r="I50" s="21"/>
      <c r="J50" s="21"/>
      <c r="K50" s="21"/>
      <c r="L50" s="21"/>
      <c r="M50" s="21"/>
      <c r="N50" s="21"/>
      <c r="O50" s="21"/>
      <c r="P50" s="21"/>
      <c r="Q50" s="21"/>
      <c r="R50" s="21"/>
      <c r="S50" s="21"/>
      <c r="T50" s="21"/>
      <c r="U50" s="21"/>
      <c r="V50" s="21"/>
      <c r="W50" s="21"/>
      <c r="X50" s="21"/>
      <c r="Y50" s="21"/>
      <c r="Z50" s="21"/>
    </row>
    <row r="51" spans="1:26">
      <c r="A51" s="21"/>
      <c r="B51" s="21"/>
      <c r="C51" s="21"/>
      <c r="D51" s="38"/>
      <c r="E51" s="11"/>
      <c r="F51" s="11"/>
      <c r="G51" s="11"/>
      <c r="H51" s="21"/>
      <c r="I51" s="21"/>
      <c r="J51" s="21"/>
      <c r="K51" s="21"/>
      <c r="L51" s="21"/>
      <c r="M51" s="21"/>
      <c r="N51" s="21"/>
      <c r="O51" s="21"/>
      <c r="P51" s="21"/>
      <c r="Q51" s="21"/>
      <c r="R51" s="21"/>
      <c r="S51" s="21"/>
      <c r="T51" s="21"/>
      <c r="U51" s="21"/>
      <c r="V51" s="21"/>
      <c r="W51" s="21"/>
      <c r="X51" s="21"/>
      <c r="Y51" s="21"/>
      <c r="Z51" s="21"/>
    </row>
    <row r="52" spans="1:26">
      <c r="A52" s="31" t="s">
        <v>1230</v>
      </c>
      <c r="B52" s="31"/>
      <c r="C52" s="31"/>
      <c r="D52" s="52"/>
      <c r="E52" s="53"/>
      <c r="F52" s="53"/>
      <c r="G52" s="11"/>
      <c r="H52" s="21"/>
      <c r="I52" s="21"/>
      <c r="J52" s="21"/>
      <c r="K52" s="21"/>
      <c r="L52" s="21"/>
      <c r="M52" s="21"/>
      <c r="N52" s="21"/>
      <c r="O52" s="21"/>
      <c r="P52" s="21"/>
      <c r="Q52" s="21"/>
      <c r="R52" s="21"/>
      <c r="S52" s="21"/>
      <c r="T52" s="21"/>
      <c r="U52" s="21"/>
      <c r="V52" s="21"/>
      <c r="W52" s="21"/>
      <c r="X52" s="21"/>
      <c r="Y52" s="21"/>
      <c r="Z52" s="21"/>
    </row>
    <row r="53" spans="1:26">
      <c r="A53" s="32" t="s">
        <v>1231</v>
      </c>
      <c r="B53" s="32" t="s">
        <v>1232</v>
      </c>
      <c r="C53" s="32" t="s">
        <v>1264</v>
      </c>
      <c r="D53" s="54" t="s">
        <v>1305</v>
      </c>
      <c r="E53" s="55" t="s">
        <v>1306</v>
      </c>
      <c r="F53" s="55" t="s">
        <v>1307</v>
      </c>
      <c r="G53" s="11"/>
      <c r="H53" s="21"/>
      <c r="I53" s="21"/>
      <c r="J53" s="21"/>
      <c r="K53" s="21"/>
      <c r="L53" s="21"/>
      <c r="M53" s="21"/>
      <c r="N53" s="21"/>
      <c r="O53" s="21"/>
      <c r="P53" s="21"/>
      <c r="Q53" s="21"/>
      <c r="R53" s="21"/>
      <c r="S53" s="21"/>
      <c r="T53" s="21"/>
      <c r="U53" s="21"/>
      <c r="V53" s="21"/>
      <c r="W53" s="21"/>
      <c r="X53" s="21"/>
      <c r="Y53" s="21"/>
      <c r="Z53" s="21"/>
    </row>
    <row r="54" spans="1:26">
      <c r="A54" s="56" t="s">
        <v>908</v>
      </c>
      <c r="B54" s="57">
        <v>1986</v>
      </c>
      <c r="C54" s="58" t="s">
        <v>1308</v>
      </c>
      <c r="D54" s="59" t="s">
        <v>1309</v>
      </c>
      <c r="E54" s="294" t="s">
        <v>1310</v>
      </c>
      <c r="F54" s="295" t="s">
        <v>1311</v>
      </c>
      <c r="G54" s="11" t="s">
        <v>1312</v>
      </c>
      <c r="H54" s="21"/>
      <c r="I54" s="21"/>
      <c r="J54" s="21"/>
      <c r="K54" s="21"/>
      <c r="L54" s="21"/>
      <c r="M54" s="21"/>
      <c r="N54" s="21"/>
      <c r="O54" s="21"/>
      <c r="P54" s="21"/>
      <c r="Q54" s="21"/>
      <c r="R54" s="21"/>
      <c r="S54" s="21"/>
      <c r="T54" s="21"/>
      <c r="U54" s="21"/>
      <c r="V54" s="21"/>
      <c r="W54" s="21"/>
      <c r="X54" s="21"/>
      <c r="Y54" s="21"/>
      <c r="Z54" s="21"/>
    </row>
    <row r="55" spans="1:26">
      <c r="A55" s="56" t="s">
        <v>740</v>
      </c>
      <c r="B55" s="57">
        <v>1989</v>
      </c>
      <c r="C55" s="58" t="s">
        <v>1313</v>
      </c>
      <c r="D55" s="59" t="s">
        <v>1314</v>
      </c>
      <c r="E55" s="292"/>
      <c r="F55" s="292"/>
      <c r="G55" s="11" t="s">
        <v>1312</v>
      </c>
      <c r="H55" s="21"/>
      <c r="I55" s="21"/>
      <c r="J55" s="21"/>
      <c r="K55" s="21"/>
      <c r="L55" s="21"/>
      <c r="M55" s="21"/>
      <c r="N55" s="21"/>
      <c r="O55" s="21"/>
      <c r="P55" s="21"/>
      <c r="Q55" s="21"/>
      <c r="R55" s="21"/>
      <c r="S55" s="21"/>
      <c r="T55" s="21"/>
      <c r="U55" s="21"/>
      <c r="V55" s="21"/>
      <c r="W55" s="21"/>
      <c r="X55" s="21"/>
      <c r="Y55" s="21"/>
      <c r="Z55" s="21"/>
    </row>
    <row r="56" spans="1:26">
      <c r="A56" s="56" t="s">
        <v>523</v>
      </c>
      <c r="B56" s="57">
        <v>1991</v>
      </c>
      <c r="C56" s="61" t="s">
        <v>530</v>
      </c>
      <c r="D56" s="62" t="s">
        <v>1315</v>
      </c>
      <c r="E56" s="296" t="s">
        <v>1316</v>
      </c>
      <c r="F56" s="297" t="s">
        <v>1317</v>
      </c>
      <c r="G56" s="64" t="s">
        <v>1318</v>
      </c>
      <c r="H56" s="21"/>
      <c r="I56" s="21"/>
      <c r="J56" s="21"/>
      <c r="K56" s="21"/>
      <c r="L56" s="21"/>
      <c r="M56" s="21"/>
      <c r="N56" s="21"/>
      <c r="O56" s="21"/>
      <c r="P56" s="21"/>
      <c r="Q56" s="21"/>
      <c r="R56" s="21"/>
      <c r="S56" s="21"/>
      <c r="T56" s="21"/>
      <c r="U56" s="21"/>
      <c r="V56" s="21"/>
      <c r="W56" s="21"/>
      <c r="X56" s="21"/>
      <c r="Y56" s="21"/>
      <c r="Z56" s="21"/>
    </row>
    <row r="57" spans="1:26">
      <c r="A57" s="56" t="s">
        <v>768</v>
      </c>
      <c r="B57" s="57">
        <v>1994</v>
      </c>
      <c r="C57" s="58" t="s">
        <v>1319</v>
      </c>
      <c r="D57" s="62" t="s">
        <v>1320</v>
      </c>
      <c r="E57" s="292"/>
      <c r="F57" s="292"/>
      <c r="G57" s="11" t="s">
        <v>1321</v>
      </c>
      <c r="H57" s="21"/>
      <c r="I57" s="21"/>
      <c r="J57" s="21"/>
      <c r="K57" s="21"/>
      <c r="L57" s="21"/>
      <c r="M57" s="21"/>
      <c r="N57" s="21"/>
      <c r="O57" s="21"/>
      <c r="P57" s="21"/>
      <c r="Q57" s="21"/>
      <c r="R57" s="21"/>
      <c r="S57" s="21"/>
      <c r="T57" s="21"/>
      <c r="U57" s="21"/>
      <c r="V57" s="21"/>
      <c r="W57" s="21"/>
      <c r="X57" s="21"/>
      <c r="Y57" s="21"/>
      <c r="Z57" s="21"/>
    </row>
    <row r="58" spans="1:26">
      <c r="A58" s="56" t="s">
        <v>344</v>
      </c>
      <c r="B58" s="57">
        <v>1998</v>
      </c>
      <c r="C58" s="65" t="s">
        <v>1273</v>
      </c>
      <c r="D58" s="62" t="s">
        <v>1322</v>
      </c>
      <c r="E58" s="292"/>
      <c r="F58" s="292"/>
      <c r="G58" s="66" t="s">
        <v>1323</v>
      </c>
      <c r="H58" s="21"/>
      <c r="I58" s="21"/>
      <c r="J58" s="21"/>
      <c r="K58" s="21"/>
      <c r="L58" s="21"/>
      <c r="M58" s="21"/>
      <c r="N58" s="21"/>
      <c r="O58" s="21"/>
      <c r="P58" s="21"/>
      <c r="Q58" s="21"/>
      <c r="R58" s="21"/>
      <c r="S58" s="21"/>
      <c r="T58" s="21"/>
      <c r="U58" s="21"/>
      <c r="V58" s="21"/>
      <c r="W58" s="21"/>
      <c r="X58" s="21"/>
      <c r="Y58" s="21"/>
      <c r="Z58" s="21"/>
    </row>
    <row r="59" spans="1:26">
      <c r="A59" s="56" t="s">
        <v>546</v>
      </c>
      <c r="B59" s="57">
        <v>2000</v>
      </c>
      <c r="C59" s="61" t="s">
        <v>1279</v>
      </c>
      <c r="D59" s="67" t="s">
        <v>1324</v>
      </c>
      <c r="E59" s="298" t="s">
        <v>1325</v>
      </c>
      <c r="F59" s="299" t="s">
        <v>1326</v>
      </c>
      <c r="G59" s="11" t="s">
        <v>1327</v>
      </c>
      <c r="H59" s="21"/>
      <c r="I59" s="21"/>
      <c r="J59" s="21"/>
      <c r="K59" s="21"/>
      <c r="L59" s="21"/>
      <c r="M59" s="21"/>
      <c r="N59" s="21"/>
      <c r="O59" s="21"/>
      <c r="P59" s="21"/>
      <c r="Q59" s="21"/>
      <c r="R59" s="21"/>
      <c r="S59" s="21"/>
      <c r="T59" s="21"/>
      <c r="U59" s="21"/>
      <c r="V59" s="21"/>
      <c r="W59" s="21"/>
      <c r="X59" s="21"/>
      <c r="Y59" s="21"/>
      <c r="Z59" s="21"/>
    </row>
    <row r="60" spans="1:26">
      <c r="A60" s="56" t="s">
        <v>1087</v>
      </c>
      <c r="B60" s="57">
        <v>2000</v>
      </c>
      <c r="C60" s="61" t="s">
        <v>1300</v>
      </c>
      <c r="D60" s="67" t="s">
        <v>1328</v>
      </c>
      <c r="E60" s="292"/>
      <c r="F60" s="292"/>
      <c r="G60" s="11" t="s">
        <v>1329</v>
      </c>
      <c r="H60" s="21"/>
      <c r="I60" s="21"/>
      <c r="J60" s="21"/>
      <c r="K60" s="21"/>
      <c r="L60" s="21"/>
      <c r="M60" s="21"/>
      <c r="N60" s="21"/>
      <c r="O60" s="21"/>
      <c r="P60" s="21"/>
      <c r="Q60" s="21"/>
      <c r="R60" s="21"/>
      <c r="S60" s="21"/>
      <c r="T60" s="21"/>
      <c r="U60" s="21"/>
      <c r="V60" s="21"/>
      <c r="W60" s="21"/>
      <c r="X60" s="21"/>
      <c r="Y60" s="21"/>
      <c r="Z60" s="21"/>
    </row>
    <row r="61" spans="1:26">
      <c r="A61" s="56" t="s">
        <v>445</v>
      </c>
      <c r="B61" s="57">
        <v>2001</v>
      </c>
      <c r="C61" s="65" t="s">
        <v>1276</v>
      </c>
      <c r="D61" s="67" t="s">
        <v>1330</v>
      </c>
      <c r="E61" s="292"/>
      <c r="F61" s="292"/>
      <c r="G61" s="11" t="s">
        <v>1312</v>
      </c>
      <c r="H61" s="21"/>
      <c r="I61" s="21"/>
      <c r="J61" s="21"/>
      <c r="K61" s="21"/>
      <c r="L61" s="21"/>
      <c r="M61" s="21"/>
      <c r="N61" s="21"/>
      <c r="O61" s="21"/>
      <c r="P61" s="21"/>
      <c r="Q61" s="21"/>
      <c r="R61" s="21"/>
      <c r="S61" s="21"/>
      <c r="T61" s="21"/>
      <c r="U61" s="21"/>
      <c r="V61" s="21"/>
      <c r="W61" s="21"/>
      <c r="X61" s="21"/>
      <c r="Y61" s="21"/>
      <c r="Z61" s="21"/>
    </row>
    <row r="62" spans="1:26">
      <c r="A62" s="56" t="s">
        <v>817</v>
      </c>
      <c r="B62" s="57">
        <v>2002</v>
      </c>
      <c r="C62" s="69" t="s">
        <v>1331</v>
      </c>
      <c r="D62" s="67" t="s">
        <v>1332</v>
      </c>
      <c r="E62" s="292"/>
      <c r="F62" s="292"/>
      <c r="G62" s="11" t="s">
        <v>1333</v>
      </c>
      <c r="H62" s="21"/>
      <c r="I62" s="21"/>
      <c r="J62" s="21"/>
      <c r="K62" s="21"/>
      <c r="L62" s="21"/>
      <c r="M62" s="21"/>
      <c r="N62" s="21"/>
      <c r="O62" s="21"/>
      <c r="P62" s="21"/>
      <c r="Q62" s="21"/>
      <c r="R62" s="21"/>
      <c r="S62" s="21"/>
      <c r="T62" s="21"/>
      <c r="U62" s="21"/>
      <c r="V62" s="21"/>
      <c r="W62" s="21"/>
      <c r="X62" s="21"/>
      <c r="Y62" s="21"/>
      <c r="Z62" s="21"/>
    </row>
    <row r="63" spans="1:26">
      <c r="A63" s="56" t="s">
        <v>714</v>
      </c>
      <c r="B63" s="57">
        <v>2003</v>
      </c>
      <c r="C63" s="58" t="s">
        <v>1334</v>
      </c>
      <c r="D63" s="70" t="s">
        <v>1335</v>
      </c>
      <c r="E63" s="292"/>
      <c r="F63" s="292"/>
      <c r="G63" s="71" t="s">
        <v>1312</v>
      </c>
      <c r="H63" s="21"/>
      <c r="I63" s="21"/>
      <c r="J63" s="21"/>
      <c r="K63" s="21"/>
      <c r="L63" s="21"/>
      <c r="M63" s="21"/>
      <c r="N63" s="21"/>
      <c r="O63" s="21"/>
      <c r="P63" s="21"/>
      <c r="Q63" s="21"/>
      <c r="R63" s="21"/>
      <c r="S63" s="21"/>
      <c r="T63" s="21"/>
      <c r="U63" s="21"/>
      <c r="V63" s="21"/>
      <c r="W63" s="21"/>
      <c r="X63" s="21"/>
      <c r="Y63" s="21"/>
      <c r="Z63" s="21"/>
    </row>
    <row r="64" spans="1:26">
      <c r="A64" s="56" t="s">
        <v>645</v>
      </c>
      <c r="B64" s="57">
        <v>2004</v>
      </c>
      <c r="C64" s="72" t="s">
        <v>1282</v>
      </c>
      <c r="D64" s="70" t="s">
        <v>1336</v>
      </c>
      <c r="E64" s="292"/>
      <c r="F64" s="292"/>
      <c r="G64" s="11" t="s">
        <v>1337</v>
      </c>
      <c r="H64" s="21"/>
      <c r="I64" s="21"/>
      <c r="J64" s="21"/>
      <c r="K64" s="21"/>
      <c r="L64" s="21"/>
      <c r="M64" s="21"/>
      <c r="N64" s="21"/>
      <c r="O64" s="21"/>
      <c r="P64" s="21"/>
      <c r="Q64" s="21"/>
      <c r="R64" s="21"/>
      <c r="S64" s="21"/>
      <c r="T64" s="21"/>
      <c r="U64" s="21"/>
      <c r="V64" s="21"/>
      <c r="W64" s="21"/>
      <c r="X64" s="21"/>
      <c r="Y64" s="21"/>
      <c r="Z64" s="21"/>
    </row>
    <row r="65" spans="1:26">
      <c r="A65" s="56" t="s">
        <v>693</v>
      </c>
      <c r="B65" s="57">
        <v>2005</v>
      </c>
      <c r="C65" s="58" t="s">
        <v>1338</v>
      </c>
      <c r="D65" s="70" t="s">
        <v>1339</v>
      </c>
      <c r="E65" s="292"/>
      <c r="F65" s="292"/>
      <c r="G65" s="11" t="s">
        <v>1340</v>
      </c>
      <c r="H65" s="21"/>
      <c r="I65" s="21"/>
      <c r="J65" s="21"/>
      <c r="K65" s="21"/>
      <c r="L65" s="21"/>
      <c r="M65" s="21"/>
      <c r="N65" s="21"/>
      <c r="O65" s="21"/>
      <c r="P65" s="21"/>
      <c r="Q65" s="21"/>
      <c r="R65" s="21"/>
      <c r="S65" s="21"/>
      <c r="T65" s="21"/>
      <c r="U65" s="21"/>
      <c r="V65" s="21"/>
      <c r="W65" s="21"/>
      <c r="X65" s="21"/>
      <c r="Y65" s="21"/>
      <c r="Z65" s="21"/>
    </row>
    <row r="66" spans="1:26">
      <c r="A66" s="56" t="s">
        <v>1017</v>
      </c>
      <c r="B66" s="57">
        <v>2005</v>
      </c>
      <c r="C66" s="61" t="s">
        <v>1294</v>
      </c>
      <c r="D66" s="70" t="s">
        <v>1341</v>
      </c>
      <c r="E66" s="292"/>
      <c r="F66" s="292"/>
      <c r="G66" s="11" t="s">
        <v>1342</v>
      </c>
      <c r="H66" s="21"/>
      <c r="I66" s="21"/>
      <c r="J66" s="21"/>
      <c r="K66" s="21"/>
      <c r="L66" s="21"/>
      <c r="M66" s="21"/>
      <c r="N66" s="21"/>
      <c r="O66" s="21"/>
      <c r="P66" s="21"/>
      <c r="Q66" s="21"/>
      <c r="R66" s="21"/>
      <c r="S66" s="21"/>
      <c r="T66" s="21"/>
      <c r="U66" s="21"/>
      <c r="V66" s="21"/>
      <c r="W66" s="21"/>
      <c r="X66" s="21"/>
      <c r="Y66" s="21"/>
      <c r="Z66" s="21"/>
    </row>
    <row r="67" spans="1:26">
      <c r="A67" s="56" t="s">
        <v>1153</v>
      </c>
      <c r="B67" s="57">
        <v>2005</v>
      </c>
      <c r="C67" s="69" t="s">
        <v>1343</v>
      </c>
      <c r="D67" s="70" t="s">
        <v>1344</v>
      </c>
      <c r="E67" s="292"/>
      <c r="F67" s="292"/>
      <c r="G67" s="11" t="s">
        <v>1345</v>
      </c>
      <c r="H67" s="21"/>
      <c r="I67" s="21"/>
      <c r="J67" s="21"/>
      <c r="K67" s="21"/>
      <c r="L67" s="21"/>
      <c r="M67" s="21"/>
      <c r="N67" s="21"/>
      <c r="O67" s="21"/>
      <c r="P67" s="21"/>
      <c r="Q67" s="21"/>
      <c r="R67" s="21"/>
      <c r="S67" s="21"/>
      <c r="T67" s="21"/>
      <c r="U67" s="21"/>
      <c r="V67" s="21"/>
      <c r="W67" s="21"/>
      <c r="X67" s="21"/>
      <c r="Y67" s="21"/>
      <c r="Z67" s="21"/>
    </row>
    <row r="68" spans="1:26">
      <c r="A68" s="56" t="s">
        <v>668</v>
      </c>
      <c r="B68" s="57">
        <v>2006</v>
      </c>
      <c r="C68" s="72" t="s">
        <v>675</v>
      </c>
      <c r="D68" s="70" t="s">
        <v>1346</v>
      </c>
      <c r="E68" s="292"/>
      <c r="F68" s="292"/>
      <c r="G68" s="73" t="s">
        <v>1312</v>
      </c>
      <c r="H68" s="21"/>
      <c r="I68" s="21"/>
      <c r="J68" s="21"/>
      <c r="K68" s="21"/>
      <c r="L68" s="21"/>
      <c r="M68" s="21"/>
      <c r="N68" s="21"/>
      <c r="O68" s="21"/>
      <c r="P68" s="21"/>
      <c r="Q68" s="21"/>
      <c r="R68" s="21"/>
      <c r="S68" s="21"/>
      <c r="T68" s="21"/>
      <c r="U68" s="21"/>
      <c r="V68" s="21"/>
      <c r="W68" s="21"/>
      <c r="X68" s="21"/>
      <c r="Y68" s="21"/>
      <c r="Z68" s="21"/>
    </row>
    <row r="69" spans="1:26">
      <c r="A69" s="56" t="s">
        <v>395</v>
      </c>
      <c r="B69" s="57">
        <v>2008</v>
      </c>
      <c r="C69" s="72" t="s">
        <v>403</v>
      </c>
      <c r="D69" s="70" t="s">
        <v>1347</v>
      </c>
      <c r="E69" s="292"/>
      <c r="F69" s="292"/>
      <c r="G69" s="71" t="s">
        <v>1348</v>
      </c>
      <c r="H69" s="21"/>
      <c r="I69" s="21"/>
      <c r="J69" s="21"/>
      <c r="K69" s="21"/>
      <c r="L69" s="21"/>
      <c r="M69" s="21"/>
      <c r="N69" s="21"/>
      <c r="O69" s="21"/>
      <c r="P69" s="21"/>
      <c r="Q69" s="21"/>
      <c r="R69" s="21"/>
      <c r="S69" s="21"/>
      <c r="T69" s="21"/>
      <c r="U69" s="21"/>
      <c r="V69" s="21"/>
      <c r="W69" s="21"/>
      <c r="X69" s="21"/>
      <c r="Y69" s="21"/>
      <c r="Z69" s="21"/>
    </row>
    <row r="70" spans="1:26">
      <c r="A70" s="56" t="s">
        <v>573</v>
      </c>
      <c r="B70" s="57">
        <v>2009</v>
      </c>
      <c r="C70" s="61" t="s">
        <v>580</v>
      </c>
      <c r="D70" s="70" t="s">
        <v>1349</v>
      </c>
      <c r="E70" s="292"/>
      <c r="F70" s="292"/>
      <c r="G70" s="71" t="s">
        <v>1350</v>
      </c>
      <c r="H70" s="21"/>
      <c r="I70" s="21"/>
      <c r="J70" s="21"/>
      <c r="K70" s="21"/>
      <c r="L70" s="21"/>
      <c r="M70" s="21"/>
      <c r="N70" s="21"/>
      <c r="O70" s="21"/>
      <c r="P70" s="21"/>
      <c r="Q70" s="21"/>
      <c r="R70" s="21"/>
      <c r="S70" s="21"/>
      <c r="T70" s="21"/>
      <c r="U70" s="21"/>
      <c r="V70" s="21"/>
      <c r="W70" s="21"/>
      <c r="X70" s="21"/>
      <c r="Y70" s="21"/>
      <c r="Z70" s="21"/>
    </row>
    <row r="71" spans="1:26">
      <c r="A71" s="56" t="s">
        <v>598</v>
      </c>
      <c r="B71" s="57">
        <v>2009</v>
      </c>
      <c r="C71" s="69" t="s">
        <v>1351</v>
      </c>
      <c r="D71" s="67" t="s">
        <v>1352</v>
      </c>
      <c r="E71" s="292"/>
      <c r="F71" s="292"/>
      <c r="G71" s="11" t="s">
        <v>1353</v>
      </c>
      <c r="H71" s="21"/>
      <c r="I71" s="21"/>
      <c r="J71" s="21"/>
      <c r="K71" s="21"/>
      <c r="L71" s="21"/>
      <c r="M71" s="21"/>
      <c r="N71" s="21"/>
      <c r="O71" s="21"/>
      <c r="P71" s="21"/>
      <c r="Q71" s="21"/>
      <c r="R71" s="21"/>
      <c r="S71" s="21"/>
      <c r="T71" s="21"/>
      <c r="U71" s="21"/>
      <c r="V71" s="21"/>
      <c r="W71" s="21"/>
      <c r="X71" s="21"/>
      <c r="Y71" s="21"/>
      <c r="Z71" s="21"/>
    </row>
    <row r="72" spans="1:26">
      <c r="A72" s="56" t="s">
        <v>239</v>
      </c>
      <c r="B72" s="57">
        <v>2010</v>
      </c>
      <c r="C72" s="65" t="s">
        <v>1354</v>
      </c>
      <c r="D72" s="74" t="s">
        <v>1355</v>
      </c>
      <c r="E72" s="300" t="s">
        <v>1356</v>
      </c>
      <c r="F72" s="301" t="s">
        <v>1357</v>
      </c>
      <c r="G72" s="11" t="s">
        <v>1358</v>
      </c>
      <c r="H72" s="21"/>
      <c r="I72" s="21"/>
      <c r="J72" s="21"/>
      <c r="K72" s="21"/>
      <c r="L72" s="21"/>
      <c r="M72" s="21"/>
      <c r="N72" s="21"/>
      <c r="O72" s="21"/>
      <c r="P72" s="21"/>
      <c r="Q72" s="21"/>
      <c r="R72" s="21"/>
      <c r="S72" s="21"/>
      <c r="T72" s="21"/>
      <c r="U72" s="21"/>
      <c r="V72" s="21"/>
      <c r="W72" s="21"/>
      <c r="X72" s="21"/>
      <c r="Y72" s="21"/>
      <c r="Z72" s="21"/>
    </row>
    <row r="73" spans="1:26">
      <c r="A73" s="56" t="s">
        <v>471</v>
      </c>
      <c r="B73" s="57">
        <v>2010</v>
      </c>
      <c r="C73" s="58" t="s">
        <v>1359</v>
      </c>
      <c r="D73" s="74" t="s">
        <v>1360</v>
      </c>
      <c r="E73" s="292"/>
      <c r="F73" s="292"/>
      <c r="G73" s="71" t="s">
        <v>1348</v>
      </c>
      <c r="H73" s="21"/>
      <c r="I73" s="21"/>
      <c r="J73" s="21"/>
      <c r="K73" s="21"/>
      <c r="L73" s="21"/>
      <c r="M73" s="21"/>
      <c r="N73" s="21"/>
      <c r="O73" s="21"/>
      <c r="P73" s="21"/>
      <c r="Q73" s="21"/>
      <c r="R73" s="21"/>
      <c r="S73" s="21"/>
      <c r="T73" s="21"/>
      <c r="U73" s="21"/>
      <c r="V73" s="21"/>
      <c r="W73" s="21"/>
      <c r="X73" s="21"/>
      <c r="Y73" s="21"/>
      <c r="Z73" s="21"/>
    </row>
    <row r="74" spans="1:26">
      <c r="A74" s="56" t="s">
        <v>886</v>
      </c>
      <c r="B74" s="57">
        <v>2010</v>
      </c>
      <c r="C74" s="77" t="s">
        <v>1361</v>
      </c>
      <c r="D74" s="74" t="s">
        <v>1362</v>
      </c>
      <c r="E74" s="292"/>
      <c r="F74" s="292"/>
      <c r="G74" s="11" t="s">
        <v>1363</v>
      </c>
      <c r="H74" s="21"/>
      <c r="I74" s="21"/>
      <c r="J74" s="21"/>
      <c r="K74" s="21"/>
      <c r="L74" s="21"/>
      <c r="M74" s="21"/>
      <c r="N74" s="21"/>
      <c r="O74" s="21"/>
      <c r="P74" s="21"/>
      <c r="Q74" s="21"/>
      <c r="R74" s="21"/>
      <c r="S74" s="21"/>
      <c r="T74" s="21"/>
      <c r="U74" s="21"/>
      <c r="V74" s="21"/>
      <c r="W74" s="21"/>
      <c r="X74" s="21"/>
      <c r="Y74" s="21"/>
      <c r="Z74" s="21"/>
    </row>
    <row r="75" spans="1:26">
      <c r="A75" s="56" t="s">
        <v>119</v>
      </c>
      <c r="B75" s="57">
        <v>2011</v>
      </c>
      <c r="C75" s="78" t="s">
        <v>1268</v>
      </c>
      <c r="D75" s="74" t="s">
        <v>1364</v>
      </c>
      <c r="E75" s="292"/>
      <c r="F75" s="292"/>
      <c r="G75" s="53" t="s">
        <v>1365</v>
      </c>
      <c r="H75" s="21" t="s">
        <v>1366</v>
      </c>
      <c r="I75" s="21"/>
      <c r="J75" s="21"/>
      <c r="K75" s="21"/>
      <c r="L75" s="21"/>
      <c r="M75" s="21"/>
      <c r="N75" s="21"/>
      <c r="O75" s="21"/>
      <c r="P75" s="21"/>
      <c r="Q75" s="21"/>
      <c r="R75" s="21"/>
      <c r="S75" s="21"/>
      <c r="T75" s="21"/>
      <c r="U75" s="21"/>
      <c r="V75" s="21"/>
      <c r="W75" s="21"/>
      <c r="X75" s="21"/>
      <c r="Y75" s="21"/>
      <c r="Z75" s="21"/>
    </row>
    <row r="76" spans="1:26">
      <c r="A76" s="56" t="s">
        <v>499</v>
      </c>
      <c r="B76" s="57">
        <v>2011</v>
      </c>
      <c r="C76" s="78" t="s">
        <v>1278</v>
      </c>
      <c r="D76" s="74" t="s">
        <v>1367</v>
      </c>
      <c r="E76" s="292"/>
      <c r="F76" s="292"/>
      <c r="G76" s="11" t="s">
        <v>1368</v>
      </c>
      <c r="H76" s="21"/>
      <c r="I76" s="21"/>
      <c r="J76" s="21"/>
      <c r="K76" s="21"/>
      <c r="L76" s="21"/>
      <c r="M76" s="21"/>
      <c r="N76" s="21"/>
      <c r="O76" s="21"/>
      <c r="P76" s="21"/>
      <c r="Q76" s="21"/>
      <c r="R76" s="21"/>
      <c r="S76" s="21"/>
      <c r="T76" s="21"/>
      <c r="U76" s="21"/>
      <c r="V76" s="21"/>
      <c r="W76" s="21"/>
      <c r="X76" s="21"/>
      <c r="Y76" s="21"/>
      <c r="Z76" s="21"/>
    </row>
    <row r="77" spans="1:26">
      <c r="A77" s="56" t="s">
        <v>842</v>
      </c>
      <c r="B77" s="57">
        <v>2011</v>
      </c>
      <c r="C77" s="69" t="s">
        <v>1369</v>
      </c>
      <c r="D77" s="74" t="s">
        <v>1370</v>
      </c>
      <c r="E77" s="292"/>
      <c r="F77" s="292"/>
      <c r="G77" s="11" t="s">
        <v>1321</v>
      </c>
      <c r="H77" s="21"/>
      <c r="I77" s="21"/>
      <c r="J77" s="21"/>
      <c r="K77" s="21"/>
      <c r="L77" s="21"/>
      <c r="M77" s="21"/>
      <c r="N77" s="21"/>
      <c r="O77" s="21"/>
      <c r="P77" s="21"/>
      <c r="Q77" s="21"/>
      <c r="R77" s="21"/>
      <c r="S77" s="21"/>
      <c r="T77" s="21"/>
      <c r="U77" s="21"/>
      <c r="V77" s="21"/>
      <c r="W77" s="21"/>
      <c r="X77" s="21"/>
      <c r="Y77" s="21"/>
      <c r="Z77" s="21"/>
    </row>
    <row r="78" spans="1:26">
      <c r="A78" s="56" t="s">
        <v>55</v>
      </c>
      <c r="B78" s="57">
        <v>2013</v>
      </c>
      <c r="C78" s="79" t="s">
        <v>1371</v>
      </c>
      <c r="D78" s="74" t="s">
        <v>1372</v>
      </c>
      <c r="E78" s="292"/>
      <c r="F78" s="292"/>
      <c r="G78" s="73" t="s">
        <v>1312</v>
      </c>
      <c r="H78" s="21"/>
      <c r="I78" s="21"/>
      <c r="J78" s="21"/>
      <c r="K78" s="21"/>
      <c r="L78" s="21"/>
      <c r="M78" s="21"/>
      <c r="N78" s="21"/>
      <c r="O78" s="21"/>
      <c r="P78" s="21"/>
      <c r="Q78" s="21"/>
      <c r="R78" s="21"/>
      <c r="S78" s="21"/>
      <c r="T78" s="21"/>
      <c r="U78" s="21"/>
      <c r="V78" s="21"/>
      <c r="W78" s="21"/>
      <c r="X78" s="21"/>
      <c r="Y78" s="21"/>
      <c r="Z78" s="21"/>
    </row>
    <row r="79" spans="1:26">
      <c r="A79" s="56" t="s">
        <v>792</v>
      </c>
      <c r="B79" s="57">
        <v>2013</v>
      </c>
      <c r="C79" s="79" t="s">
        <v>1373</v>
      </c>
      <c r="D79" s="74" t="s">
        <v>1374</v>
      </c>
      <c r="E79" s="292"/>
      <c r="F79" s="292"/>
      <c r="G79" s="11" t="s">
        <v>1375</v>
      </c>
      <c r="H79" s="21"/>
      <c r="I79" s="21"/>
      <c r="J79" s="21"/>
      <c r="K79" s="21"/>
      <c r="L79" s="21"/>
      <c r="M79" s="21"/>
      <c r="N79" s="21"/>
      <c r="O79" s="21"/>
      <c r="P79" s="21"/>
      <c r="Q79" s="21"/>
      <c r="R79" s="21"/>
      <c r="S79" s="21"/>
      <c r="T79" s="21"/>
      <c r="U79" s="21"/>
      <c r="V79" s="21"/>
      <c r="W79" s="21"/>
      <c r="X79" s="21"/>
      <c r="Y79" s="21"/>
      <c r="Z79" s="21"/>
    </row>
    <row r="80" spans="1:26">
      <c r="A80" s="56" t="s">
        <v>266</v>
      </c>
      <c r="B80" s="57">
        <v>2014</v>
      </c>
      <c r="C80" s="61" t="s">
        <v>273</v>
      </c>
      <c r="D80" s="74" t="s">
        <v>1376</v>
      </c>
      <c r="E80" s="292"/>
      <c r="F80" s="292"/>
      <c r="G80" s="11" t="s">
        <v>1366</v>
      </c>
      <c r="H80" s="21"/>
      <c r="I80" s="21"/>
      <c r="J80" s="21"/>
      <c r="K80" s="21"/>
      <c r="L80" s="21"/>
      <c r="M80" s="21"/>
      <c r="N80" s="21"/>
      <c r="O80" s="21"/>
      <c r="P80" s="21"/>
      <c r="Q80" s="21"/>
      <c r="R80" s="21"/>
      <c r="S80" s="21"/>
      <c r="T80" s="21"/>
      <c r="U80" s="21"/>
      <c r="V80" s="21"/>
      <c r="W80" s="21"/>
      <c r="X80" s="21"/>
      <c r="Y80" s="21"/>
      <c r="Z80" s="21"/>
    </row>
    <row r="81" spans="1:26">
      <c r="A81" s="56" t="s">
        <v>295</v>
      </c>
      <c r="B81" s="57">
        <v>2014</v>
      </c>
      <c r="C81" s="79" t="s">
        <v>1377</v>
      </c>
      <c r="D81" s="74" t="s">
        <v>1378</v>
      </c>
      <c r="E81" s="292"/>
      <c r="F81" s="292"/>
      <c r="G81" s="11" t="s">
        <v>1379</v>
      </c>
      <c r="H81" s="21"/>
      <c r="I81" s="21"/>
      <c r="J81" s="21"/>
      <c r="K81" s="21"/>
      <c r="L81" s="21"/>
      <c r="M81" s="21"/>
      <c r="N81" s="21"/>
      <c r="O81" s="21"/>
      <c r="P81" s="21"/>
      <c r="Q81" s="21"/>
      <c r="R81" s="21"/>
      <c r="S81" s="21"/>
      <c r="T81" s="21"/>
      <c r="U81" s="21"/>
      <c r="V81" s="21"/>
      <c r="W81" s="21"/>
      <c r="X81" s="21"/>
      <c r="Y81" s="21"/>
      <c r="Z81" s="21"/>
    </row>
    <row r="82" spans="1:26">
      <c r="A82" s="56" t="s">
        <v>419</v>
      </c>
      <c r="B82" s="57">
        <v>2014</v>
      </c>
      <c r="C82" s="58" t="s">
        <v>1380</v>
      </c>
      <c r="D82" s="74" t="s">
        <v>1381</v>
      </c>
      <c r="E82" s="292"/>
      <c r="F82" s="292"/>
      <c r="G82" s="11" t="s">
        <v>1382</v>
      </c>
      <c r="H82" s="21"/>
      <c r="I82" s="21"/>
      <c r="J82" s="21"/>
      <c r="K82" s="21"/>
      <c r="L82" s="21"/>
      <c r="M82" s="21"/>
      <c r="N82" s="21"/>
      <c r="O82" s="21"/>
      <c r="P82" s="21"/>
      <c r="Q82" s="21"/>
      <c r="R82" s="21"/>
      <c r="S82" s="21"/>
      <c r="T82" s="21"/>
      <c r="U82" s="21"/>
      <c r="V82" s="21"/>
      <c r="W82" s="21"/>
      <c r="X82" s="21"/>
      <c r="Y82" s="21"/>
      <c r="Z82" s="21"/>
    </row>
    <row r="83" spans="1:26">
      <c r="A83" s="56" t="s">
        <v>622</v>
      </c>
      <c r="B83" s="57">
        <v>2014</v>
      </c>
      <c r="C83" s="61" t="s">
        <v>1281</v>
      </c>
      <c r="D83" s="74" t="s">
        <v>1383</v>
      </c>
      <c r="E83" s="292"/>
      <c r="F83" s="292"/>
      <c r="G83" s="11" t="s">
        <v>1384</v>
      </c>
      <c r="H83" s="21"/>
      <c r="I83" s="21"/>
      <c r="J83" s="21"/>
      <c r="K83" s="21"/>
      <c r="L83" s="21"/>
      <c r="M83" s="21"/>
      <c r="N83" s="21"/>
      <c r="O83" s="21"/>
      <c r="P83" s="21"/>
      <c r="Q83" s="21"/>
      <c r="R83" s="21"/>
      <c r="S83" s="21"/>
      <c r="T83" s="21"/>
      <c r="U83" s="21"/>
      <c r="V83" s="21"/>
      <c r="W83" s="21"/>
      <c r="X83" s="21"/>
      <c r="Y83" s="21"/>
      <c r="Z83" s="21"/>
    </row>
    <row r="84" spans="1:26">
      <c r="A84" s="56" t="s">
        <v>1065</v>
      </c>
      <c r="B84" s="57">
        <v>2014</v>
      </c>
      <c r="C84" s="69" t="s">
        <v>1385</v>
      </c>
      <c r="D84" s="74" t="s">
        <v>1386</v>
      </c>
      <c r="E84" s="292"/>
      <c r="F84" s="292"/>
      <c r="G84" s="11" t="s">
        <v>1366</v>
      </c>
      <c r="H84" s="21"/>
      <c r="I84" s="21"/>
      <c r="J84" s="21"/>
      <c r="K84" s="21"/>
      <c r="L84" s="21"/>
      <c r="M84" s="21"/>
      <c r="N84" s="21"/>
      <c r="O84" s="21"/>
      <c r="P84" s="21"/>
      <c r="Q84" s="21"/>
      <c r="R84" s="21"/>
      <c r="S84" s="21"/>
      <c r="T84" s="21"/>
      <c r="U84" s="21"/>
      <c r="V84" s="21"/>
      <c r="W84" s="21"/>
      <c r="X84" s="21"/>
      <c r="Y84" s="21"/>
      <c r="Z84" s="21"/>
    </row>
    <row r="85" spans="1:26">
      <c r="A85" s="56" t="s">
        <v>1109</v>
      </c>
      <c r="B85" s="57">
        <v>2014</v>
      </c>
      <c r="C85" s="79" t="s">
        <v>1387</v>
      </c>
      <c r="D85" s="74" t="s">
        <v>1388</v>
      </c>
      <c r="E85" s="292"/>
      <c r="F85" s="292"/>
      <c r="G85" s="11" t="s">
        <v>1379</v>
      </c>
      <c r="H85" s="21"/>
      <c r="I85" s="21"/>
      <c r="J85" s="21"/>
      <c r="K85" s="21"/>
      <c r="L85" s="21"/>
      <c r="M85" s="21"/>
      <c r="N85" s="21"/>
      <c r="O85" s="21"/>
      <c r="P85" s="21"/>
      <c r="Q85" s="21"/>
      <c r="R85" s="21"/>
      <c r="S85" s="21"/>
      <c r="T85" s="21"/>
      <c r="U85" s="21"/>
      <c r="V85" s="21"/>
      <c r="W85" s="21"/>
      <c r="X85" s="21"/>
      <c r="Y85" s="21"/>
      <c r="Z85" s="21"/>
    </row>
    <row r="86" spans="1:26">
      <c r="A86" s="56" t="s">
        <v>322</v>
      </c>
      <c r="B86" s="57">
        <v>2015</v>
      </c>
      <c r="C86" s="69" t="s">
        <v>1389</v>
      </c>
      <c r="D86" s="76" t="s">
        <v>1390</v>
      </c>
      <c r="E86" s="292"/>
      <c r="F86" s="292"/>
      <c r="G86" s="11" t="s">
        <v>1391</v>
      </c>
      <c r="H86" s="21"/>
      <c r="I86" s="21"/>
      <c r="J86" s="21"/>
      <c r="K86" s="21"/>
      <c r="L86" s="21"/>
      <c r="M86" s="21"/>
      <c r="N86" s="21"/>
      <c r="O86" s="21"/>
      <c r="P86" s="21"/>
      <c r="Q86" s="21"/>
      <c r="R86" s="21"/>
      <c r="S86" s="21"/>
      <c r="T86" s="21"/>
      <c r="U86" s="21"/>
      <c r="V86" s="21"/>
      <c r="W86" s="21"/>
      <c r="X86" s="21"/>
      <c r="Y86" s="21"/>
      <c r="Z86" s="21"/>
    </row>
    <row r="87" spans="1:26">
      <c r="A87" s="56" t="s">
        <v>929</v>
      </c>
      <c r="B87" s="57">
        <v>2015</v>
      </c>
      <c r="C87" s="58" t="s">
        <v>1392</v>
      </c>
      <c r="D87" s="80" t="s">
        <v>1393</v>
      </c>
      <c r="E87" s="292"/>
      <c r="F87" s="292"/>
      <c r="G87" s="73" t="s">
        <v>1312</v>
      </c>
      <c r="H87" s="21"/>
      <c r="I87" s="21"/>
      <c r="J87" s="21"/>
      <c r="K87" s="21"/>
      <c r="L87" s="21"/>
      <c r="M87" s="21"/>
      <c r="N87" s="21"/>
      <c r="O87" s="21"/>
      <c r="P87" s="21"/>
      <c r="Q87" s="21"/>
      <c r="R87" s="21"/>
      <c r="S87" s="21"/>
      <c r="T87" s="21"/>
      <c r="U87" s="21"/>
      <c r="V87" s="21"/>
      <c r="W87" s="21"/>
      <c r="X87" s="21"/>
      <c r="Y87" s="21"/>
      <c r="Z87" s="21"/>
    </row>
    <row r="88" spans="1:26">
      <c r="A88" s="56" t="s">
        <v>995</v>
      </c>
      <c r="B88" s="57">
        <v>2015</v>
      </c>
      <c r="C88" s="79" t="s">
        <v>1394</v>
      </c>
      <c r="D88" s="80" t="s">
        <v>1395</v>
      </c>
      <c r="E88" s="292"/>
      <c r="F88" s="292"/>
      <c r="G88" s="73" t="s">
        <v>1312</v>
      </c>
      <c r="H88" s="21"/>
      <c r="I88" s="21"/>
      <c r="J88" s="21"/>
      <c r="K88" s="21"/>
      <c r="L88" s="21"/>
      <c r="M88" s="21"/>
      <c r="N88" s="21"/>
      <c r="O88" s="21"/>
      <c r="P88" s="21"/>
      <c r="Q88" s="21"/>
      <c r="R88" s="21"/>
      <c r="S88" s="21"/>
      <c r="T88" s="21"/>
      <c r="U88" s="21"/>
      <c r="V88" s="21"/>
      <c r="W88" s="21"/>
      <c r="X88" s="21"/>
      <c r="Y88" s="21"/>
      <c r="Z88" s="21"/>
    </row>
    <row r="89" spans="1:26">
      <c r="A89" s="56" t="s">
        <v>149</v>
      </c>
      <c r="B89" s="57">
        <v>2018</v>
      </c>
      <c r="C89" s="77" t="s">
        <v>1396</v>
      </c>
      <c r="D89" s="76" t="s">
        <v>1397</v>
      </c>
      <c r="E89" s="292"/>
      <c r="F89" s="292"/>
      <c r="G89" s="71" t="s">
        <v>1398</v>
      </c>
      <c r="H89" s="21"/>
      <c r="I89" s="21"/>
      <c r="J89" s="21"/>
      <c r="K89" s="21"/>
      <c r="L89" s="21"/>
      <c r="M89" s="21"/>
      <c r="N89" s="21"/>
      <c r="O89" s="21"/>
      <c r="P89" s="21"/>
      <c r="Q89" s="21"/>
      <c r="R89" s="21"/>
      <c r="S89" s="21"/>
      <c r="T89" s="21"/>
      <c r="U89" s="21"/>
      <c r="V89" s="21"/>
      <c r="W89" s="21"/>
      <c r="X89" s="21"/>
      <c r="Y89" s="21"/>
      <c r="Z89" s="21"/>
    </row>
    <row r="90" spans="1:26">
      <c r="A90" s="56" t="s">
        <v>179</v>
      </c>
      <c r="B90" s="57">
        <v>2018</v>
      </c>
      <c r="C90" s="78" t="s">
        <v>189</v>
      </c>
      <c r="D90" s="80" t="s">
        <v>1399</v>
      </c>
      <c r="E90" s="292"/>
      <c r="F90" s="292"/>
      <c r="G90" s="11" t="s">
        <v>1400</v>
      </c>
      <c r="H90" s="21"/>
      <c r="I90" s="21"/>
      <c r="J90" s="21"/>
      <c r="K90" s="21"/>
      <c r="L90" s="21"/>
      <c r="M90" s="21"/>
      <c r="N90" s="21"/>
      <c r="O90" s="21"/>
      <c r="P90" s="21"/>
      <c r="Q90" s="21"/>
      <c r="R90" s="21"/>
      <c r="S90" s="21"/>
      <c r="T90" s="21"/>
      <c r="U90" s="21"/>
      <c r="V90" s="21"/>
      <c r="W90" s="21"/>
      <c r="X90" s="21"/>
      <c r="Y90" s="21"/>
      <c r="Z90" s="21"/>
    </row>
    <row r="91" spans="1:26">
      <c r="A91" s="56" t="s">
        <v>211</v>
      </c>
      <c r="B91" s="57">
        <v>2018</v>
      </c>
      <c r="C91" s="61" t="s">
        <v>1271</v>
      </c>
      <c r="D91" s="80" t="s">
        <v>1401</v>
      </c>
      <c r="E91" s="292"/>
      <c r="F91" s="292"/>
      <c r="G91" s="11" t="s">
        <v>1353</v>
      </c>
      <c r="H91" s="21"/>
      <c r="I91" s="21"/>
      <c r="J91" s="21"/>
      <c r="K91" s="21"/>
      <c r="L91" s="21"/>
      <c r="M91" s="21"/>
      <c r="N91" s="21"/>
      <c r="O91" s="21"/>
      <c r="P91" s="21"/>
      <c r="Q91" s="21"/>
      <c r="R91" s="21"/>
      <c r="S91" s="21"/>
      <c r="T91" s="21"/>
      <c r="U91" s="21"/>
      <c r="V91" s="21"/>
      <c r="W91" s="21"/>
      <c r="X91" s="21"/>
      <c r="Y91" s="21"/>
      <c r="Z91" s="21"/>
    </row>
    <row r="92" spans="1:26">
      <c r="A92" s="56" t="s">
        <v>864</v>
      </c>
      <c r="B92" s="57">
        <v>2018</v>
      </c>
      <c r="C92" s="77" t="s">
        <v>1402</v>
      </c>
      <c r="D92" s="80" t="s">
        <v>1403</v>
      </c>
      <c r="E92" s="292"/>
      <c r="F92" s="292"/>
      <c r="G92" s="11" t="s">
        <v>1366</v>
      </c>
      <c r="H92" s="21"/>
      <c r="I92" s="21"/>
      <c r="J92" s="21"/>
      <c r="K92" s="21"/>
      <c r="L92" s="21"/>
      <c r="M92" s="21"/>
      <c r="N92" s="21"/>
      <c r="O92" s="21"/>
      <c r="P92" s="21"/>
      <c r="Q92" s="21"/>
      <c r="R92" s="21"/>
      <c r="S92" s="21"/>
      <c r="T92" s="21"/>
      <c r="U92" s="21"/>
      <c r="V92" s="21"/>
      <c r="W92" s="21"/>
      <c r="X92" s="21"/>
      <c r="Y92" s="21"/>
      <c r="Z92" s="21"/>
    </row>
    <row r="93" spans="1:26">
      <c r="A93" s="56" t="s">
        <v>92</v>
      </c>
      <c r="B93" s="57">
        <v>2019</v>
      </c>
      <c r="C93" s="58" t="s">
        <v>1404</v>
      </c>
      <c r="D93" s="76" t="s">
        <v>1405</v>
      </c>
      <c r="E93" s="292"/>
      <c r="F93" s="292"/>
      <c r="G93" s="11" t="s">
        <v>1406</v>
      </c>
      <c r="H93" s="21"/>
      <c r="I93" s="21"/>
      <c r="J93" s="21"/>
      <c r="K93" s="21"/>
      <c r="L93" s="21"/>
      <c r="M93" s="21"/>
      <c r="N93" s="21"/>
      <c r="O93" s="21"/>
      <c r="P93" s="21"/>
      <c r="Q93" s="21"/>
      <c r="R93" s="21"/>
      <c r="S93" s="21"/>
      <c r="T93" s="21"/>
      <c r="U93" s="21"/>
      <c r="V93" s="21"/>
      <c r="W93" s="21"/>
      <c r="X93" s="21"/>
      <c r="Y93" s="21"/>
      <c r="Z93" s="21"/>
    </row>
    <row r="94" spans="1:26">
      <c r="A94" s="56" t="s">
        <v>1042</v>
      </c>
      <c r="B94" s="57">
        <v>2019</v>
      </c>
      <c r="C94" s="69" t="s">
        <v>1407</v>
      </c>
      <c r="D94" s="80" t="s">
        <v>1408</v>
      </c>
      <c r="E94" s="292"/>
      <c r="F94" s="292"/>
      <c r="G94" s="11" t="s">
        <v>1321</v>
      </c>
      <c r="H94" s="21"/>
      <c r="I94" s="21"/>
      <c r="J94" s="21"/>
      <c r="K94" s="21"/>
      <c r="L94" s="21"/>
      <c r="M94" s="21"/>
      <c r="N94" s="21"/>
      <c r="O94" s="21"/>
      <c r="P94" s="21"/>
      <c r="Q94" s="21"/>
      <c r="R94" s="21"/>
      <c r="S94" s="21"/>
      <c r="T94" s="21"/>
      <c r="U94" s="21"/>
      <c r="V94" s="21"/>
      <c r="W94" s="21"/>
      <c r="X94" s="21"/>
      <c r="Y94" s="21"/>
      <c r="Z94" s="21"/>
    </row>
    <row r="95" spans="1:26">
      <c r="A95" s="56" t="s">
        <v>1177</v>
      </c>
      <c r="B95" s="57">
        <v>2019</v>
      </c>
      <c r="C95" s="65" t="s">
        <v>1304</v>
      </c>
      <c r="D95" s="80" t="s">
        <v>1409</v>
      </c>
      <c r="E95" s="292"/>
      <c r="F95" s="292"/>
      <c r="G95" s="11" t="s">
        <v>1375</v>
      </c>
      <c r="H95" s="21"/>
      <c r="I95" s="21"/>
      <c r="J95" s="21"/>
      <c r="K95" s="21"/>
      <c r="L95" s="21"/>
      <c r="M95" s="21"/>
      <c r="N95" s="21"/>
      <c r="O95" s="21"/>
      <c r="P95" s="21"/>
      <c r="Q95" s="21"/>
      <c r="R95" s="21"/>
      <c r="S95" s="21"/>
      <c r="T95" s="21"/>
      <c r="U95" s="21"/>
      <c r="V95" s="21"/>
      <c r="W95" s="21"/>
      <c r="X95" s="21"/>
      <c r="Y95" s="21"/>
      <c r="Z95" s="21"/>
    </row>
    <row r="96" spans="1:26">
      <c r="A96" s="56" t="s">
        <v>368</v>
      </c>
      <c r="B96" s="57">
        <v>2021</v>
      </c>
      <c r="C96" s="79" t="s">
        <v>1410</v>
      </c>
      <c r="D96" s="81" t="s">
        <v>1411</v>
      </c>
      <c r="E96" s="302" t="s">
        <v>1412</v>
      </c>
      <c r="F96" s="303" t="s">
        <v>1413</v>
      </c>
      <c r="G96" s="11" t="s">
        <v>1414</v>
      </c>
      <c r="H96" s="21"/>
      <c r="I96" s="21"/>
      <c r="J96" s="21"/>
      <c r="K96" s="21"/>
      <c r="L96" s="21"/>
      <c r="M96" s="21"/>
      <c r="N96" s="21"/>
      <c r="O96" s="21"/>
      <c r="P96" s="21"/>
      <c r="Q96" s="21"/>
      <c r="R96" s="21"/>
      <c r="S96" s="21"/>
      <c r="T96" s="21"/>
      <c r="U96" s="21"/>
      <c r="V96" s="21"/>
      <c r="W96" s="21"/>
      <c r="X96" s="21"/>
      <c r="Y96" s="21"/>
      <c r="Z96" s="21"/>
    </row>
    <row r="97" spans="1:26">
      <c r="A97" s="56" t="s">
        <v>978</v>
      </c>
      <c r="B97" s="57">
        <v>2021</v>
      </c>
      <c r="C97" s="69" t="s">
        <v>1415</v>
      </c>
      <c r="D97" s="81" t="s">
        <v>1416</v>
      </c>
      <c r="E97" s="292"/>
      <c r="F97" s="292"/>
      <c r="G97" s="73" t="s">
        <v>1312</v>
      </c>
      <c r="H97" s="21"/>
      <c r="I97" s="21"/>
      <c r="J97" s="21"/>
      <c r="K97" s="21"/>
      <c r="L97" s="21"/>
      <c r="M97" s="21"/>
      <c r="N97" s="21"/>
      <c r="O97" s="21"/>
      <c r="P97" s="21"/>
      <c r="Q97" s="21"/>
      <c r="R97" s="21"/>
      <c r="S97" s="21"/>
      <c r="T97" s="21"/>
      <c r="U97" s="21"/>
      <c r="V97" s="21"/>
      <c r="W97" s="21"/>
      <c r="X97" s="21"/>
      <c r="Y97" s="21"/>
      <c r="Z97" s="21"/>
    </row>
    <row r="98" spans="1:26">
      <c r="A98" s="56" t="s">
        <v>955</v>
      </c>
      <c r="B98" s="57">
        <v>2022</v>
      </c>
      <c r="C98" s="58" t="s">
        <v>1417</v>
      </c>
      <c r="D98" s="81" t="s">
        <v>1418</v>
      </c>
      <c r="E98" s="292"/>
      <c r="F98" s="292"/>
      <c r="G98" s="11" t="s">
        <v>1419</v>
      </c>
      <c r="H98" s="21"/>
      <c r="I98" s="21"/>
      <c r="J98" s="21"/>
      <c r="K98" s="21"/>
      <c r="L98" s="21"/>
      <c r="M98" s="21"/>
      <c r="N98" s="21"/>
      <c r="O98" s="21"/>
      <c r="P98" s="21"/>
      <c r="Q98" s="21"/>
      <c r="R98" s="21"/>
      <c r="S98" s="21"/>
      <c r="T98" s="21"/>
      <c r="U98" s="21"/>
      <c r="V98" s="21"/>
      <c r="W98" s="21"/>
      <c r="X98" s="21"/>
      <c r="Y98" s="21"/>
      <c r="Z98" s="21"/>
    </row>
    <row r="99" spans="1:26">
      <c r="A99" s="56" t="s">
        <v>1129</v>
      </c>
      <c r="B99" s="57">
        <v>2022</v>
      </c>
      <c r="C99" s="58" t="s">
        <v>1420</v>
      </c>
      <c r="D99" s="7" t="s">
        <v>1421</v>
      </c>
      <c r="E99" s="292"/>
      <c r="F99" s="292"/>
      <c r="G99" s="11" t="s">
        <v>1422</v>
      </c>
      <c r="H99" s="21"/>
      <c r="I99" s="21"/>
      <c r="J99" s="21"/>
      <c r="K99" s="21"/>
      <c r="L99" s="21"/>
      <c r="M99" s="21"/>
      <c r="N99" s="21"/>
      <c r="O99" s="21"/>
      <c r="P99" s="21"/>
      <c r="Q99" s="21"/>
      <c r="R99" s="21"/>
      <c r="S99" s="21"/>
      <c r="T99" s="21"/>
      <c r="U99" s="21"/>
      <c r="V99" s="21"/>
      <c r="W99" s="21"/>
      <c r="X99" s="21"/>
      <c r="Y99" s="21"/>
      <c r="Z99" s="21"/>
    </row>
    <row r="100" spans="1:26">
      <c r="A100" s="21"/>
      <c r="B100" s="21"/>
      <c r="C100" s="21"/>
      <c r="D100" s="38"/>
      <c r="E100" s="11"/>
      <c r="F100" s="11"/>
      <c r="G100" s="11"/>
      <c r="H100" s="21"/>
      <c r="I100" s="21"/>
      <c r="J100" s="21"/>
      <c r="K100" s="21"/>
      <c r="L100" s="21"/>
      <c r="M100" s="21"/>
      <c r="N100" s="21"/>
      <c r="O100" s="21"/>
      <c r="P100" s="21"/>
      <c r="Q100" s="21"/>
      <c r="R100" s="21"/>
      <c r="S100" s="21"/>
      <c r="T100" s="21"/>
      <c r="U100" s="21"/>
      <c r="V100" s="21"/>
      <c r="W100" s="21"/>
      <c r="X100" s="21"/>
      <c r="Y100" s="21"/>
      <c r="Z100" s="21"/>
    </row>
    <row r="101" spans="1:26">
      <c r="A101" s="21"/>
      <c r="B101" s="21"/>
      <c r="C101" s="21"/>
      <c r="D101" s="38"/>
      <c r="E101" s="11"/>
      <c r="F101" s="11"/>
      <c r="G101" s="11"/>
      <c r="H101" s="21"/>
      <c r="I101" s="21"/>
      <c r="J101" s="21"/>
      <c r="K101" s="21"/>
      <c r="L101" s="21"/>
      <c r="M101" s="21"/>
      <c r="N101" s="21"/>
      <c r="O101" s="21"/>
      <c r="P101" s="21"/>
      <c r="Q101" s="21"/>
      <c r="R101" s="21"/>
      <c r="S101" s="21"/>
      <c r="T101" s="21"/>
      <c r="U101" s="21"/>
      <c r="V101" s="21"/>
      <c r="W101" s="21"/>
      <c r="X101" s="21"/>
      <c r="Y101" s="21"/>
      <c r="Z101" s="21"/>
    </row>
    <row r="102" spans="1:26">
      <c r="A102" s="21"/>
      <c r="B102" s="21"/>
      <c r="C102" s="21"/>
      <c r="D102" s="38"/>
      <c r="E102" s="11"/>
      <c r="F102" s="11"/>
      <c r="G102" s="11"/>
      <c r="H102" s="21"/>
      <c r="I102" s="21"/>
      <c r="J102" s="21"/>
      <c r="K102" s="21"/>
      <c r="L102" s="21"/>
      <c r="M102" s="21"/>
      <c r="N102" s="21"/>
      <c r="O102" s="21"/>
      <c r="P102" s="21"/>
      <c r="Q102" s="21"/>
      <c r="R102" s="21"/>
      <c r="S102" s="21"/>
      <c r="T102" s="21"/>
      <c r="U102" s="21"/>
      <c r="V102" s="21"/>
      <c r="W102" s="21"/>
      <c r="X102" s="21"/>
      <c r="Y102" s="21"/>
      <c r="Z102" s="21"/>
    </row>
    <row r="103" spans="1:26">
      <c r="A103" s="21"/>
      <c r="B103" s="21"/>
      <c r="C103" s="21"/>
      <c r="D103" s="38"/>
      <c r="E103" s="11"/>
      <c r="F103" s="11"/>
      <c r="G103" s="11"/>
      <c r="H103" s="21"/>
      <c r="I103" s="21"/>
      <c r="J103" s="21"/>
      <c r="K103" s="21"/>
      <c r="L103" s="21"/>
      <c r="M103" s="21"/>
      <c r="N103" s="21"/>
      <c r="O103" s="21"/>
      <c r="P103" s="21"/>
      <c r="Q103" s="21"/>
      <c r="R103" s="21"/>
      <c r="S103" s="21"/>
      <c r="T103" s="21"/>
      <c r="U103" s="21"/>
      <c r="V103" s="21"/>
      <c r="W103" s="21"/>
      <c r="X103" s="21"/>
      <c r="Y103" s="21"/>
      <c r="Z103" s="21"/>
    </row>
    <row r="104" spans="1:26">
      <c r="A104" s="21"/>
      <c r="B104" s="55" t="s">
        <v>1306</v>
      </c>
      <c r="C104" s="55" t="s">
        <v>1307</v>
      </c>
      <c r="D104" s="55" t="s">
        <v>1423</v>
      </c>
      <c r="E104" s="55" t="s">
        <v>1424</v>
      </c>
      <c r="F104" s="55" t="s">
        <v>1425</v>
      </c>
      <c r="G104" s="11"/>
      <c r="H104" s="21"/>
      <c r="I104" s="21"/>
      <c r="J104" s="21"/>
      <c r="K104" s="21"/>
      <c r="L104" s="21"/>
      <c r="M104" s="21"/>
      <c r="N104" s="21"/>
      <c r="O104" s="21"/>
      <c r="P104" s="21"/>
      <c r="Q104" s="21"/>
      <c r="R104" s="21"/>
      <c r="S104" s="21"/>
      <c r="T104" s="21"/>
      <c r="U104" s="21"/>
      <c r="V104" s="21"/>
      <c r="W104" s="21"/>
      <c r="X104" s="21"/>
      <c r="Y104" s="21"/>
      <c r="Z104" s="21"/>
    </row>
    <row r="105" spans="1:26">
      <c r="A105" s="83"/>
      <c r="B105" s="294" t="s">
        <v>1310</v>
      </c>
      <c r="C105" s="295" t="s">
        <v>1311</v>
      </c>
      <c r="D105" s="11" t="s">
        <v>1312</v>
      </c>
      <c r="E105" s="56" t="s">
        <v>908</v>
      </c>
      <c r="F105" s="57">
        <v>1986</v>
      </c>
      <c r="G105" s="11"/>
      <c r="H105" s="21"/>
      <c r="I105" s="21"/>
      <c r="J105" s="21"/>
      <c r="K105" s="21"/>
      <c r="L105" s="21"/>
      <c r="M105" s="21"/>
      <c r="N105" s="21"/>
      <c r="O105" s="21"/>
      <c r="P105" s="21"/>
      <c r="Q105" s="21"/>
      <c r="R105" s="21"/>
      <c r="S105" s="21"/>
      <c r="T105" s="21"/>
      <c r="U105" s="21"/>
      <c r="V105" s="21"/>
      <c r="W105" s="21"/>
      <c r="X105" s="21"/>
      <c r="Y105" s="21"/>
      <c r="Z105" s="21"/>
    </row>
    <row r="106" spans="1:26">
      <c r="A106" s="83"/>
      <c r="B106" s="292"/>
      <c r="C106" s="292"/>
      <c r="D106" s="11" t="s">
        <v>1312</v>
      </c>
      <c r="E106" s="56" t="s">
        <v>740</v>
      </c>
      <c r="F106" s="57">
        <v>1989</v>
      </c>
      <c r="G106" s="11"/>
      <c r="H106" s="21"/>
      <c r="I106" s="21"/>
      <c r="J106" s="21"/>
      <c r="K106" s="21"/>
      <c r="L106" s="21"/>
      <c r="M106" s="21"/>
      <c r="N106" s="21"/>
      <c r="O106" s="21"/>
      <c r="P106" s="21"/>
      <c r="Q106" s="21"/>
      <c r="R106" s="21"/>
      <c r="S106" s="21"/>
      <c r="T106" s="21"/>
      <c r="U106" s="21"/>
      <c r="V106" s="21"/>
      <c r="W106" s="21"/>
      <c r="X106" s="21"/>
      <c r="Y106" s="21"/>
      <c r="Z106" s="21"/>
    </row>
    <row r="107" spans="1:26">
      <c r="A107" s="83"/>
      <c r="B107" s="296" t="s">
        <v>1316</v>
      </c>
      <c r="C107" s="297" t="s">
        <v>1317</v>
      </c>
      <c r="D107" s="64" t="s">
        <v>1426</v>
      </c>
      <c r="E107" s="56" t="s">
        <v>523</v>
      </c>
      <c r="F107" s="57">
        <v>1991</v>
      </c>
      <c r="G107" s="11"/>
      <c r="H107" s="21"/>
      <c r="I107" s="21"/>
      <c r="J107" s="21"/>
      <c r="K107" s="21"/>
      <c r="L107" s="21"/>
      <c r="M107" s="21"/>
      <c r="N107" s="21"/>
      <c r="O107" s="21"/>
      <c r="P107" s="21"/>
      <c r="Q107" s="21"/>
      <c r="R107" s="21"/>
      <c r="S107" s="21"/>
      <c r="T107" s="21"/>
      <c r="U107" s="21"/>
      <c r="V107" s="21"/>
      <c r="W107" s="21"/>
      <c r="X107" s="21"/>
      <c r="Y107" s="21"/>
      <c r="Z107" s="21"/>
    </row>
    <row r="108" spans="1:26">
      <c r="A108" s="83"/>
      <c r="B108" s="292"/>
      <c r="C108" s="292"/>
      <c r="D108" s="11" t="s">
        <v>1321</v>
      </c>
      <c r="E108" s="56" t="s">
        <v>768</v>
      </c>
      <c r="F108" s="57">
        <v>1994</v>
      </c>
      <c r="G108" s="11"/>
      <c r="H108" s="21"/>
      <c r="I108" s="21"/>
      <c r="J108" s="21"/>
      <c r="K108" s="21"/>
      <c r="L108" s="21"/>
      <c r="M108" s="21"/>
      <c r="N108" s="21"/>
      <c r="O108" s="21"/>
      <c r="P108" s="21"/>
      <c r="Q108" s="21"/>
      <c r="R108" s="21"/>
      <c r="S108" s="21"/>
      <c r="T108" s="21"/>
      <c r="U108" s="21"/>
      <c r="V108" s="21"/>
      <c r="W108" s="21"/>
      <c r="X108" s="21"/>
      <c r="Y108" s="21"/>
      <c r="Z108" s="21"/>
    </row>
    <row r="109" spans="1:26">
      <c r="A109" s="83"/>
      <c r="B109" s="292"/>
      <c r="C109" s="292"/>
      <c r="D109" s="66" t="s">
        <v>1323</v>
      </c>
      <c r="E109" s="56" t="s">
        <v>344</v>
      </c>
      <c r="F109" s="57">
        <v>1998</v>
      </c>
      <c r="G109" s="11"/>
      <c r="H109" s="21"/>
      <c r="I109" s="21"/>
      <c r="J109" s="21"/>
      <c r="K109" s="21"/>
      <c r="L109" s="21"/>
      <c r="M109" s="21"/>
      <c r="N109" s="21"/>
      <c r="O109" s="21"/>
      <c r="P109" s="21"/>
      <c r="Q109" s="21"/>
      <c r="R109" s="21"/>
      <c r="S109" s="21"/>
      <c r="T109" s="21"/>
      <c r="U109" s="21"/>
      <c r="V109" s="21"/>
      <c r="W109" s="21"/>
      <c r="X109" s="21"/>
      <c r="Y109" s="21"/>
      <c r="Z109" s="21"/>
    </row>
    <row r="110" spans="1:26">
      <c r="A110" s="83"/>
      <c r="B110" s="298" t="s">
        <v>1325</v>
      </c>
      <c r="C110" s="299" t="s">
        <v>1326</v>
      </c>
      <c r="D110" s="11" t="s">
        <v>1327</v>
      </c>
      <c r="E110" s="56" t="s">
        <v>546</v>
      </c>
      <c r="F110" s="57">
        <v>2000</v>
      </c>
      <c r="G110" s="11"/>
      <c r="H110" s="21"/>
      <c r="I110" s="21"/>
      <c r="J110" s="21"/>
      <c r="K110" s="21"/>
      <c r="L110" s="21"/>
      <c r="M110" s="21"/>
      <c r="N110" s="21"/>
      <c r="O110" s="21"/>
      <c r="P110" s="21"/>
      <c r="Q110" s="21"/>
      <c r="R110" s="21"/>
      <c r="S110" s="21"/>
      <c r="T110" s="21"/>
      <c r="U110" s="21"/>
      <c r="V110" s="21"/>
      <c r="W110" s="21"/>
      <c r="X110" s="21"/>
      <c r="Y110" s="21"/>
      <c r="Z110" s="21"/>
    </row>
    <row r="111" spans="1:26">
      <c r="A111" s="83"/>
      <c r="B111" s="292"/>
      <c r="C111" s="292"/>
      <c r="D111" s="11" t="s">
        <v>1329</v>
      </c>
      <c r="E111" s="56" t="s">
        <v>1087</v>
      </c>
      <c r="F111" s="57">
        <v>2000</v>
      </c>
      <c r="G111" s="11"/>
      <c r="H111" s="21"/>
      <c r="I111" s="21"/>
      <c r="J111" s="21"/>
      <c r="K111" s="21"/>
      <c r="L111" s="21"/>
      <c r="M111" s="21"/>
      <c r="N111" s="21"/>
      <c r="O111" s="21"/>
      <c r="P111" s="21"/>
      <c r="Q111" s="21"/>
      <c r="R111" s="21"/>
      <c r="S111" s="21"/>
      <c r="T111" s="21"/>
      <c r="U111" s="21"/>
      <c r="V111" s="21"/>
      <c r="W111" s="21"/>
      <c r="X111" s="21"/>
      <c r="Y111" s="21"/>
      <c r="Z111" s="21"/>
    </row>
    <row r="112" spans="1:26">
      <c r="A112" s="83"/>
      <c r="B112" s="292"/>
      <c r="C112" s="292"/>
      <c r="D112" s="11" t="s">
        <v>1312</v>
      </c>
      <c r="E112" s="56" t="s">
        <v>445</v>
      </c>
      <c r="F112" s="57">
        <v>2001</v>
      </c>
      <c r="G112" s="11"/>
      <c r="H112" s="21"/>
      <c r="I112" s="21"/>
      <c r="J112" s="21"/>
      <c r="K112" s="21"/>
      <c r="L112" s="21"/>
      <c r="M112" s="21"/>
      <c r="N112" s="21"/>
      <c r="O112" s="21"/>
      <c r="P112" s="21"/>
      <c r="Q112" s="21"/>
      <c r="R112" s="21"/>
      <c r="S112" s="21"/>
      <c r="T112" s="21"/>
      <c r="U112" s="21"/>
      <c r="V112" s="21"/>
      <c r="W112" s="21"/>
      <c r="X112" s="21"/>
      <c r="Y112" s="21"/>
      <c r="Z112" s="21"/>
    </row>
    <row r="113" spans="1:26">
      <c r="A113" s="83"/>
      <c r="B113" s="292"/>
      <c r="C113" s="292"/>
      <c r="D113" s="11" t="s">
        <v>1333</v>
      </c>
      <c r="E113" s="56" t="s">
        <v>817</v>
      </c>
      <c r="F113" s="57">
        <v>2002</v>
      </c>
      <c r="G113" s="11"/>
      <c r="H113" s="21"/>
      <c r="I113" s="21"/>
      <c r="J113" s="21"/>
      <c r="K113" s="21"/>
      <c r="L113" s="21"/>
      <c r="M113" s="21"/>
      <c r="N113" s="21"/>
      <c r="O113" s="21"/>
      <c r="P113" s="21"/>
      <c r="Q113" s="21"/>
      <c r="R113" s="21"/>
      <c r="S113" s="21"/>
      <c r="T113" s="21"/>
      <c r="U113" s="21"/>
      <c r="V113" s="21"/>
      <c r="W113" s="21"/>
      <c r="X113" s="21"/>
      <c r="Y113" s="21"/>
      <c r="Z113" s="21"/>
    </row>
    <row r="114" spans="1:26">
      <c r="A114" s="83"/>
      <c r="B114" s="292"/>
      <c r="C114" s="292"/>
      <c r="D114" s="73" t="s">
        <v>1312</v>
      </c>
      <c r="E114" s="56" t="s">
        <v>714</v>
      </c>
      <c r="F114" s="57">
        <v>2003</v>
      </c>
      <c r="G114" s="11"/>
      <c r="H114" s="21"/>
      <c r="I114" s="21"/>
      <c r="J114" s="21"/>
      <c r="K114" s="21"/>
      <c r="L114" s="21"/>
      <c r="M114" s="21"/>
      <c r="N114" s="21"/>
      <c r="O114" s="21"/>
      <c r="P114" s="21"/>
      <c r="Q114" s="21"/>
      <c r="R114" s="21"/>
      <c r="S114" s="21"/>
      <c r="T114" s="21"/>
      <c r="U114" s="21"/>
      <c r="V114" s="21"/>
      <c r="W114" s="21"/>
      <c r="X114" s="21"/>
      <c r="Y114" s="21"/>
      <c r="Z114" s="21"/>
    </row>
    <row r="115" spans="1:26">
      <c r="A115" s="83"/>
      <c r="B115" s="292"/>
      <c r="C115" s="292"/>
      <c r="D115" s="11" t="s">
        <v>1337</v>
      </c>
      <c r="E115" s="56" t="s">
        <v>645</v>
      </c>
      <c r="F115" s="57">
        <v>2004</v>
      </c>
      <c r="G115" s="11"/>
      <c r="H115" s="21"/>
      <c r="I115" s="21"/>
      <c r="J115" s="21"/>
      <c r="K115" s="21"/>
      <c r="L115" s="21"/>
      <c r="M115" s="21"/>
      <c r="N115" s="21"/>
      <c r="O115" s="21"/>
      <c r="P115" s="21"/>
      <c r="Q115" s="21"/>
      <c r="R115" s="21"/>
      <c r="S115" s="21"/>
      <c r="T115" s="21"/>
      <c r="U115" s="21"/>
      <c r="V115" s="21"/>
      <c r="W115" s="21"/>
      <c r="X115" s="21"/>
      <c r="Y115" s="21"/>
      <c r="Z115" s="21"/>
    </row>
    <row r="116" spans="1:26">
      <c r="A116" s="83"/>
      <c r="B116" s="292"/>
      <c r="C116" s="292"/>
      <c r="D116" s="11" t="s">
        <v>1427</v>
      </c>
      <c r="E116" s="56" t="s">
        <v>693</v>
      </c>
      <c r="F116" s="57">
        <v>2005</v>
      </c>
      <c r="G116" s="11"/>
      <c r="H116" s="21"/>
      <c r="I116" s="21"/>
      <c r="J116" s="21"/>
      <c r="K116" s="21"/>
      <c r="L116" s="21"/>
      <c r="M116" s="21"/>
      <c r="N116" s="21"/>
      <c r="O116" s="21"/>
      <c r="P116" s="21"/>
      <c r="Q116" s="21"/>
      <c r="R116" s="21"/>
      <c r="S116" s="21"/>
      <c r="T116" s="21"/>
      <c r="U116" s="21"/>
      <c r="V116" s="21"/>
      <c r="W116" s="21"/>
      <c r="X116" s="21"/>
      <c r="Y116" s="21"/>
      <c r="Z116" s="21"/>
    </row>
    <row r="117" spans="1:26">
      <c r="A117" s="83"/>
      <c r="B117" s="292"/>
      <c r="C117" s="292"/>
      <c r="D117" s="11" t="s">
        <v>1342</v>
      </c>
      <c r="E117" s="56" t="s">
        <v>1017</v>
      </c>
      <c r="F117" s="57">
        <v>2005</v>
      </c>
      <c r="G117" s="11"/>
      <c r="H117" s="21"/>
      <c r="I117" s="21"/>
      <c r="J117" s="21"/>
      <c r="K117" s="21"/>
      <c r="L117" s="21"/>
      <c r="M117" s="21"/>
      <c r="N117" s="21"/>
      <c r="O117" s="21"/>
      <c r="P117" s="21"/>
      <c r="Q117" s="21"/>
      <c r="R117" s="21"/>
      <c r="S117" s="21"/>
      <c r="T117" s="21"/>
      <c r="U117" s="21"/>
      <c r="V117" s="21"/>
      <c r="W117" s="21"/>
      <c r="X117" s="21"/>
      <c r="Y117" s="21"/>
      <c r="Z117" s="21"/>
    </row>
    <row r="118" spans="1:26">
      <c r="A118" s="83"/>
      <c r="B118" s="292"/>
      <c r="C118" s="292"/>
      <c r="D118" s="11" t="s">
        <v>1345</v>
      </c>
      <c r="E118" s="56" t="s">
        <v>1153</v>
      </c>
      <c r="F118" s="57">
        <v>2005</v>
      </c>
      <c r="G118" s="11"/>
      <c r="H118" s="21"/>
      <c r="I118" s="21"/>
      <c r="J118" s="21"/>
      <c r="K118" s="21"/>
      <c r="L118" s="21"/>
      <c r="M118" s="21"/>
      <c r="N118" s="21"/>
      <c r="O118" s="21"/>
      <c r="P118" s="21"/>
      <c r="Q118" s="21"/>
      <c r="R118" s="21"/>
      <c r="S118" s="21"/>
      <c r="T118" s="21"/>
      <c r="U118" s="21"/>
      <c r="V118" s="21"/>
      <c r="W118" s="21"/>
      <c r="X118" s="21"/>
      <c r="Y118" s="21"/>
      <c r="Z118" s="21"/>
    </row>
    <row r="119" spans="1:26">
      <c r="A119" s="83"/>
      <c r="B119" s="292"/>
      <c r="C119" s="292"/>
      <c r="D119" s="73" t="s">
        <v>1312</v>
      </c>
      <c r="E119" s="56" t="s">
        <v>668</v>
      </c>
      <c r="F119" s="57">
        <v>2006</v>
      </c>
      <c r="G119" s="11"/>
      <c r="H119" s="21"/>
      <c r="I119" s="21"/>
      <c r="J119" s="21"/>
      <c r="K119" s="21"/>
      <c r="L119" s="21"/>
      <c r="M119" s="21"/>
      <c r="N119" s="21"/>
      <c r="O119" s="21"/>
      <c r="P119" s="21"/>
      <c r="Q119" s="21"/>
      <c r="R119" s="21"/>
      <c r="S119" s="21"/>
      <c r="T119" s="21"/>
      <c r="U119" s="21"/>
      <c r="V119" s="21"/>
      <c r="W119" s="21"/>
      <c r="X119" s="21"/>
      <c r="Y119" s="21"/>
      <c r="Z119" s="21"/>
    </row>
    <row r="120" spans="1:26">
      <c r="A120" s="83"/>
      <c r="B120" s="292"/>
      <c r="C120" s="292"/>
      <c r="D120" s="71" t="s">
        <v>1348</v>
      </c>
      <c r="E120" s="56" t="s">
        <v>395</v>
      </c>
      <c r="F120" s="57">
        <v>2008</v>
      </c>
      <c r="G120" s="11"/>
      <c r="H120" s="21"/>
      <c r="I120" s="21"/>
      <c r="J120" s="21"/>
      <c r="K120" s="21"/>
      <c r="L120" s="21"/>
      <c r="M120" s="21"/>
      <c r="N120" s="21"/>
      <c r="O120" s="21"/>
      <c r="P120" s="21"/>
      <c r="Q120" s="21"/>
      <c r="R120" s="21"/>
      <c r="S120" s="21"/>
      <c r="T120" s="21"/>
      <c r="U120" s="21"/>
      <c r="V120" s="21"/>
      <c r="W120" s="21"/>
      <c r="X120" s="21"/>
      <c r="Y120" s="21"/>
      <c r="Z120" s="21"/>
    </row>
    <row r="121" spans="1:26">
      <c r="A121" s="83"/>
      <c r="B121" s="292"/>
      <c r="C121" s="292"/>
      <c r="D121" s="71" t="s">
        <v>1428</v>
      </c>
      <c r="E121" s="56" t="s">
        <v>573</v>
      </c>
      <c r="F121" s="57">
        <v>2009</v>
      </c>
      <c r="G121" s="11"/>
      <c r="H121" s="21"/>
      <c r="I121" s="21"/>
      <c r="J121" s="21"/>
      <c r="K121" s="21"/>
      <c r="L121" s="21"/>
      <c r="M121" s="21"/>
      <c r="N121" s="21"/>
      <c r="O121" s="21"/>
      <c r="P121" s="21"/>
      <c r="Q121" s="21"/>
      <c r="R121" s="21"/>
      <c r="S121" s="21"/>
      <c r="T121" s="21"/>
      <c r="U121" s="21"/>
      <c r="V121" s="21"/>
      <c r="W121" s="21"/>
      <c r="X121" s="21"/>
      <c r="Y121" s="21"/>
      <c r="Z121" s="21"/>
    </row>
    <row r="122" spans="1:26">
      <c r="A122" s="83"/>
      <c r="B122" s="292"/>
      <c r="C122" s="292"/>
      <c r="D122" s="66" t="s">
        <v>1353</v>
      </c>
      <c r="E122" s="56" t="s">
        <v>598</v>
      </c>
      <c r="F122" s="57">
        <v>2009</v>
      </c>
      <c r="G122" s="11"/>
      <c r="H122" s="21"/>
      <c r="I122" s="21"/>
      <c r="J122" s="21"/>
      <c r="K122" s="21"/>
      <c r="L122" s="21"/>
      <c r="M122" s="21"/>
      <c r="N122" s="21"/>
      <c r="O122" s="21"/>
      <c r="P122" s="21"/>
      <c r="Q122" s="21"/>
      <c r="R122" s="21"/>
      <c r="S122" s="21"/>
      <c r="T122" s="21"/>
      <c r="U122" s="21"/>
      <c r="V122" s="21"/>
      <c r="W122" s="21"/>
      <c r="X122" s="21"/>
      <c r="Y122" s="21"/>
      <c r="Z122" s="21"/>
    </row>
    <row r="123" spans="1:26">
      <c r="A123" s="83"/>
      <c r="B123" s="300" t="s">
        <v>1356</v>
      </c>
      <c r="C123" s="301" t="s">
        <v>1357</v>
      </c>
      <c r="D123" s="11" t="s">
        <v>1358</v>
      </c>
      <c r="E123" s="56" t="s">
        <v>239</v>
      </c>
      <c r="F123" s="57">
        <v>2010</v>
      </c>
      <c r="G123" s="11"/>
      <c r="H123" s="21"/>
      <c r="I123" s="21"/>
      <c r="J123" s="21"/>
      <c r="K123" s="21"/>
      <c r="L123" s="21"/>
      <c r="M123" s="21"/>
      <c r="N123" s="21"/>
      <c r="O123" s="21"/>
      <c r="P123" s="21"/>
      <c r="Q123" s="21"/>
      <c r="R123" s="21"/>
      <c r="S123" s="21"/>
      <c r="T123" s="21"/>
      <c r="U123" s="21"/>
      <c r="V123" s="21"/>
      <c r="W123" s="21"/>
      <c r="X123" s="21"/>
      <c r="Y123" s="21"/>
      <c r="Z123" s="21"/>
    </row>
    <row r="124" spans="1:26">
      <c r="A124" s="83"/>
      <c r="B124" s="292"/>
      <c r="C124" s="292"/>
      <c r="D124" s="71" t="s">
        <v>1348</v>
      </c>
      <c r="E124" s="56" t="s">
        <v>471</v>
      </c>
      <c r="F124" s="57">
        <v>2010</v>
      </c>
      <c r="G124" s="11"/>
      <c r="H124" s="21"/>
      <c r="I124" s="21"/>
      <c r="J124" s="21"/>
      <c r="K124" s="21"/>
      <c r="L124" s="21"/>
      <c r="M124" s="21"/>
      <c r="N124" s="21"/>
      <c r="O124" s="21"/>
      <c r="P124" s="21"/>
      <c r="Q124" s="21"/>
      <c r="R124" s="21"/>
      <c r="S124" s="21"/>
      <c r="T124" s="21"/>
      <c r="U124" s="21"/>
      <c r="V124" s="21"/>
      <c r="W124" s="21"/>
      <c r="X124" s="21"/>
      <c r="Y124" s="21"/>
      <c r="Z124" s="21"/>
    </row>
    <row r="125" spans="1:26">
      <c r="A125" s="83"/>
      <c r="B125" s="292"/>
      <c r="C125" s="292"/>
      <c r="D125" s="11" t="s">
        <v>1363</v>
      </c>
      <c r="E125" s="56" t="s">
        <v>886</v>
      </c>
      <c r="F125" s="57">
        <v>2010</v>
      </c>
      <c r="G125" s="11"/>
      <c r="H125" s="21"/>
      <c r="I125" s="21"/>
      <c r="J125" s="21"/>
      <c r="K125" s="21"/>
      <c r="L125" s="21"/>
      <c r="M125" s="21"/>
      <c r="N125" s="21"/>
      <c r="O125" s="21"/>
      <c r="P125" s="21"/>
      <c r="Q125" s="21"/>
      <c r="R125" s="21"/>
      <c r="S125" s="21"/>
      <c r="T125" s="21"/>
      <c r="U125" s="21"/>
      <c r="V125" s="21"/>
      <c r="W125" s="21"/>
      <c r="X125" s="21"/>
      <c r="Y125" s="21"/>
      <c r="Z125" s="21"/>
    </row>
    <row r="126" spans="1:26">
      <c r="A126" s="83"/>
      <c r="B126" s="292"/>
      <c r="C126" s="292"/>
      <c r="D126" s="11" t="s">
        <v>1366</v>
      </c>
      <c r="E126" s="56" t="s">
        <v>119</v>
      </c>
      <c r="F126" s="57">
        <v>2011</v>
      </c>
      <c r="G126" s="11"/>
      <c r="H126" s="21"/>
      <c r="I126" s="21"/>
      <c r="J126" s="21"/>
      <c r="K126" s="21"/>
      <c r="L126" s="21"/>
      <c r="M126" s="21"/>
      <c r="N126" s="21"/>
      <c r="O126" s="21"/>
      <c r="P126" s="21"/>
      <c r="Q126" s="21"/>
      <c r="R126" s="21"/>
      <c r="S126" s="21"/>
      <c r="T126" s="21"/>
      <c r="U126" s="21"/>
      <c r="V126" s="21"/>
      <c r="W126" s="21"/>
      <c r="X126" s="21"/>
      <c r="Y126" s="21"/>
      <c r="Z126" s="21"/>
    </row>
    <row r="127" spans="1:26">
      <c r="A127" s="83"/>
      <c r="B127" s="292"/>
      <c r="C127" s="292"/>
      <c r="D127" s="11" t="s">
        <v>1368</v>
      </c>
      <c r="E127" s="56" t="s">
        <v>499</v>
      </c>
      <c r="F127" s="57">
        <v>2011</v>
      </c>
      <c r="G127" s="11"/>
      <c r="H127" s="21"/>
      <c r="I127" s="21"/>
      <c r="J127" s="21"/>
      <c r="K127" s="21"/>
      <c r="L127" s="21"/>
      <c r="M127" s="21"/>
      <c r="N127" s="21"/>
      <c r="O127" s="21"/>
      <c r="P127" s="21"/>
      <c r="Q127" s="21"/>
      <c r="R127" s="21"/>
      <c r="S127" s="21"/>
      <c r="T127" s="21"/>
      <c r="U127" s="21"/>
      <c r="V127" s="21"/>
      <c r="W127" s="21"/>
      <c r="X127" s="21"/>
      <c r="Y127" s="21"/>
      <c r="Z127" s="21"/>
    </row>
    <row r="128" spans="1:26">
      <c r="A128" s="83"/>
      <c r="B128" s="292"/>
      <c r="C128" s="292"/>
      <c r="D128" s="11" t="s">
        <v>1321</v>
      </c>
      <c r="E128" s="56" t="s">
        <v>842</v>
      </c>
      <c r="F128" s="57">
        <v>2011</v>
      </c>
      <c r="G128" s="11"/>
      <c r="H128" s="21"/>
      <c r="I128" s="21"/>
      <c r="J128" s="21"/>
      <c r="K128" s="21"/>
      <c r="L128" s="21"/>
      <c r="M128" s="21"/>
      <c r="N128" s="21"/>
      <c r="O128" s="21"/>
      <c r="P128" s="21"/>
      <c r="Q128" s="21"/>
      <c r="R128" s="21"/>
      <c r="S128" s="21"/>
      <c r="T128" s="21"/>
      <c r="U128" s="21"/>
      <c r="V128" s="21"/>
      <c r="W128" s="21"/>
      <c r="X128" s="21"/>
      <c r="Y128" s="21"/>
      <c r="Z128" s="21"/>
    </row>
    <row r="129" spans="1:26">
      <c r="A129" s="83"/>
      <c r="B129" s="292"/>
      <c r="C129" s="292"/>
      <c r="D129" s="73" t="s">
        <v>1312</v>
      </c>
      <c r="E129" s="56" t="s">
        <v>55</v>
      </c>
      <c r="F129" s="57">
        <v>2013</v>
      </c>
      <c r="G129" s="11"/>
      <c r="H129" s="21"/>
      <c r="I129" s="21"/>
      <c r="J129" s="21"/>
      <c r="K129" s="21"/>
      <c r="L129" s="21"/>
      <c r="M129" s="21"/>
      <c r="N129" s="21"/>
      <c r="O129" s="21"/>
      <c r="P129" s="21"/>
      <c r="Q129" s="21"/>
      <c r="R129" s="21"/>
      <c r="S129" s="21"/>
      <c r="T129" s="21"/>
      <c r="U129" s="21"/>
      <c r="V129" s="21"/>
      <c r="W129" s="21"/>
      <c r="X129" s="21"/>
      <c r="Y129" s="21"/>
      <c r="Z129" s="21"/>
    </row>
    <row r="130" spans="1:26">
      <c r="A130" s="83"/>
      <c r="B130" s="292"/>
      <c r="C130" s="292"/>
      <c r="D130" s="11" t="s">
        <v>1375</v>
      </c>
      <c r="E130" s="56" t="s">
        <v>792</v>
      </c>
      <c r="F130" s="57">
        <v>2013</v>
      </c>
      <c r="G130" s="11"/>
      <c r="H130" s="21"/>
      <c r="I130" s="21"/>
      <c r="J130" s="21"/>
      <c r="K130" s="21"/>
      <c r="L130" s="21"/>
      <c r="M130" s="21"/>
      <c r="N130" s="21"/>
      <c r="O130" s="21"/>
      <c r="P130" s="21"/>
      <c r="Q130" s="21"/>
      <c r="R130" s="21"/>
      <c r="S130" s="21"/>
      <c r="T130" s="21"/>
      <c r="U130" s="21"/>
      <c r="V130" s="21"/>
      <c r="W130" s="21"/>
      <c r="X130" s="21"/>
      <c r="Y130" s="21"/>
      <c r="Z130" s="21"/>
    </row>
    <row r="131" spans="1:26">
      <c r="A131" s="83"/>
      <c r="B131" s="292"/>
      <c r="C131" s="292"/>
      <c r="D131" s="11" t="s">
        <v>1366</v>
      </c>
      <c r="E131" s="56" t="s">
        <v>266</v>
      </c>
      <c r="F131" s="57">
        <v>2014</v>
      </c>
      <c r="G131" s="11"/>
      <c r="H131" s="21"/>
      <c r="I131" s="21"/>
      <c r="J131" s="21"/>
      <c r="K131" s="21"/>
      <c r="L131" s="21"/>
      <c r="M131" s="21"/>
      <c r="N131" s="21"/>
      <c r="O131" s="21"/>
      <c r="P131" s="21"/>
      <c r="Q131" s="21"/>
      <c r="R131" s="21"/>
      <c r="S131" s="21"/>
      <c r="T131" s="21"/>
      <c r="U131" s="21"/>
      <c r="V131" s="21"/>
      <c r="W131" s="21"/>
      <c r="X131" s="21"/>
      <c r="Y131" s="21"/>
      <c r="Z131" s="21"/>
    </row>
    <row r="132" spans="1:26">
      <c r="A132" s="83"/>
      <c r="B132" s="292"/>
      <c r="C132" s="292"/>
      <c r="D132" s="11" t="s">
        <v>1379</v>
      </c>
      <c r="E132" s="56" t="s">
        <v>295</v>
      </c>
      <c r="F132" s="57">
        <v>2014</v>
      </c>
      <c r="G132" s="11"/>
      <c r="H132" s="21"/>
      <c r="I132" s="21"/>
      <c r="J132" s="21"/>
      <c r="K132" s="21"/>
      <c r="L132" s="21"/>
      <c r="M132" s="21"/>
      <c r="N132" s="21"/>
      <c r="O132" s="21"/>
      <c r="P132" s="21"/>
      <c r="Q132" s="21"/>
      <c r="R132" s="21"/>
      <c r="S132" s="21"/>
      <c r="T132" s="21"/>
      <c r="U132" s="21"/>
      <c r="V132" s="21"/>
      <c r="W132" s="21"/>
      <c r="X132" s="21"/>
      <c r="Y132" s="21"/>
      <c r="Z132" s="21"/>
    </row>
    <row r="133" spans="1:26">
      <c r="A133" s="83"/>
      <c r="B133" s="292"/>
      <c r="C133" s="292"/>
      <c r="D133" s="11" t="s">
        <v>1382</v>
      </c>
      <c r="E133" s="56" t="s">
        <v>419</v>
      </c>
      <c r="F133" s="57">
        <v>2014</v>
      </c>
      <c r="G133" s="11"/>
      <c r="H133" s="21"/>
      <c r="I133" s="21"/>
      <c r="J133" s="21"/>
      <c r="K133" s="21"/>
      <c r="L133" s="21"/>
      <c r="M133" s="21"/>
      <c r="N133" s="21"/>
      <c r="O133" s="21"/>
      <c r="P133" s="21"/>
      <c r="Q133" s="21"/>
      <c r="R133" s="21"/>
      <c r="S133" s="21"/>
      <c r="T133" s="21"/>
      <c r="U133" s="21"/>
      <c r="V133" s="21"/>
      <c r="W133" s="21"/>
      <c r="X133" s="21"/>
      <c r="Y133" s="21"/>
      <c r="Z133" s="21"/>
    </row>
    <row r="134" spans="1:26">
      <c r="A134" s="83"/>
      <c r="B134" s="292"/>
      <c r="C134" s="292"/>
      <c r="D134" s="11" t="s">
        <v>1384</v>
      </c>
      <c r="E134" s="56" t="s">
        <v>622</v>
      </c>
      <c r="F134" s="57">
        <v>2014</v>
      </c>
      <c r="G134" s="11"/>
      <c r="H134" s="21"/>
      <c r="I134" s="21"/>
      <c r="J134" s="21"/>
      <c r="K134" s="21"/>
      <c r="L134" s="21"/>
      <c r="M134" s="21"/>
      <c r="N134" s="21"/>
      <c r="O134" s="21"/>
      <c r="P134" s="21"/>
      <c r="Q134" s="21"/>
      <c r="R134" s="21"/>
      <c r="S134" s="21"/>
      <c r="T134" s="21"/>
      <c r="U134" s="21"/>
      <c r="V134" s="21"/>
      <c r="W134" s="21"/>
      <c r="X134" s="21"/>
      <c r="Y134" s="21"/>
      <c r="Z134" s="21"/>
    </row>
    <row r="135" spans="1:26">
      <c r="A135" s="83"/>
      <c r="B135" s="292"/>
      <c r="C135" s="292"/>
      <c r="D135" s="11" t="s">
        <v>1366</v>
      </c>
      <c r="E135" s="56" t="s">
        <v>1065</v>
      </c>
      <c r="F135" s="57">
        <v>2014</v>
      </c>
      <c r="G135" s="11"/>
      <c r="H135" s="21"/>
      <c r="I135" s="21"/>
      <c r="J135" s="21"/>
      <c r="K135" s="21"/>
      <c r="L135" s="21"/>
      <c r="M135" s="21"/>
      <c r="N135" s="21"/>
      <c r="O135" s="21"/>
      <c r="P135" s="21"/>
      <c r="Q135" s="21"/>
      <c r="R135" s="21"/>
      <c r="S135" s="21"/>
      <c r="T135" s="21"/>
      <c r="U135" s="21"/>
      <c r="V135" s="21"/>
      <c r="W135" s="21"/>
      <c r="X135" s="21"/>
      <c r="Y135" s="21"/>
      <c r="Z135" s="21"/>
    </row>
    <row r="136" spans="1:26">
      <c r="A136" s="83"/>
      <c r="B136" s="292"/>
      <c r="C136" s="292"/>
      <c r="D136" s="11" t="s">
        <v>1379</v>
      </c>
      <c r="E136" s="56" t="s">
        <v>1109</v>
      </c>
      <c r="F136" s="57">
        <v>2014</v>
      </c>
      <c r="G136" s="11"/>
      <c r="H136" s="21"/>
      <c r="I136" s="21"/>
      <c r="J136" s="21"/>
      <c r="K136" s="21"/>
      <c r="L136" s="21"/>
      <c r="M136" s="21"/>
      <c r="N136" s="21"/>
      <c r="O136" s="21"/>
      <c r="P136" s="21"/>
      <c r="Q136" s="21"/>
      <c r="R136" s="21"/>
      <c r="S136" s="21"/>
      <c r="T136" s="21"/>
      <c r="U136" s="21"/>
      <c r="V136" s="21"/>
      <c r="W136" s="21"/>
      <c r="X136" s="21"/>
      <c r="Y136" s="21"/>
      <c r="Z136" s="21"/>
    </row>
    <row r="137" spans="1:26">
      <c r="A137" s="83"/>
      <c r="B137" s="292"/>
      <c r="C137" s="292"/>
      <c r="D137" s="11" t="s">
        <v>1391</v>
      </c>
      <c r="E137" s="56" t="s">
        <v>322</v>
      </c>
      <c r="F137" s="57">
        <v>2015</v>
      </c>
      <c r="G137" s="11"/>
      <c r="H137" s="21"/>
      <c r="I137" s="21"/>
      <c r="J137" s="21"/>
      <c r="K137" s="21"/>
      <c r="L137" s="21"/>
      <c r="M137" s="21"/>
      <c r="N137" s="21"/>
      <c r="O137" s="21"/>
      <c r="P137" s="21"/>
      <c r="Q137" s="21"/>
      <c r="R137" s="21"/>
      <c r="S137" s="21"/>
      <c r="T137" s="21"/>
      <c r="U137" s="21"/>
      <c r="V137" s="21"/>
      <c r="W137" s="21"/>
      <c r="X137" s="21"/>
      <c r="Y137" s="21"/>
      <c r="Z137" s="21"/>
    </row>
    <row r="138" spans="1:26">
      <c r="A138" s="83"/>
      <c r="B138" s="292"/>
      <c r="C138" s="292"/>
      <c r="D138" s="73" t="s">
        <v>1312</v>
      </c>
      <c r="E138" s="56" t="s">
        <v>929</v>
      </c>
      <c r="F138" s="57">
        <v>2015</v>
      </c>
      <c r="G138" s="11"/>
      <c r="H138" s="21"/>
      <c r="I138" s="21"/>
      <c r="J138" s="21"/>
      <c r="K138" s="21"/>
      <c r="L138" s="21"/>
      <c r="M138" s="21"/>
      <c r="N138" s="21"/>
      <c r="O138" s="21"/>
      <c r="P138" s="21"/>
      <c r="Q138" s="21"/>
      <c r="R138" s="21"/>
      <c r="S138" s="21"/>
      <c r="T138" s="21"/>
      <c r="U138" s="21"/>
      <c r="V138" s="21"/>
      <c r="W138" s="21"/>
      <c r="X138" s="21"/>
      <c r="Y138" s="21"/>
      <c r="Z138" s="21"/>
    </row>
    <row r="139" spans="1:26">
      <c r="A139" s="83"/>
      <c r="B139" s="292"/>
      <c r="C139" s="292"/>
      <c r="D139" s="73" t="s">
        <v>1312</v>
      </c>
      <c r="E139" s="56" t="s">
        <v>995</v>
      </c>
      <c r="F139" s="57">
        <v>2015</v>
      </c>
      <c r="G139" s="11"/>
      <c r="H139" s="21"/>
      <c r="I139" s="21"/>
      <c r="J139" s="21"/>
      <c r="K139" s="21"/>
      <c r="L139" s="21"/>
      <c r="M139" s="21"/>
      <c r="N139" s="21"/>
      <c r="O139" s="21"/>
      <c r="P139" s="21"/>
      <c r="Q139" s="21"/>
      <c r="R139" s="21"/>
      <c r="S139" s="21"/>
      <c r="T139" s="21"/>
      <c r="U139" s="21"/>
      <c r="V139" s="21"/>
      <c r="W139" s="21"/>
      <c r="X139" s="21"/>
      <c r="Y139" s="21"/>
      <c r="Z139" s="21"/>
    </row>
    <row r="140" spans="1:26">
      <c r="A140" s="83"/>
      <c r="B140" s="292"/>
      <c r="C140" s="292"/>
      <c r="D140" s="71" t="s">
        <v>1429</v>
      </c>
      <c r="E140" s="56" t="s">
        <v>149</v>
      </c>
      <c r="F140" s="57">
        <v>2018</v>
      </c>
      <c r="G140" s="11"/>
      <c r="H140" s="21"/>
      <c r="I140" s="21"/>
      <c r="J140" s="21"/>
      <c r="K140" s="21"/>
      <c r="L140" s="21"/>
      <c r="M140" s="21"/>
      <c r="N140" s="21"/>
      <c r="O140" s="21"/>
      <c r="P140" s="21"/>
      <c r="Q140" s="21"/>
      <c r="R140" s="21"/>
      <c r="S140" s="21"/>
      <c r="T140" s="21"/>
      <c r="U140" s="21"/>
      <c r="V140" s="21"/>
      <c r="W140" s="21"/>
      <c r="X140" s="21"/>
      <c r="Y140" s="21"/>
      <c r="Z140" s="21"/>
    </row>
    <row r="141" spans="1:26">
      <c r="A141" s="83"/>
      <c r="B141" s="292"/>
      <c r="C141" s="292"/>
      <c r="D141" s="11" t="s">
        <v>1400</v>
      </c>
      <c r="E141" s="56" t="s">
        <v>179</v>
      </c>
      <c r="F141" s="57">
        <v>2018</v>
      </c>
      <c r="G141" s="11"/>
      <c r="H141" s="21"/>
      <c r="I141" s="21"/>
      <c r="J141" s="21"/>
      <c r="K141" s="21"/>
      <c r="L141" s="21"/>
      <c r="M141" s="21"/>
      <c r="N141" s="21"/>
      <c r="O141" s="21"/>
      <c r="P141" s="21"/>
      <c r="Q141" s="21"/>
      <c r="R141" s="21"/>
      <c r="S141" s="21"/>
      <c r="T141" s="21"/>
      <c r="U141" s="21"/>
      <c r="V141" s="21"/>
      <c r="W141" s="21"/>
      <c r="X141" s="21"/>
      <c r="Y141" s="21"/>
      <c r="Z141" s="21"/>
    </row>
    <row r="142" spans="1:26">
      <c r="A142" s="83"/>
      <c r="B142" s="292"/>
      <c r="C142" s="292"/>
      <c r="D142" s="11" t="s">
        <v>1353</v>
      </c>
      <c r="E142" s="56" t="s">
        <v>211</v>
      </c>
      <c r="F142" s="57">
        <v>2018</v>
      </c>
      <c r="G142" s="11"/>
      <c r="H142" s="21"/>
      <c r="I142" s="21"/>
      <c r="J142" s="21"/>
      <c r="K142" s="21"/>
      <c r="L142" s="21"/>
      <c r="M142" s="21"/>
      <c r="N142" s="21"/>
      <c r="O142" s="21"/>
      <c r="P142" s="21"/>
      <c r="Q142" s="21"/>
      <c r="R142" s="21"/>
      <c r="S142" s="21"/>
      <c r="T142" s="21"/>
      <c r="U142" s="21"/>
      <c r="V142" s="21"/>
      <c r="W142" s="21"/>
      <c r="X142" s="21"/>
      <c r="Y142" s="21"/>
      <c r="Z142" s="21"/>
    </row>
    <row r="143" spans="1:26">
      <c r="A143" s="83"/>
      <c r="B143" s="292"/>
      <c r="C143" s="292"/>
      <c r="D143" s="11" t="s">
        <v>1366</v>
      </c>
      <c r="E143" s="56" t="s">
        <v>864</v>
      </c>
      <c r="F143" s="57">
        <v>2018</v>
      </c>
      <c r="G143" s="11"/>
      <c r="H143" s="21"/>
      <c r="I143" s="21"/>
      <c r="J143" s="21"/>
      <c r="K143" s="21"/>
      <c r="L143" s="21"/>
      <c r="M143" s="21"/>
      <c r="N143" s="21"/>
      <c r="O143" s="21"/>
      <c r="P143" s="21"/>
      <c r="Q143" s="21"/>
      <c r="R143" s="21"/>
      <c r="S143" s="21"/>
      <c r="T143" s="21"/>
      <c r="U143" s="21"/>
      <c r="V143" s="21"/>
      <c r="W143" s="21"/>
      <c r="X143" s="21"/>
      <c r="Y143" s="21"/>
      <c r="Z143" s="21"/>
    </row>
    <row r="144" spans="1:26">
      <c r="A144" s="83"/>
      <c r="B144" s="292"/>
      <c r="C144" s="292"/>
      <c r="D144" s="11" t="s">
        <v>1406</v>
      </c>
      <c r="E144" s="56" t="s">
        <v>92</v>
      </c>
      <c r="F144" s="57">
        <v>2019</v>
      </c>
      <c r="G144" s="11"/>
      <c r="H144" s="21"/>
      <c r="I144" s="21"/>
      <c r="J144" s="21"/>
      <c r="K144" s="21"/>
      <c r="L144" s="21"/>
      <c r="M144" s="21"/>
      <c r="N144" s="21"/>
      <c r="O144" s="21"/>
      <c r="P144" s="21"/>
      <c r="Q144" s="21"/>
      <c r="R144" s="21"/>
      <c r="S144" s="21"/>
      <c r="T144" s="21"/>
      <c r="U144" s="21"/>
      <c r="V144" s="21"/>
      <c r="W144" s="21"/>
      <c r="X144" s="21"/>
      <c r="Y144" s="21"/>
      <c r="Z144" s="21"/>
    </row>
    <row r="145" spans="1:26">
      <c r="A145" s="83"/>
      <c r="B145" s="292"/>
      <c r="C145" s="292"/>
      <c r="D145" s="11" t="s">
        <v>1321</v>
      </c>
      <c r="E145" s="56" t="s">
        <v>1042</v>
      </c>
      <c r="F145" s="57">
        <v>2019</v>
      </c>
      <c r="G145" s="11"/>
      <c r="H145" s="21"/>
      <c r="I145" s="21"/>
      <c r="J145" s="21"/>
      <c r="K145" s="21"/>
      <c r="L145" s="21"/>
      <c r="M145" s="21"/>
      <c r="N145" s="21"/>
      <c r="O145" s="21"/>
      <c r="P145" s="21"/>
      <c r="Q145" s="21"/>
      <c r="R145" s="21"/>
      <c r="S145" s="21"/>
      <c r="T145" s="21"/>
      <c r="U145" s="21"/>
      <c r="V145" s="21"/>
      <c r="W145" s="21"/>
      <c r="X145" s="21"/>
      <c r="Y145" s="21"/>
      <c r="Z145" s="21"/>
    </row>
    <row r="146" spans="1:26">
      <c r="A146" s="83"/>
      <c r="B146" s="292"/>
      <c r="C146" s="292"/>
      <c r="D146" s="66" t="s">
        <v>1375</v>
      </c>
      <c r="E146" s="56" t="s">
        <v>1177</v>
      </c>
      <c r="F146" s="57">
        <v>2019</v>
      </c>
      <c r="G146" s="11"/>
      <c r="H146" s="21"/>
      <c r="I146" s="21"/>
      <c r="J146" s="21"/>
      <c r="K146" s="21"/>
      <c r="L146" s="21"/>
      <c r="M146" s="21"/>
      <c r="N146" s="21"/>
      <c r="O146" s="21"/>
      <c r="P146" s="21"/>
      <c r="Q146" s="21"/>
      <c r="R146" s="21"/>
      <c r="S146" s="21"/>
      <c r="T146" s="21"/>
      <c r="U146" s="21"/>
      <c r="V146" s="21"/>
      <c r="W146" s="21"/>
      <c r="X146" s="21"/>
      <c r="Y146" s="21"/>
      <c r="Z146" s="21"/>
    </row>
    <row r="147" spans="1:26">
      <c r="A147" s="83"/>
      <c r="B147" s="302" t="s">
        <v>1412</v>
      </c>
      <c r="C147" s="303" t="s">
        <v>1413</v>
      </c>
      <c r="D147" s="11" t="s">
        <v>1414</v>
      </c>
      <c r="E147" s="56" t="s">
        <v>368</v>
      </c>
      <c r="F147" s="57">
        <v>2021</v>
      </c>
      <c r="G147" s="11"/>
      <c r="H147" s="21"/>
      <c r="I147" s="21"/>
      <c r="J147" s="21"/>
      <c r="K147" s="21"/>
      <c r="L147" s="21"/>
      <c r="M147" s="21"/>
      <c r="N147" s="21"/>
      <c r="O147" s="21"/>
      <c r="P147" s="21"/>
      <c r="Q147" s="21"/>
      <c r="R147" s="21"/>
      <c r="S147" s="21"/>
      <c r="T147" s="21"/>
      <c r="U147" s="21"/>
      <c r="V147" s="21"/>
      <c r="W147" s="21"/>
      <c r="X147" s="21"/>
      <c r="Y147" s="21"/>
      <c r="Z147" s="21"/>
    </row>
    <row r="148" spans="1:26">
      <c r="A148" s="83"/>
      <c r="B148" s="292"/>
      <c r="C148" s="292"/>
      <c r="D148" s="73" t="s">
        <v>1312</v>
      </c>
      <c r="E148" s="56" t="s">
        <v>978</v>
      </c>
      <c r="F148" s="57">
        <v>2021</v>
      </c>
      <c r="G148" s="11"/>
      <c r="H148" s="21"/>
      <c r="I148" s="21"/>
      <c r="J148" s="21"/>
      <c r="K148" s="21"/>
      <c r="L148" s="21"/>
      <c r="M148" s="21"/>
      <c r="N148" s="21"/>
      <c r="O148" s="21"/>
      <c r="P148" s="21"/>
      <c r="Q148" s="21"/>
      <c r="R148" s="21"/>
      <c r="S148" s="21"/>
      <c r="T148" s="21"/>
      <c r="U148" s="21"/>
      <c r="V148" s="21"/>
      <c r="W148" s="21"/>
      <c r="X148" s="21"/>
      <c r="Y148" s="21"/>
      <c r="Z148" s="21"/>
    </row>
    <row r="149" spans="1:26">
      <c r="A149" s="83"/>
      <c r="B149" s="292"/>
      <c r="C149" s="292"/>
      <c r="D149" s="11" t="s">
        <v>1419</v>
      </c>
      <c r="E149" s="56" t="s">
        <v>955</v>
      </c>
      <c r="F149" s="57">
        <v>2022</v>
      </c>
      <c r="G149" s="11"/>
      <c r="H149" s="21"/>
      <c r="I149" s="21"/>
      <c r="J149" s="21"/>
      <c r="K149" s="21"/>
      <c r="L149" s="21"/>
      <c r="M149" s="21"/>
      <c r="N149" s="21"/>
      <c r="O149" s="21"/>
      <c r="P149" s="21"/>
      <c r="Q149" s="21"/>
      <c r="R149" s="21"/>
      <c r="S149" s="21"/>
      <c r="T149" s="21"/>
      <c r="U149" s="21"/>
      <c r="V149" s="21"/>
      <c r="W149" s="21"/>
      <c r="X149" s="21"/>
      <c r="Y149" s="21"/>
      <c r="Z149" s="21"/>
    </row>
    <row r="150" spans="1:26">
      <c r="A150" s="83"/>
      <c r="B150" s="292"/>
      <c r="C150" s="292"/>
      <c r="D150" s="11" t="s">
        <v>1422</v>
      </c>
      <c r="E150" s="56" t="s">
        <v>1129</v>
      </c>
      <c r="F150" s="57">
        <v>2022</v>
      </c>
      <c r="G150" s="11"/>
      <c r="H150" s="21"/>
      <c r="I150" s="21"/>
      <c r="J150" s="21"/>
      <c r="K150" s="21"/>
      <c r="L150" s="21"/>
      <c r="M150" s="21"/>
      <c r="N150" s="21"/>
      <c r="O150" s="21"/>
      <c r="P150" s="21"/>
      <c r="Q150" s="21"/>
      <c r="R150" s="21"/>
      <c r="S150" s="21"/>
      <c r="T150" s="21"/>
      <c r="U150" s="21"/>
      <c r="V150" s="21"/>
      <c r="W150" s="21"/>
      <c r="X150" s="21"/>
      <c r="Y150" s="21"/>
      <c r="Z150" s="21"/>
    </row>
    <row r="151" spans="1:26">
      <c r="A151" s="21"/>
      <c r="B151" s="21"/>
      <c r="C151" s="21"/>
      <c r="D151" s="38"/>
      <c r="E151" s="11"/>
      <c r="F151" s="11"/>
      <c r="G151" s="11"/>
      <c r="H151" s="21"/>
      <c r="I151" s="21"/>
      <c r="J151" s="21"/>
      <c r="K151" s="21"/>
      <c r="L151" s="21"/>
      <c r="M151" s="21"/>
      <c r="N151" s="21"/>
      <c r="O151" s="21"/>
      <c r="P151" s="21"/>
      <c r="Q151" s="21"/>
      <c r="R151" s="21"/>
      <c r="S151" s="21"/>
      <c r="T151" s="21"/>
      <c r="U151" s="21"/>
      <c r="V151" s="21"/>
      <c r="W151" s="21"/>
      <c r="X151" s="21"/>
      <c r="Y151" s="21"/>
      <c r="Z151" s="21"/>
    </row>
    <row r="152" spans="1:26">
      <c r="A152" s="21"/>
      <c r="B152" s="21"/>
      <c r="C152" s="21"/>
      <c r="D152" s="38"/>
      <c r="E152" s="11"/>
      <c r="F152" s="11"/>
      <c r="G152" s="11"/>
      <c r="H152" s="21"/>
      <c r="I152" s="21"/>
      <c r="J152" s="21"/>
      <c r="K152" s="21"/>
      <c r="L152" s="21"/>
      <c r="M152" s="21"/>
      <c r="N152" s="21"/>
      <c r="O152" s="21"/>
      <c r="P152" s="21"/>
      <c r="Q152" s="21"/>
      <c r="R152" s="21"/>
      <c r="S152" s="21"/>
      <c r="T152" s="21"/>
      <c r="U152" s="21"/>
      <c r="V152" s="21"/>
      <c r="W152" s="21"/>
      <c r="X152" s="21"/>
      <c r="Y152" s="21"/>
      <c r="Z152" s="21"/>
    </row>
    <row r="153" spans="1:26">
      <c r="A153" s="21"/>
      <c r="B153" s="21"/>
      <c r="C153" s="21"/>
      <c r="D153" s="38"/>
      <c r="E153" s="11"/>
      <c r="F153" s="11"/>
      <c r="G153" s="11"/>
      <c r="H153" s="21"/>
      <c r="I153" s="21"/>
      <c r="J153" s="21"/>
      <c r="K153" s="21"/>
      <c r="L153" s="21"/>
      <c r="M153" s="21"/>
      <c r="N153" s="21"/>
      <c r="O153" s="21"/>
      <c r="P153" s="21"/>
      <c r="Q153" s="21"/>
      <c r="R153" s="21"/>
      <c r="S153" s="21"/>
      <c r="T153" s="21"/>
      <c r="U153" s="21"/>
      <c r="V153" s="21"/>
      <c r="W153" s="21"/>
      <c r="X153" s="21"/>
      <c r="Y153" s="21"/>
      <c r="Z153" s="21"/>
    </row>
    <row r="154" spans="1:26">
      <c r="A154" s="84" t="s">
        <v>1430</v>
      </c>
      <c r="B154" s="84" t="s">
        <v>1431</v>
      </c>
      <c r="C154" s="84" t="s">
        <v>1432</v>
      </c>
      <c r="D154" s="38"/>
      <c r="E154" s="11"/>
      <c r="F154" s="11"/>
      <c r="G154" s="11"/>
      <c r="H154" s="21"/>
      <c r="I154" s="21"/>
      <c r="J154" s="21"/>
      <c r="K154" s="21"/>
      <c r="L154" s="21"/>
      <c r="M154" s="21"/>
      <c r="N154" s="21"/>
      <c r="O154" s="21"/>
      <c r="P154" s="21"/>
      <c r="Q154" s="21"/>
      <c r="R154" s="21"/>
      <c r="S154" s="21"/>
      <c r="T154" s="21"/>
      <c r="U154" s="21"/>
      <c r="V154" s="21"/>
      <c r="W154" s="21"/>
      <c r="X154" s="21"/>
      <c r="Y154" s="21"/>
      <c r="Z154" s="21"/>
    </row>
    <row r="155" spans="1:26">
      <c r="A155" s="60" t="s">
        <v>1310</v>
      </c>
      <c r="B155" s="11" t="s">
        <v>1312</v>
      </c>
      <c r="C155" s="21" t="s">
        <v>1433</v>
      </c>
      <c r="D155" s="11" t="s">
        <v>1312</v>
      </c>
      <c r="E155" s="11"/>
      <c r="F155" s="11"/>
      <c r="G155" s="11"/>
      <c r="H155" s="21"/>
      <c r="I155" s="21"/>
      <c r="J155" s="21"/>
      <c r="K155" s="21"/>
      <c r="L155" s="21"/>
      <c r="M155" s="21"/>
      <c r="N155" s="21"/>
      <c r="O155" s="21"/>
      <c r="P155" s="21"/>
      <c r="Q155" s="21"/>
      <c r="R155" s="21"/>
      <c r="S155" s="21"/>
      <c r="T155" s="21"/>
      <c r="U155" s="21"/>
      <c r="V155" s="21"/>
      <c r="W155" s="21"/>
      <c r="X155" s="21"/>
      <c r="Y155" s="21"/>
      <c r="Z155" s="21"/>
    </row>
    <row r="156" spans="1:26">
      <c r="A156" s="63" t="s">
        <v>1316</v>
      </c>
      <c r="B156" s="11" t="s">
        <v>1434</v>
      </c>
      <c r="C156" s="21" t="s">
        <v>1433</v>
      </c>
      <c r="D156" s="11" t="s">
        <v>1312</v>
      </c>
      <c r="E156" s="11"/>
      <c r="F156" s="11"/>
      <c r="G156" s="11"/>
      <c r="H156" s="21"/>
      <c r="I156" s="21"/>
      <c r="J156" s="21"/>
      <c r="K156" s="21"/>
      <c r="L156" s="21"/>
      <c r="M156" s="21"/>
      <c r="N156" s="21"/>
      <c r="O156" s="21"/>
      <c r="P156" s="21"/>
      <c r="Q156" s="21"/>
      <c r="R156" s="21"/>
      <c r="S156" s="21"/>
      <c r="T156" s="21"/>
      <c r="U156" s="21"/>
      <c r="V156" s="21"/>
      <c r="W156" s="21"/>
      <c r="X156" s="21"/>
      <c r="Y156" s="21"/>
      <c r="Z156" s="21"/>
    </row>
    <row r="157" spans="1:26">
      <c r="A157" s="68" t="s">
        <v>1325</v>
      </c>
      <c r="B157" s="11" t="s">
        <v>1375</v>
      </c>
      <c r="C157" s="85" t="s">
        <v>1435</v>
      </c>
      <c r="D157" s="64" t="s">
        <v>1436</v>
      </c>
      <c r="E157" s="11"/>
      <c r="F157" s="11"/>
      <c r="G157" s="11"/>
      <c r="H157" s="21"/>
      <c r="I157" s="21"/>
      <c r="J157" s="21"/>
      <c r="K157" s="21"/>
      <c r="L157" s="21"/>
      <c r="M157" s="21"/>
      <c r="N157" s="21"/>
      <c r="O157" s="21"/>
      <c r="P157" s="21"/>
      <c r="Q157" s="21"/>
      <c r="R157" s="21"/>
      <c r="S157" s="21"/>
      <c r="T157" s="21"/>
      <c r="U157" s="21"/>
      <c r="V157" s="21"/>
      <c r="W157" s="21"/>
      <c r="X157" s="21"/>
      <c r="Y157" s="21"/>
      <c r="Z157" s="21"/>
    </row>
    <row r="158" spans="1:26">
      <c r="A158" s="75" t="s">
        <v>1356</v>
      </c>
      <c r="B158" s="71" t="s">
        <v>1348</v>
      </c>
      <c r="C158" s="21" t="s">
        <v>1437</v>
      </c>
      <c r="D158" s="11" t="s">
        <v>1321</v>
      </c>
      <c r="E158" s="11"/>
      <c r="F158" s="11"/>
      <c r="G158" s="11"/>
      <c r="H158" s="21"/>
      <c r="I158" s="21"/>
      <c r="J158" s="21"/>
      <c r="K158" s="21"/>
      <c r="L158" s="21"/>
      <c r="M158" s="21"/>
      <c r="N158" s="21"/>
      <c r="O158" s="21"/>
      <c r="P158" s="21"/>
      <c r="Q158" s="21"/>
      <c r="R158" s="21"/>
      <c r="S158" s="21"/>
      <c r="T158" s="21"/>
      <c r="U158" s="21"/>
      <c r="V158" s="21"/>
      <c r="W158" s="21"/>
      <c r="X158" s="21"/>
      <c r="Y158" s="21"/>
      <c r="Z158" s="21"/>
    </row>
    <row r="159" spans="1:26">
      <c r="A159" s="82" t="s">
        <v>1412</v>
      </c>
      <c r="B159" s="11" t="s">
        <v>1438</v>
      </c>
      <c r="C159" s="21" t="s">
        <v>1437</v>
      </c>
      <c r="D159" s="66" t="s">
        <v>1323</v>
      </c>
      <c r="E159" s="11"/>
      <c r="F159" s="11"/>
      <c r="G159" s="11"/>
      <c r="H159" s="21"/>
      <c r="I159" s="21"/>
      <c r="J159" s="21"/>
      <c r="K159" s="21"/>
      <c r="L159" s="21"/>
      <c r="M159" s="21"/>
      <c r="N159" s="21"/>
      <c r="O159" s="21"/>
      <c r="P159" s="21"/>
      <c r="Q159" s="21"/>
      <c r="R159" s="21"/>
      <c r="S159" s="21"/>
      <c r="T159" s="21"/>
      <c r="U159" s="21"/>
      <c r="V159" s="21"/>
      <c r="W159" s="21"/>
      <c r="X159" s="21"/>
      <c r="Y159" s="21"/>
      <c r="Z159" s="21"/>
    </row>
    <row r="160" spans="1:26">
      <c r="B160" s="21" t="s">
        <v>1439</v>
      </c>
      <c r="C160" s="21" t="s">
        <v>1440</v>
      </c>
      <c r="D160" s="11" t="s">
        <v>1327</v>
      </c>
      <c r="E160" s="11"/>
      <c r="F160" s="11"/>
      <c r="G160" s="11"/>
      <c r="H160" s="21"/>
      <c r="I160" s="21"/>
      <c r="J160" s="21"/>
      <c r="K160" s="21"/>
      <c r="L160" s="21"/>
      <c r="M160" s="21"/>
      <c r="N160" s="21"/>
      <c r="O160" s="21"/>
      <c r="P160" s="21"/>
      <c r="Q160" s="21"/>
      <c r="R160" s="21"/>
      <c r="S160" s="21"/>
      <c r="T160" s="21"/>
      <c r="U160" s="21"/>
      <c r="V160" s="21"/>
      <c r="W160" s="21"/>
      <c r="X160" s="21"/>
      <c r="Y160" s="21"/>
      <c r="Z160" s="21"/>
    </row>
    <row r="161" spans="1:26">
      <c r="A161" s="11"/>
      <c r="B161" s="86" t="s">
        <v>1441</v>
      </c>
      <c r="C161" s="21" t="s">
        <v>1442</v>
      </c>
      <c r="D161" s="11" t="s">
        <v>1329</v>
      </c>
      <c r="E161" s="11"/>
      <c r="F161" s="11"/>
      <c r="G161" s="11"/>
      <c r="H161" s="21"/>
      <c r="I161" s="21"/>
      <c r="J161" s="21"/>
      <c r="K161" s="21"/>
      <c r="L161" s="21"/>
      <c r="M161" s="21"/>
      <c r="N161" s="21"/>
      <c r="O161" s="21"/>
      <c r="P161" s="21"/>
      <c r="Q161" s="21"/>
      <c r="R161" s="21"/>
      <c r="S161" s="21"/>
      <c r="T161" s="21"/>
      <c r="U161" s="21"/>
      <c r="V161" s="21"/>
      <c r="W161" s="21"/>
      <c r="X161" s="21"/>
      <c r="Y161" s="21"/>
      <c r="Z161" s="21"/>
    </row>
    <row r="162" spans="1:26">
      <c r="A162" s="11"/>
      <c r="B162" s="11" t="s">
        <v>1353</v>
      </c>
      <c r="C162" s="21" t="s">
        <v>1443</v>
      </c>
      <c r="D162" s="11" t="s">
        <v>1312</v>
      </c>
      <c r="E162" s="11"/>
      <c r="F162" s="11"/>
      <c r="G162" s="11"/>
      <c r="H162" s="21"/>
      <c r="I162" s="21"/>
      <c r="J162" s="21"/>
      <c r="K162" s="21"/>
      <c r="L162" s="21"/>
      <c r="M162" s="21"/>
      <c r="N162" s="21"/>
      <c r="O162" s="21"/>
      <c r="P162" s="21"/>
      <c r="Q162" s="21"/>
      <c r="R162" s="21"/>
      <c r="S162" s="21"/>
      <c r="T162" s="21"/>
      <c r="U162" s="21"/>
      <c r="V162" s="21"/>
      <c r="W162" s="21"/>
      <c r="X162" s="21"/>
      <c r="Y162" s="21"/>
      <c r="Z162" s="21"/>
    </row>
    <row r="163" spans="1:26">
      <c r="A163" s="11"/>
      <c r="B163" s="11" t="s">
        <v>1337</v>
      </c>
      <c r="C163" s="21" t="s">
        <v>1444</v>
      </c>
      <c r="D163" s="11" t="s">
        <v>1333</v>
      </c>
      <c r="E163" s="11"/>
      <c r="F163" s="11"/>
      <c r="G163" s="11"/>
      <c r="H163" s="21"/>
      <c r="I163" s="21"/>
      <c r="J163" s="21"/>
      <c r="K163" s="21"/>
      <c r="L163" s="21"/>
      <c r="M163" s="21"/>
      <c r="N163" s="21"/>
      <c r="O163" s="21"/>
      <c r="P163" s="21"/>
      <c r="Q163" s="21"/>
      <c r="R163" s="21"/>
      <c r="S163" s="21"/>
      <c r="T163" s="21"/>
      <c r="U163" s="21"/>
      <c r="V163" s="21"/>
      <c r="W163" s="21"/>
      <c r="X163" s="21"/>
      <c r="Y163" s="21"/>
      <c r="Z163" s="21"/>
    </row>
    <row r="164" spans="1:26">
      <c r="A164" s="11"/>
      <c r="B164" s="11" t="s">
        <v>1379</v>
      </c>
      <c r="C164" s="21" t="s">
        <v>1443</v>
      </c>
      <c r="D164" s="73" t="s">
        <v>1312</v>
      </c>
      <c r="E164" s="11"/>
      <c r="F164" s="11"/>
      <c r="G164" s="11"/>
      <c r="H164" s="21"/>
      <c r="I164" s="21"/>
      <c r="J164" s="21"/>
      <c r="K164" s="21"/>
      <c r="L164" s="21"/>
      <c r="M164" s="21"/>
      <c r="N164" s="21"/>
      <c r="O164" s="21"/>
      <c r="P164" s="21"/>
      <c r="Q164" s="21"/>
      <c r="R164" s="21"/>
      <c r="S164" s="21"/>
      <c r="T164" s="21"/>
      <c r="U164" s="21"/>
      <c r="V164" s="21"/>
      <c r="W164" s="21"/>
      <c r="X164" s="21"/>
      <c r="Y164" s="21"/>
      <c r="Z164" s="21"/>
    </row>
    <row r="165" spans="1:26">
      <c r="A165" s="11"/>
      <c r="B165" s="11" t="s">
        <v>1382</v>
      </c>
      <c r="C165" s="21" t="s">
        <v>1444</v>
      </c>
      <c r="D165" s="11" t="s">
        <v>1337</v>
      </c>
      <c r="E165" s="11"/>
      <c r="F165" s="11"/>
      <c r="G165" s="11"/>
      <c r="H165" s="21"/>
      <c r="I165" s="21"/>
      <c r="J165" s="21"/>
      <c r="K165" s="21"/>
      <c r="L165" s="21"/>
      <c r="M165" s="21"/>
      <c r="N165" s="21"/>
      <c r="O165" s="21"/>
      <c r="P165" s="21"/>
      <c r="Q165" s="21"/>
      <c r="R165" s="21"/>
      <c r="S165" s="21"/>
      <c r="T165" s="21"/>
      <c r="U165" s="21"/>
      <c r="V165" s="21"/>
      <c r="W165" s="21"/>
      <c r="X165" s="21"/>
      <c r="Y165" s="21"/>
      <c r="Z165" s="21"/>
    </row>
    <row r="166" spans="1:26">
      <c r="A166" s="11"/>
      <c r="B166" s="86" t="s">
        <v>1445</v>
      </c>
      <c r="C166" s="85" t="s">
        <v>1446</v>
      </c>
      <c r="D166" s="11" t="s">
        <v>1447</v>
      </c>
      <c r="E166" s="11"/>
      <c r="F166" s="11"/>
      <c r="G166" s="11"/>
      <c r="H166" s="21"/>
      <c r="I166" s="21"/>
      <c r="J166" s="21"/>
      <c r="K166" s="21"/>
      <c r="L166" s="21"/>
      <c r="M166" s="21"/>
      <c r="N166" s="21"/>
      <c r="O166" s="21"/>
      <c r="P166" s="21"/>
      <c r="Q166" s="21"/>
      <c r="R166" s="21"/>
      <c r="S166" s="21"/>
      <c r="T166" s="21"/>
      <c r="U166" s="21"/>
      <c r="V166" s="21"/>
      <c r="W166" s="21"/>
      <c r="X166" s="21"/>
      <c r="Y166" s="21"/>
      <c r="Z166" s="21"/>
    </row>
    <row r="167" spans="1:26">
      <c r="A167" s="11"/>
      <c r="B167" s="11" t="s">
        <v>1406</v>
      </c>
      <c r="C167" s="21" t="s">
        <v>1442</v>
      </c>
      <c r="D167" s="11" t="s">
        <v>1342</v>
      </c>
      <c r="E167" s="11"/>
      <c r="F167" s="11"/>
      <c r="G167" s="11"/>
      <c r="H167" s="21"/>
      <c r="I167" s="21"/>
      <c r="J167" s="21"/>
      <c r="K167" s="21"/>
      <c r="L167" s="21"/>
      <c r="M167" s="21"/>
      <c r="N167" s="21"/>
      <c r="O167" s="21"/>
      <c r="P167" s="21"/>
      <c r="Q167" s="21"/>
      <c r="R167" s="21"/>
      <c r="S167" s="21"/>
      <c r="T167" s="21"/>
      <c r="U167" s="21"/>
      <c r="V167" s="21"/>
      <c r="W167" s="21"/>
      <c r="X167" s="21"/>
      <c r="Y167" s="21"/>
      <c r="Z167" s="21"/>
    </row>
    <row r="168" spans="1:26">
      <c r="A168" s="11"/>
      <c r="B168" s="11" t="s">
        <v>1448</v>
      </c>
      <c r="C168" s="21" t="s">
        <v>1444</v>
      </c>
      <c r="D168" s="11" t="s">
        <v>1345</v>
      </c>
      <c r="E168" s="11"/>
      <c r="F168" s="11"/>
      <c r="G168" s="11"/>
      <c r="H168" s="21"/>
      <c r="I168" s="21"/>
      <c r="J168" s="21"/>
      <c r="K168" s="21"/>
      <c r="L168" s="21"/>
      <c r="M168" s="21"/>
      <c r="N168" s="21"/>
      <c r="O168" s="21"/>
      <c r="P168" s="21"/>
      <c r="Q168" s="21"/>
      <c r="R168" s="21"/>
      <c r="S168" s="21"/>
      <c r="T168" s="21"/>
      <c r="U168" s="21"/>
      <c r="V168" s="21"/>
      <c r="W168" s="21"/>
      <c r="X168" s="21"/>
      <c r="Y168" s="21"/>
      <c r="Z168" s="21"/>
    </row>
    <row r="169" spans="1:26">
      <c r="A169" s="11"/>
      <c r="B169" s="11" t="s">
        <v>1363</v>
      </c>
      <c r="C169" s="21" t="s">
        <v>1443</v>
      </c>
      <c r="D169" s="73" t="s">
        <v>1312</v>
      </c>
      <c r="E169" s="11"/>
      <c r="F169" s="11"/>
      <c r="G169" s="11"/>
      <c r="H169" s="21"/>
      <c r="I169" s="21"/>
      <c r="J169" s="21"/>
      <c r="K169" s="21"/>
      <c r="L169" s="21"/>
      <c r="M169" s="21"/>
      <c r="N169" s="21"/>
      <c r="O169" s="21"/>
      <c r="P169" s="21"/>
      <c r="Q169" s="21"/>
      <c r="R169" s="21"/>
      <c r="S169" s="21"/>
      <c r="T169" s="21"/>
      <c r="U169" s="21"/>
      <c r="V169" s="21"/>
      <c r="W169" s="21"/>
      <c r="X169" s="21"/>
      <c r="Y169" s="21"/>
      <c r="Z169" s="21"/>
    </row>
    <row r="170" spans="1:26">
      <c r="A170" s="11"/>
      <c r="B170" s="11" t="s">
        <v>1368</v>
      </c>
      <c r="C170" s="21" t="s">
        <v>1449</v>
      </c>
      <c r="D170" s="71" t="s">
        <v>1348</v>
      </c>
      <c r="E170" s="11"/>
      <c r="F170" s="11"/>
      <c r="G170" s="11"/>
      <c r="H170" s="21"/>
      <c r="I170" s="21"/>
      <c r="J170" s="21"/>
      <c r="K170" s="21"/>
      <c r="L170" s="21"/>
      <c r="M170" s="21"/>
      <c r="N170" s="21"/>
      <c r="O170" s="21"/>
      <c r="P170" s="21"/>
      <c r="Q170" s="21"/>
      <c r="R170" s="21"/>
      <c r="S170" s="21"/>
      <c r="T170" s="21"/>
      <c r="U170" s="21"/>
      <c r="V170" s="21"/>
      <c r="W170" s="21"/>
      <c r="X170" s="21"/>
      <c r="Y170" s="21"/>
      <c r="Z170" s="21"/>
    </row>
    <row r="171" spans="1:26">
      <c r="A171" s="11"/>
      <c r="B171" s="11" t="s">
        <v>1450</v>
      </c>
      <c r="C171" s="21" t="s">
        <v>1443</v>
      </c>
      <c r="D171" s="73" t="s">
        <v>1312</v>
      </c>
      <c r="E171" s="11"/>
      <c r="F171" s="11"/>
      <c r="G171" s="11"/>
      <c r="H171" s="21"/>
      <c r="I171" s="21"/>
      <c r="J171" s="21"/>
      <c r="K171" s="21"/>
      <c r="L171" s="21"/>
      <c r="M171" s="21"/>
      <c r="N171" s="21"/>
      <c r="O171" s="21"/>
      <c r="P171" s="21"/>
      <c r="Q171" s="21"/>
      <c r="R171" s="21"/>
      <c r="S171" s="21"/>
      <c r="T171" s="21"/>
      <c r="U171" s="21"/>
      <c r="V171" s="21"/>
      <c r="W171" s="21"/>
      <c r="X171" s="21"/>
      <c r="Y171" s="21"/>
      <c r="Z171" s="21"/>
    </row>
    <row r="172" spans="1:26">
      <c r="A172" s="11"/>
      <c r="B172" s="11" t="s">
        <v>1451</v>
      </c>
      <c r="C172" s="85" t="s">
        <v>1452</v>
      </c>
      <c r="D172" s="21" t="s">
        <v>1353</v>
      </c>
      <c r="E172" s="11"/>
      <c r="F172" s="11"/>
      <c r="G172" s="11"/>
      <c r="H172" s="21"/>
      <c r="I172" s="21"/>
      <c r="J172" s="21"/>
      <c r="K172" s="21"/>
      <c r="L172" s="21"/>
      <c r="M172" s="21"/>
      <c r="N172" s="21"/>
      <c r="O172" s="21"/>
      <c r="P172" s="21"/>
      <c r="Q172" s="21"/>
      <c r="R172" s="21"/>
      <c r="S172" s="21"/>
      <c r="T172" s="21"/>
      <c r="U172" s="21"/>
      <c r="V172" s="21"/>
      <c r="W172" s="21"/>
      <c r="X172" s="21"/>
      <c r="Y172" s="21"/>
      <c r="Z172" s="21"/>
    </row>
    <row r="173" spans="1:26">
      <c r="B173" s="11" t="s">
        <v>1453</v>
      </c>
      <c r="C173" s="21" t="s">
        <v>1452</v>
      </c>
      <c r="D173" s="66" t="s">
        <v>1353</v>
      </c>
      <c r="E173" s="11"/>
      <c r="F173" s="11"/>
      <c r="G173" s="11"/>
      <c r="H173" s="21"/>
      <c r="I173" s="21"/>
      <c r="J173" s="21"/>
      <c r="K173" s="21"/>
      <c r="L173" s="21"/>
      <c r="M173" s="21"/>
      <c r="N173" s="21"/>
      <c r="O173" s="21"/>
      <c r="P173" s="21"/>
      <c r="Q173" s="21"/>
      <c r="R173" s="21"/>
      <c r="S173" s="21"/>
      <c r="T173" s="21"/>
      <c r="U173" s="21"/>
      <c r="V173" s="21"/>
      <c r="W173" s="21"/>
      <c r="X173" s="21"/>
      <c r="Y173" s="21"/>
      <c r="Z173" s="21"/>
    </row>
    <row r="174" spans="1:26">
      <c r="A174" s="11"/>
      <c r="B174" s="11" t="s">
        <v>1419</v>
      </c>
      <c r="C174" s="21" t="s">
        <v>1454</v>
      </c>
      <c r="D174" s="11" t="s">
        <v>1358</v>
      </c>
      <c r="E174" s="11"/>
      <c r="F174" s="11"/>
      <c r="G174" s="11"/>
      <c r="H174" s="21"/>
      <c r="I174" s="21"/>
      <c r="J174" s="21"/>
      <c r="K174" s="21"/>
      <c r="L174" s="21"/>
      <c r="M174" s="21"/>
      <c r="N174" s="21"/>
      <c r="O174" s="21"/>
      <c r="P174" s="21"/>
      <c r="Q174" s="21"/>
      <c r="R174" s="21"/>
      <c r="S174" s="21"/>
      <c r="T174" s="21"/>
      <c r="U174" s="21"/>
      <c r="V174" s="21"/>
      <c r="W174" s="21"/>
      <c r="X174" s="21"/>
      <c r="Y174" s="21"/>
      <c r="Z174" s="21"/>
    </row>
    <row r="175" spans="1:26">
      <c r="A175" s="11"/>
      <c r="B175" s="21" t="s">
        <v>1455</v>
      </c>
      <c r="C175" s="21" t="s">
        <v>1456</v>
      </c>
      <c r="D175" s="71" t="s">
        <v>1348</v>
      </c>
      <c r="E175" s="11"/>
      <c r="F175" s="11"/>
      <c r="G175" s="11"/>
      <c r="H175" s="21"/>
      <c r="I175" s="21"/>
      <c r="J175" s="21"/>
      <c r="K175" s="21"/>
      <c r="L175" s="21"/>
      <c r="M175" s="21"/>
      <c r="N175" s="21"/>
      <c r="O175" s="21"/>
      <c r="P175" s="21"/>
      <c r="Q175" s="21"/>
      <c r="R175" s="21"/>
      <c r="S175" s="21"/>
      <c r="T175" s="21"/>
      <c r="U175" s="21"/>
      <c r="V175" s="21"/>
      <c r="W175" s="21"/>
      <c r="X175" s="21"/>
      <c r="Y175" s="21"/>
      <c r="Z175" s="21"/>
    </row>
    <row r="176" spans="1:26">
      <c r="A176" s="11"/>
      <c r="B176" s="21"/>
      <c r="C176" s="21" t="s">
        <v>1457</v>
      </c>
      <c r="D176" s="11" t="s">
        <v>1363</v>
      </c>
      <c r="E176" s="11"/>
      <c r="F176" s="11"/>
      <c r="G176" s="11"/>
      <c r="H176" s="21"/>
      <c r="I176" s="21"/>
      <c r="J176" s="21"/>
      <c r="K176" s="21"/>
      <c r="L176" s="21"/>
      <c r="M176" s="21"/>
      <c r="N176" s="21"/>
      <c r="O176" s="21"/>
      <c r="P176" s="21"/>
      <c r="Q176" s="21"/>
      <c r="R176" s="21"/>
      <c r="S176" s="21"/>
      <c r="T176" s="21"/>
      <c r="U176" s="21"/>
      <c r="V176" s="21"/>
      <c r="W176" s="21"/>
      <c r="X176" s="21"/>
      <c r="Y176" s="21"/>
      <c r="Z176" s="21"/>
    </row>
    <row r="177" spans="1:26">
      <c r="A177" s="11"/>
      <c r="B177" s="21"/>
      <c r="C177" s="21" t="s">
        <v>1458</v>
      </c>
      <c r="D177" s="11" t="s">
        <v>1366</v>
      </c>
      <c r="E177" s="11"/>
      <c r="F177" s="11"/>
      <c r="G177" s="11"/>
      <c r="H177" s="21"/>
      <c r="I177" s="21"/>
      <c r="J177" s="21"/>
      <c r="K177" s="21"/>
      <c r="L177" s="21"/>
      <c r="M177" s="21"/>
      <c r="N177" s="21"/>
      <c r="O177" s="21"/>
      <c r="P177" s="21"/>
      <c r="Q177" s="21"/>
      <c r="R177" s="21"/>
      <c r="S177" s="21"/>
      <c r="T177" s="21"/>
      <c r="U177" s="21"/>
      <c r="V177" s="21"/>
      <c r="W177" s="21"/>
      <c r="X177" s="21"/>
      <c r="Y177" s="21"/>
      <c r="Z177" s="21"/>
    </row>
    <row r="178" spans="1:26">
      <c r="A178" s="11"/>
      <c r="B178" s="21"/>
      <c r="C178" s="21" t="s">
        <v>1459</v>
      </c>
      <c r="D178" s="11" t="s">
        <v>1368</v>
      </c>
      <c r="E178" s="11"/>
      <c r="F178" s="11"/>
      <c r="G178" s="11"/>
      <c r="H178" s="21"/>
      <c r="I178" s="21"/>
      <c r="J178" s="21"/>
      <c r="K178" s="21"/>
      <c r="L178" s="21"/>
      <c r="M178" s="21"/>
      <c r="N178" s="21"/>
      <c r="O178" s="21"/>
      <c r="P178" s="21"/>
      <c r="Q178" s="21"/>
      <c r="R178" s="21"/>
      <c r="S178" s="21"/>
      <c r="T178" s="21"/>
      <c r="U178" s="21"/>
      <c r="V178" s="21"/>
      <c r="W178" s="21"/>
      <c r="X178" s="21"/>
      <c r="Y178" s="21"/>
      <c r="Z178" s="21"/>
    </row>
    <row r="179" spans="1:26">
      <c r="A179" s="11"/>
      <c r="B179" s="21"/>
      <c r="C179" s="21" t="s">
        <v>1460</v>
      </c>
      <c r="D179" s="11" t="s">
        <v>1321</v>
      </c>
      <c r="E179" s="11"/>
      <c r="F179" s="11"/>
      <c r="G179" s="11"/>
      <c r="H179" s="21"/>
      <c r="I179" s="21"/>
      <c r="J179" s="21"/>
      <c r="K179" s="21"/>
      <c r="L179" s="21"/>
      <c r="M179" s="21"/>
      <c r="N179" s="21"/>
      <c r="O179" s="21"/>
      <c r="P179" s="21"/>
      <c r="Q179" s="21"/>
      <c r="R179" s="21"/>
      <c r="S179" s="21"/>
      <c r="T179" s="21"/>
      <c r="U179" s="21"/>
      <c r="V179" s="21"/>
      <c r="W179" s="21"/>
      <c r="X179" s="21"/>
      <c r="Y179" s="21"/>
      <c r="Z179" s="21"/>
    </row>
    <row r="180" spans="1:26">
      <c r="A180" s="11"/>
      <c r="B180" s="21"/>
      <c r="C180" s="21" t="s">
        <v>1458</v>
      </c>
      <c r="D180" s="73" t="s">
        <v>1312</v>
      </c>
      <c r="E180" s="11"/>
      <c r="F180" s="11"/>
      <c r="G180" s="11"/>
      <c r="H180" s="21"/>
      <c r="I180" s="21"/>
      <c r="J180" s="21"/>
      <c r="K180" s="21"/>
      <c r="L180" s="21"/>
      <c r="M180" s="21"/>
      <c r="N180" s="21"/>
      <c r="O180" s="21"/>
      <c r="P180" s="21"/>
      <c r="Q180" s="21"/>
      <c r="R180" s="21"/>
      <c r="S180" s="21"/>
      <c r="T180" s="21"/>
      <c r="U180" s="21"/>
      <c r="V180" s="21"/>
      <c r="W180" s="21"/>
      <c r="X180" s="21"/>
      <c r="Y180" s="21"/>
      <c r="Z180" s="21"/>
    </row>
    <row r="181" spans="1:26">
      <c r="A181" s="11"/>
      <c r="B181" s="21"/>
      <c r="C181" s="21" t="s">
        <v>1461</v>
      </c>
      <c r="D181" s="11" t="s">
        <v>1375</v>
      </c>
      <c r="E181" s="11"/>
      <c r="F181" s="11"/>
      <c r="G181" s="11"/>
      <c r="H181" s="21"/>
      <c r="I181" s="21"/>
      <c r="J181" s="21"/>
      <c r="K181" s="21"/>
      <c r="L181" s="21"/>
      <c r="M181" s="21"/>
      <c r="N181" s="21"/>
      <c r="O181" s="21"/>
      <c r="P181" s="21"/>
      <c r="Q181" s="21"/>
      <c r="R181" s="21"/>
      <c r="S181" s="21"/>
      <c r="T181" s="21"/>
      <c r="U181" s="21"/>
      <c r="V181" s="21"/>
      <c r="W181" s="21"/>
      <c r="X181" s="21"/>
      <c r="Y181" s="21"/>
      <c r="Z181" s="21"/>
    </row>
    <row r="182" spans="1:26">
      <c r="A182" s="11"/>
      <c r="B182" s="21"/>
      <c r="C182" s="21" t="s">
        <v>1458</v>
      </c>
      <c r="D182" s="11" t="s">
        <v>1366</v>
      </c>
      <c r="E182" s="11"/>
      <c r="F182" s="11"/>
      <c r="G182" s="11"/>
      <c r="H182" s="21"/>
      <c r="I182" s="21"/>
      <c r="J182" s="21"/>
      <c r="K182" s="21"/>
      <c r="L182" s="21"/>
      <c r="M182" s="21"/>
      <c r="N182" s="21"/>
      <c r="O182" s="21"/>
      <c r="P182" s="21"/>
      <c r="Q182" s="21"/>
      <c r="R182" s="21"/>
      <c r="S182" s="21"/>
      <c r="T182" s="21"/>
      <c r="U182" s="21"/>
      <c r="V182" s="21"/>
      <c r="W182" s="21"/>
      <c r="X182" s="21"/>
      <c r="Y182" s="21"/>
      <c r="Z182" s="21"/>
    </row>
    <row r="183" spans="1:26">
      <c r="A183" s="11"/>
      <c r="B183" s="21"/>
      <c r="C183" s="21" t="s">
        <v>1462</v>
      </c>
      <c r="D183" s="11" t="s">
        <v>1379</v>
      </c>
      <c r="E183" s="11"/>
      <c r="F183" s="11"/>
      <c r="G183" s="11"/>
      <c r="H183" s="21"/>
      <c r="I183" s="21"/>
      <c r="J183" s="21"/>
      <c r="K183" s="21"/>
      <c r="L183" s="21"/>
      <c r="M183" s="21"/>
      <c r="N183" s="21"/>
      <c r="O183" s="21"/>
      <c r="P183" s="21"/>
      <c r="Q183" s="21"/>
      <c r="R183" s="21"/>
      <c r="S183" s="21"/>
      <c r="T183" s="21"/>
      <c r="U183" s="21"/>
      <c r="V183" s="21"/>
      <c r="W183" s="21"/>
      <c r="X183" s="21"/>
      <c r="Y183" s="21"/>
      <c r="Z183" s="21"/>
    </row>
    <row r="184" spans="1:26">
      <c r="A184" s="11"/>
      <c r="B184" s="21"/>
      <c r="C184" s="21" t="s">
        <v>1463</v>
      </c>
      <c r="D184" s="11" t="s">
        <v>1382</v>
      </c>
      <c r="E184" s="11"/>
      <c r="F184" s="11"/>
      <c r="G184" s="11"/>
      <c r="H184" s="21"/>
      <c r="I184" s="21"/>
      <c r="J184" s="21"/>
      <c r="K184" s="21"/>
      <c r="L184" s="21"/>
      <c r="M184" s="21"/>
      <c r="N184" s="21"/>
      <c r="O184" s="21"/>
      <c r="P184" s="21"/>
      <c r="Q184" s="21"/>
      <c r="R184" s="21"/>
      <c r="S184" s="21"/>
      <c r="T184" s="21"/>
      <c r="U184" s="21"/>
      <c r="V184" s="21"/>
      <c r="W184" s="21"/>
      <c r="X184" s="21"/>
      <c r="Y184" s="21"/>
      <c r="Z184" s="21"/>
    </row>
    <row r="185" spans="1:26">
      <c r="A185" s="11"/>
      <c r="B185" s="21"/>
      <c r="C185" s="21" t="s">
        <v>1464</v>
      </c>
      <c r="D185" s="11" t="s">
        <v>1384</v>
      </c>
      <c r="E185" s="11"/>
      <c r="F185" s="11"/>
      <c r="G185" s="11"/>
      <c r="H185" s="21"/>
      <c r="I185" s="21"/>
      <c r="J185" s="21"/>
      <c r="K185" s="21"/>
      <c r="L185" s="21"/>
      <c r="M185" s="21"/>
      <c r="N185" s="21"/>
      <c r="O185" s="21"/>
      <c r="P185" s="21"/>
      <c r="Q185" s="21"/>
      <c r="R185" s="21"/>
      <c r="S185" s="21"/>
      <c r="T185" s="21"/>
      <c r="U185" s="21"/>
      <c r="V185" s="21"/>
      <c r="W185" s="21"/>
      <c r="X185" s="21"/>
      <c r="Y185" s="21"/>
      <c r="Z185" s="21"/>
    </row>
    <row r="186" spans="1:26">
      <c r="A186" s="11"/>
      <c r="B186" s="21"/>
      <c r="C186" s="21" t="s">
        <v>1458</v>
      </c>
      <c r="D186" s="11" t="s">
        <v>1366</v>
      </c>
      <c r="E186" s="11"/>
      <c r="F186" s="11"/>
      <c r="G186" s="11"/>
      <c r="H186" s="21"/>
      <c r="I186" s="21"/>
      <c r="J186" s="21"/>
      <c r="K186" s="21"/>
      <c r="L186" s="21"/>
      <c r="M186" s="21"/>
      <c r="N186" s="21"/>
      <c r="O186" s="21"/>
      <c r="P186" s="21"/>
      <c r="Q186" s="21"/>
      <c r="R186" s="21"/>
      <c r="S186" s="21"/>
      <c r="T186" s="21"/>
      <c r="U186" s="21"/>
      <c r="V186" s="21"/>
      <c r="W186" s="21"/>
      <c r="X186" s="21"/>
      <c r="Y186" s="21"/>
      <c r="Z186" s="21"/>
    </row>
    <row r="187" spans="1:26">
      <c r="A187" s="11"/>
      <c r="B187" s="21"/>
      <c r="C187" s="21" t="s">
        <v>1465</v>
      </c>
      <c r="D187" s="11" t="s">
        <v>1379</v>
      </c>
      <c r="E187" s="11"/>
      <c r="F187" s="11"/>
      <c r="G187" s="11"/>
      <c r="H187" s="21"/>
      <c r="I187" s="21"/>
      <c r="J187" s="21"/>
      <c r="K187" s="21"/>
      <c r="L187" s="21"/>
      <c r="M187" s="21"/>
      <c r="N187" s="21"/>
      <c r="O187" s="21"/>
      <c r="P187" s="21"/>
      <c r="Q187" s="21"/>
      <c r="R187" s="21"/>
      <c r="S187" s="21"/>
      <c r="T187" s="21"/>
      <c r="U187" s="21"/>
      <c r="V187" s="21"/>
      <c r="W187" s="21"/>
      <c r="X187" s="21"/>
      <c r="Y187" s="21"/>
      <c r="Z187" s="21"/>
    </row>
    <row r="188" spans="1:26">
      <c r="A188" s="11"/>
      <c r="B188" s="21"/>
      <c r="C188" s="21" t="s">
        <v>1466</v>
      </c>
      <c r="D188" s="11" t="s">
        <v>1391</v>
      </c>
      <c r="E188" s="11"/>
      <c r="F188" s="11"/>
      <c r="G188" s="11"/>
      <c r="H188" s="21"/>
      <c r="I188" s="21"/>
      <c r="J188" s="21"/>
      <c r="K188" s="21"/>
      <c r="L188" s="21"/>
      <c r="M188" s="21"/>
      <c r="N188" s="21"/>
      <c r="O188" s="21"/>
      <c r="P188" s="21"/>
      <c r="Q188" s="21"/>
      <c r="R188" s="21"/>
      <c r="S188" s="21"/>
      <c r="T188" s="21"/>
      <c r="U188" s="21"/>
      <c r="V188" s="21"/>
      <c r="W188" s="21"/>
      <c r="X188" s="21"/>
      <c r="Y188" s="21"/>
      <c r="Z188" s="21"/>
    </row>
    <row r="189" spans="1:26">
      <c r="A189" s="11"/>
      <c r="B189" s="21"/>
      <c r="C189" s="21" t="s">
        <v>1458</v>
      </c>
      <c r="D189" s="73" t="s">
        <v>1312</v>
      </c>
      <c r="E189" s="11"/>
      <c r="F189" s="11"/>
      <c r="G189" s="11"/>
      <c r="H189" s="21"/>
      <c r="I189" s="21"/>
      <c r="J189" s="21"/>
      <c r="K189" s="21"/>
      <c r="L189" s="21"/>
      <c r="M189" s="21"/>
      <c r="N189" s="21"/>
      <c r="O189" s="21"/>
      <c r="P189" s="21"/>
      <c r="Q189" s="21"/>
      <c r="R189" s="21"/>
      <c r="S189" s="21"/>
      <c r="T189" s="21"/>
      <c r="U189" s="21"/>
      <c r="V189" s="21"/>
      <c r="W189" s="21"/>
      <c r="X189" s="21"/>
      <c r="Y189" s="21"/>
      <c r="Z189" s="21"/>
    </row>
    <row r="190" spans="1:26">
      <c r="A190" s="11"/>
      <c r="B190" s="21"/>
      <c r="C190" s="21" t="s">
        <v>1458</v>
      </c>
      <c r="D190" s="73" t="s">
        <v>1312</v>
      </c>
      <c r="E190" s="11"/>
      <c r="F190" s="11"/>
      <c r="G190" s="11"/>
      <c r="H190" s="21"/>
      <c r="I190" s="21"/>
      <c r="J190" s="21"/>
      <c r="K190" s="21"/>
      <c r="L190" s="21"/>
      <c r="M190" s="21"/>
      <c r="N190" s="21"/>
      <c r="O190" s="21"/>
      <c r="P190" s="21"/>
      <c r="Q190" s="21"/>
      <c r="R190" s="21"/>
      <c r="S190" s="21"/>
      <c r="T190" s="21"/>
      <c r="U190" s="21"/>
      <c r="V190" s="21"/>
      <c r="W190" s="21"/>
      <c r="X190" s="21"/>
      <c r="Y190" s="21"/>
      <c r="Z190" s="21"/>
    </row>
    <row r="191" spans="1:26">
      <c r="A191" s="11"/>
      <c r="B191" s="21"/>
      <c r="C191" s="85" t="s">
        <v>1467</v>
      </c>
      <c r="D191" s="71" t="s">
        <v>1468</v>
      </c>
      <c r="E191" s="11"/>
      <c r="F191" s="11"/>
      <c r="G191" s="11"/>
      <c r="H191" s="21"/>
      <c r="I191" s="21"/>
      <c r="J191" s="21"/>
      <c r="K191" s="21"/>
      <c r="L191" s="21"/>
      <c r="M191" s="21"/>
      <c r="N191" s="21"/>
      <c r="O191" s="21"/>
      <c r="P191" s="21"/>
      <c r="Q191" s="21"/>
      <c r="R191" s="21"/>
      <c r="S191" s="21"/>
      <c r="T191" s="21"/>
      <c r="U191" s="21"/>
      <c r="V191" s="21"/>
      <c r="W191" s="21"/>
      <c r="X191" s="21"/>
      <c r="Y191" s="21"/>
      <c r="Z191" s="21"/>
    </row>
    <row r="192" spans="1:26">
      <c r="A192" s="11"/>
      <c r="B192" s="21"/>
      <c r="C192" s="21" t="s">
        <v>1458</v>
      </c>
      <c r="D192" s="73" t="s">
        <v>1312</v>
      </c>
      <c r="E192" s="11"/>
      <c r="F192" s="11"/>
      <c r="G192" s="11"/>
      <c r="H192" s="21"/>
      <c r="I192" s="21"/>
      <c r="J192" s="21"/>
      <c r="K192" s="21"/>
      <c r="L192" s="21"/>
      <c r="M192" s="21"/>
      <c r="N192" s="21"/>
      <c r="O192" s="21"/>
      <c r="P192" s="21"/>
      <c r="Q192" s="21"/>
      <c r="R192" s="21"/>
      <c r="S192" s="21"/>
      <c r="T192" s="21"/>
      <c r="U192" s="21"/>
      <c r="V192" s="21"/>
      <c r="W192" s="21"/>
      <c r="X192" s="21"/>
      <c r="Y192" s="21"/>
      <c r="Z192" s="21"/>
    </row>
    <row r="193" spans="1:26">
      <c r="A193" s="11"/>
      <c r="B193" s="21"/>
      <c r="C193" s="21" t="s">
        <v>1469</v>
      </c>
      <c r="D193" s="11" t="s">
        <v>1400</v>
      </c>
      <c r="E193" s="11"/>
      <c r="F193" s="11"/>
      <c r="G193" s="11"/>
      <c r="H193" s="21"/>
      <c r="I193" s="21"/>
      <c r="J193" s="21"/>
      <c r="K193" s="21"/>
      <c r="L193" s="21"/>
      <c r="M193" s="21"/>
      <c r="N193" s="21"/>
      <c r="O193" s="21"/>
      <c r="P193" s="21"/>
      <c r="Q193" s="21"/>
      <c r="R193" s="21"/>
      <c r="S193" s="21"/>
      <c r="T193" s="21"/>
      <c r="U193" s="21"/>
      <c r="V193" s="21"/>
      <c r="W193" s="21"/>
      <c r="X193" s="21"/>
      <c r="Y193" s="21"/>
      <c r="Z193" s="21"/>
    </row>
    <row r="194" spans="1:26">
      <c r="A194" s="11"/>
      <c r="B194" s="21"/>
      <c r="C194" s="21" t="s">
        <v>1470</v>
      </c>
      <c r="D194" s="11" t="s">
        <v>1353</v>
      </c>
      <c r="E194" s="11"/>
      <c r="F194" s="11"/>
      <c r="G194" s="11"/>
      <c r="H194" s="21"/>
      <c r="I194" s="21"/>
      <c r="J194" s="21"/>
      <c r="K194" s="21"/>
      <c r="L194" s="21"/>
      <c r="M194" s="21"/>
      <c r="N194" s="21"/>
      <c r="O194" s="21"/>
      <c r="P194" s="21"/>
      <c r="Q194" s="21"/>
      <c r="R194" s="21"/>
      <c r="S194" s="21"/>
      <c r="T194" s="21"/>
      <c r="U194" s="21"/>
      <c r="V194" s="21"/>
      <c r="W194" s="21"/>
      <c r="X194" s="21"/>
      <c r="Y194" s="21"/>
      <c r="Z194" s="21"/>
    </row>
    <row r="195" spans="1:26">
      <c r="A195" s="11"/>
      <c r="B195" s="21"/>
      <c r="C195" s="21" t="s">
        <v>1458</v>
      </c>
      <c r="D195" s="11" t="s">
        <v>1366</v>
      </c>
      <c r="E195" s="11"/>
      <c r="F195" s="11"/>
      <c r="G195" s="11"/>
      <c r="H195" s="21"/>
      <c r="I195" s="21"/>
      <c r="J195" s="21"/>
      <c r="K195" s="21"/>
      <c r="L195" s="21"/>
      <c r="M195" s="21"/>
      <c r="N195" s="21"/>
      <c r="O195" s="21"/>
      <c r="P195" s="21"/>
      <c r="Q195" s="21"/>
      <c r="R195" s="21"/>
      <c r="S195" s="21"/>
      <c r="T195" s="21"/>
      <c r="U195" s="21"/>
      <c r="V195" s="21"/>
      <c r="W195" s="21"/>
      <c r="X195" s="21"/>
      <c r="Y195" s="21"/>
      <c r="Z195" s="21"/>
    </row>
    <row r="196" spans="1:26">
      <c r="A196" s="11"/>
      <c r="B196" s="21"/>
      <c r="C196" s="21" t="s">
        <v>1471</v>
      </c>
      <c r="D196" s="11" t="s">
        <v>1406</v>
      </c>
      <c r="E196" s="11"/>
      <c r="F196" s="11"/>
      <c r="G196" s="11"/>
      <c r="H196" s="21"/>
      <c r="I196" s="21"/>
      <c r="J196" s="21"/>
      <c r="K196" s="21"/>
      <c r="L196" s="21"/>
      <c r="M196" s="21"/>
      <c r="N196" s="21"/>
      <c r="O196" s="21"/>
      <c r="P196" s="21"/>
      <c r="Q196" s="21"/>
      <c r="R196" s="21"/>
      <c r="S196" s="21"/>
      <c r="T196" s="21"/>
      <c r="U196" s="21"/>
      <c r="V196" s="21"/>
      <c r="W196" s="21"/>
      <c r="X196" s="21"/>
      <c r="Y196" s="21"/>
      <c r="Z196" s="21"/>
    </row>
    <row r="197" spans="1:26">
      <c r="B197" s="21"/>
      <c r="C197" s="21" t="s">
        <v>1460</v>
      </c>
      <c r="D197" s="11" t="s">
        <v>1321</v>
      </c>
      <c r="E197" s="11"/>
      <c r="F197" s="11"/>
      <c r="G197" s="11"/>
      <c r="H197" s="21"/>
      <c r="I197" s="21"/>
      <c r="J197" s="21"/>
      <c r="K197" s="21"/>
      <c r="L197" s="21"/>
      <c r="M197" s="21"/>
      <c r="N197" s="21"/>
      <c r="O197" s="21"/>
      <c r="P197" s="21"/>
      <c r="Q197" s="21"/>
      <c r="R197" s="21"/>
      <c r="S197" s="21"/>
      <c r="T197" s="21"/>
      <c r="U197" s="21"/>
      <c r="V197" s="21"/>
      <c r="W197" s="21"/>
      <c r="X197" s="21"/>
      <c r="Y197" s="21"/>
      <c r="Z197" s="21"/>
    </row>
    <row r="198" spans="1:26">
      <c r="A198" s="11"/>
      <c r="B198" s="21"/>
      <c r="C198" s="21" t="s">
        <v>1461</v>
      </c>
      <c r="D198" s="66" t="s">
        <v>1375</v>
      </c>
      <c r="E198" s="11"/>
      <c r="F198" s="11"/>
      <c r="G198" s="11"/>
      <c r="H198" s="21"/>
      <c r="I198" s="21"/>
      <c r="J198" s="21"/>
      <c r="K198" s="21"/>
      <c r="L198" s="21"/>
      <c r="M198" s="21"/>
      <c r="N198" s="21"/>
      <c r="O198" s="21"/>
      <c r="P198" s="21"/>
      <c r="Q198" s="21"/>
      <c r="R198" s="21"/>
      <c r="S198" s="21"/>
      <c r="T198" s="21"/>
      <c r="U198" s="21"/>
      <c r="V198" s="21"/>
      <c r="W198" s="21"/>
      <c r="X198" s="21"/>
      <c r="Y198" s="21"/>
      <c r="Z198" s="21"/>
    </row>
    <row r="199" spans="1:26">
      <c r="A199" s="11"/>
      <c r="B199" s="21"/>
      <c r="C199" s="21" t="s">
        <v>1472</v>
      </c>
      <c r="D199" s="11" t="s">
        <v>1414</v>
      </c>
      <c r="E199" s="11"/>
      <c r="F199" s="11"/>
      <c r="G199" s="11"/>
      <c r="H199" s="21"/>
      <c r="I199" s="21"/>
      <c r="J199" s="21"/>
      <c r="K199" s="21"/>
      <c r="L199" s="21"/>
      <c r="M199" s="21"/>
      <c r="N199" s="21"/>
      <c r="O199" s="21"/>
      <c r="P199" s="21"/>
      <c r="Q199" s="21"/>
      <c r="R199" s="21"/>
      <c r="S199" s="21"/>
      <c r="T199" s="21"/>
      <c r="U199" s="21"/>
      <c r="V199" s="21"/>
      <c r="W199" s="21"/>
      <c r="X199" s="21"/>
      <c r="Y199" s="21"/>
      <c r="Z199" s="21"/>
    </row>
    <row r="200" spans="1:26">
      <c r="A200" s="11"/>
      <c r="B200" s="21"/>
      <c r="C200" s="21" t="s">
        <v>1473</v>
      </c>
      <c r="D200" s="73" t="s">
        <v>1312</v>
      </c>
      <c r="E200" s="11"/>
      <c r="F200" s="11"/>
      <c r="G200" s="11"/>
      <c r="H200" s="21"/>
      <c r="I200" s="21"/>
      <c r="J200" s="21"/>
      <c r="K200" s="21"/>
      <c r="L200" s="21"/>
      <c r="M200" s="21"/>
      <c r="N200" s="21"/>
      <c r="O200" s="21"/>
      <c r="P200" s="21"/>
      <c r="Q200" s="21"/>
      <c r="R200" s="21"/>
      <c r="S200" s="21"/>
      <c r="T200" s="21"/>
      <c r="U200" s="21"/>
      <c r="V200" s="21"/>
      <c r="W200" s="21"/>
      <c r="X200" s="21"/>
      <c r="Y200" s="21"/>
      <c r="Z200" s="21"/>
    </row>
    <row r="201" spans="1:26">
      <c r="A201" s="21"/>
      <c r="B201" s="21"/>
      <c r="C201" s="21" t="s">
        <v>1474</v>
      </c>
      <c r="D201" s="11" t="s">
        <v>1419</v>
      </c>
      <c r="E201" s="11"/>
      <c r="F201" s="11"/>
      <c r="G201" s="11"/>
      <c r="H201" s="21"/>
      <c r="I201" s="21"/>
      <c r="J201" s="21"/>
      <c r="K201" s="21"/>
      <c r="L201" s="21"/>
      <c r="M201" s="21"/>
      <c r="N201" s="21"/>
      <c r="O201" s="21"/>
      <c r="P201" s="21"/>
      <c r="Q201" s="21"/>
      <c r="R201" s="21"/>
      <c r="S201" s="21"/>
      <c r="T201" s="21"/>
      <c r="U201" s="21"/>
      <c r="V201" s="21"/>
      <c r="W201" s="21"/>
      <c r="X201" s="21"/>
      <c r="Y201" s="21"/>
      <c r="Z201" s="21"/>
    </row>
    <row r="202" spans="1:26">
      <c r="A202" s="21"/>
      <c r="B202" s="21"/>
      <c r="C202" s="21" t="s">
        <v>1475</v>
      </c>
      <c r="D202" s="11" t="s">
        <v>1422</v>
      </c>
      <c r="E202" s="11"/>
      <c r="F202" s="11"/>
      <c r="G202" s="11"/>
      <c r="H202" s="21"/>
      <c r="I202" s="21"/>
      <c r="J202" s="21"/>
      <c r="K202" s="21"/>
      <c r="L202" s="21"/>
      <c r="M202" s="21"/>
      <c r="N202" s="21"/>
      <c r="O202" s="21"/>
      <c r="P202" s="21"/>
      <c r="Q202" s="21"/>
      <c r="R202" s="21"/>
      <c r="S202" s="21"/>
      <c r="T202" s="21"/>
      <c r="U202" s="21"/>
      <c r="V202" s="21"/>
      <c r="W202" s="21"/>
      <c r="X202" s="21"/>
      <c r="Y202" s="21"/>
      <c r="Z202" s="21"/>
    </row>
    <row r="203" spans="1:26">
      <c r="A203" s="21"/>
      <c r="B203" s="21"/>
      <c r="C203" s="21"/>
      <c r="D203" s="38"/>
      <c r="E203" s="11"/>
      <c r="F203" s="11"/>
      <c r="G203" s="11"/>
      <c r="H203" s="21"/>
      <c r="I203" s="21"/>
      <c r="J203" s="21"/>
      <c r="K203" s="21"/>
      <c r="L203" s="21"/>
      <c r="M203" s="21"/>
      <c r="N203" s="21"/>
      <c r="O203" s="21"/>
      <c r="P203" s="21"/>
      <c r="Q203" s="21"/>
      <c r="R203" s="21"/>
      <c r="S203" s="21"/>
      <c r="T203" s="21"/>
      <c r="U203" s="21"/>
      <c r="V203" s="21"/>
      <c r="W203" s="21"/>
      <c r="X203" s="21"/>
      <c r="Y203" s="21"/>
      <c r="Z203" s="21"/>
    </row>
    <row r="204" spans="1:26">
      <c r="A204" s="21"/>
      <c r="B204" s="21"/>
      <c r="C204" s="21"/>
      <c r="D204" s="38"/>
      <c r="E204" s="11"/>
      <c r="F204" s="11"/>
      <c r="G204" s="11"/>
      <c r="H204" s="21"/>
      <c r="I204" s="21"/>
      <c r="J204" s="21"/>
      <c r="K204" s="21"/>
      <c r="L204" s="21"/>
      <c r="M204" s="21"/>
      <c r="N204" s="21"/>
      <c r="O204" s="21"/>
      <c r="P204" s="21"/>
      <c r="Q204" s="21"/>
      <c r="R204" s="21"/>
      <c r="S204" s="21"/>
      <c r="T204" s="21"/>
      <c r="U204" s="21"/>
      <c r="V204" s="21"/>
      <c r="W204" s="21"/>
      <c r="X204" s="21"/>
      <c r="Y204" s="21"/>
      <c r="Z204" s="21"/>
    </row>
    <row r="205" spans="1:26">
      <c r="A205" s="21"/>
      <c r="B205" s="21"/>
      <c r="C205" s="21"/>
      <c r="D205" s="38"/>
      <c r="E205" s="11"/>
      <c r="F205" s="11"/>
      <c r="G205" s="11"/>
      <c r="H205" s="21"/>
      <c r="I205" s="21"/>
      <c r="J205" s="21"/>
      <c r="K205" s="21"/>
      <c r="L205" s="21"/>
      <c r="M205" s="21"/>
      <c r="N205" s="21"/>
      <c r="O205" s="21"/>
      <c r="P205" s="21"/>
      <c r="Q205" s="21"/>
      <c r="R205" s="21"/>
      <c r="S205" s="21"/>
      <c r="T205" s="21"/>
      <c r="U205" s="21"/>
      <c r="V205" s="21"/>
      <c r="W205" s="21"/>
      <c r="X205" s="21"/>
      <c r="Y205" s="21"/>
      <c r="Z205" s="21"/>
    </row>
    <row r="206" spans="1:26">
      <c r="A206" s="21"/>
      <c r="B206" s="21"/>
      <c r="C206" s="21"/>
      <c r="D206" s="38"/>
      <c r="E206" s="11"/>
      <c r="F206" s="11"/>
      <c r="G206" s="11"/>
      <c r="H206" s="21"/>
      <c r="I206" s="21"/>
      <c r="J206" s="21"/>
      <c r="K206" s="21"/>
      <c r="L206" s="21"/>
      <c r="M206" s="21"/>
      <c r="N206" s="21"/>
      <c r="O206" s="21"/>
      <c r="P206" s="21"/>
      <c r="Q206" s="21"/>
      <c r="R206" s="21"/>
      <c r="S206" s="21"/>
      <c r="T206" s="21"/>
      <c r="U206" s="21"/>
      <c r="V206" s="21"/>
      <c r="W206" s="21"/>
      <c r="X206" s="21"/>
      <c r="Y206" s="21"/>
      <c r="Z206" s="21"/>
    </row>
    <row r="207" spans="1:26">
      <c r="A207" s="21"/>
      <c r="B207" s="21"/>
      <c r="C207" s="21"/>
      <c r="D207" s="38"/>
      <c r="E207" s="11"/>
      <c r="F207" s="11"/>
      <c r="G207" s="11"/>
      <c r="H207" s="21"/>
      <c r="I207" s="21"/>
      <c r="J207" s="21"/>
      <c r="K207" s="21"/>
      <c r="L207" s="21"/>
      <c r="M207" s="21"/>
      <c r="N207" s="21"/>
      <c r="O207" s="21"/>
      <c r="P207" s="21"/>
      <c r="Q207" s="21"/>
      <c r="R207" s="21"/>
      <c r="S207" s="21"/>
      <c r="T207" s="21"/>
      <c r="U207" s="21"/>
      <c r="V207" s="21"/>
      <c r="W207" s="21"/>
      <c r="X207" s="21"/>
      <c r="Y207" s="21"/>
      <c r="Z207" s="21"/>
    </row>
    <row r="208" spans="1:26">
      <c r="A208" s="21"/>
      <c r="B208" s="21"/>
      <c r="C208" s="21"/>
      <c r="D208" s="38"/>
      <c r="E208" s="11"/>
      <c r="F208" s="11"/>
      <c r="G208" s="11"/>
      <c r="H208" s="21"/>
      <c r="I208" s="21"/>
      <c r="J208" s="21"/>
      <c r="K208" s="21"/>
      <c r="L208" s="21"/>
      <c r="M208" s="21"/>
      <c r="N208" s="21"/>
      <c r="O208" s="21"/>
      <c r="P208" s="21"/>
      <c r="Q208" s="21"/>
      <c r="R208" s="21"/>
      <c r="S208" s="21"/>
      <c r="T208" s="21"/>
      <c r="U208" s="21"/>
      <c r="V208" s="21"/>
      <c r="W208" s="21"/>
      <c r="X208" s="21"/>
      <c r="Y208" s="21"/>
      <c r="Z208" s="21"/>
    </row>
    <row r="209" spans="1:26">
      <c r="A209" s="21"/>
      <c r="B209" s="21"/>
      <c r="C209" s="21"/>
      <c r="D209" s="38"/>
      <c r="E209" s="11"/>
      <c r="F209" s="11"/>
      <c r="G209" s="11"/>
      <c r="H209" s="21"/>
      <c r="I209" s="21"/>
      <c r="J209" s="21"/>
      <c r="K209" s="21"/>
      <c r="L209" s="21"/>
      <c r="M209" s="21"/>
      <c r="N209" s="21"/>
      <c r="O209" s="21"/>
      <c r="P209" s="21"/>
      <c r="Q209" s="21"/>
      <c r="R209" s="21"/>
      <c r="S209" s="21"/>
      <c r="T209" s="21"/>
      <c r="U209" s="21"/>
      <c r="V209" s="21"/>
      <c r="W209" s="21"/>
      <c r="X209" s="21"/>
      <c r="Y209" s="21"/>
      <c r="Z209" s="21"/>
    </row>
    <row r="210" spans="1:26">
      <c r="A210" s="21"/>
      <c r="B210" s="21"/>
      <c r="C210" s="21"/>
      <c r="D210" s="38"/>
      <c r="E210" s="11"/>
      <c r="F210" s="11"/>
      <c r="G210" s="11"/>
      <c r="H210" s="21"/>
      <c r="I210" s="21"/>
      <c r="J210" s="21"/>
      <c r="K210" s="21"/>
      <c r="L210" s="21"/>
      <c r="M210" s="21"/>
      <c r="N210" s="21"/>
      <c r="O210" s="21"/>
      <c r="P210" s="21"/>
      <c r="Q210" s="21"/>
      <c r="R210" s="21"/>
      <c r="S210" s="21"/>
      <c r="T210" s="21"/>
      <c r="U210" s="21"/>
      <c r="V210" s="21"/>
      <c r="W210" s="21"/>
      <c r="X210" s="21"/>
      <c r="Y210" s="21"/>
      <c r="Z210" s="21"/>
    </row>
    <row r="211" spans="1:26">
      <c r="A211" s="21"/>
      <c r="B211" s="21"/>
      <c r="C211" s="21"/>
      <c r="D211" s="38"/>
      <c r="E211" s="11"/>
      <c r="F211" s="11"/>
      <c r="G211" s="11"/>
      <c r="H211" s="21"/>
      <c r="I211" s="21"/>
      <c r="J211" s="21"/>
      <c r="K211" s="21"/>
      <c r="L211" s="21"/>
      <c r="M211" s="21"/>
      <c r="N211" s="21"/>
      <c r="O211" s="21"/>
      <c r="P211" s="21"/>
      <c r="Q211" s="21"/>
      <c r="R211" s="21"/>
      <c r="S211" s="21"/>
      <c r="T211" s="21"/>
      <c r="U211" s="21"/>
      <c r="V211" s="21"/>
      <c r="W211" s="21"/>
      <c r="X211" s="21"/>
      <c r="Y211" s="21"/>
      <c r="Z211" s="21"/>
    </row>
    <row r="212" spans="1:26">
      <c r="A212" s="21"/>
      <c r="B212" s="21"/>
      <c r="C212" s="21"/>
      <c r="D212" s="38"/>
      <c r="E212" s="11"/>
      <c r="F212" s="11"/>
      <c r="G212" s="11"/>
      <c r="H212" s="21"/>
      <c r="I212" s="21"/>
      <c r="J212" s="21"/>
      <c r="K212" s="21"/>
      <c r="L212" s="21"/>
      <c r="M212" s="21"/>
      <c r="N212" s="21"/>
      <c r="O212" s="21"/>
      <c r="P212" s="21"/>
      <c r="Q212" s="21"/>
      <c r="R212" s="21"/>
      <c r="S212" s="21"/>
      <c r="T212" s="21"/>
      <c r="U212" s="21"/>
      <c r="V212" s="21"/>
      <c r="W212" s="21"/>
      <c r="X212" s="21"/>
      <c r="Y212" s="21"/>
      <c r="Z212" s="21"/>
    </row>
    <row r="213" spans="1:26">
      <c r="A213" s="21"/>
      <c r="B213" s="21"/>
      <c r="C213" s="21"/>
      <c r="D213" s="38"/>
      <c r="E213" s="11"/>
      <c r="F213" s="11"/>
      <c r="G213" s="11"/>
      <c r="H213" s="21"/>
      <c r="I213" s="21"/>
      <c r="J213" s="21"/>
      <c r="K213" s="21"/>
      <c r="L213" s="21"/>
      <c r="M213" s="21"/>
      <c r="N213" s="21"/>
      <c r="O213" s="21"/>
      <c r="P213" s="21"/>
      <c r="Q213" s="21"/>
      <c r="R213" s="21"/>
      <c r="S213" s="21"/>
      <c r="T213" s="21"/>
      <c r="U213" s="21"/>
      <c r="V213" s="21"/>
      <c r="W213" s="21"/>
      <c r="X213" s="21"/>
      <c r="Y213" s="21"/>
      <c r="Z213" s="21"/>
    </row>
    <row r="214" spans="1:26">
      <c r="A214" s="21"/>
      <c r="B214" s="21"/>
      <c r="C214" s="21"/>
      <c r="D214" s="38"/>
      <c r="E214" s="11"/>
      <c r="F214" s="11"/>
      <c r="G214" s="11"/>
      <c r="H214" s="21"/>
      <c r="I214" s="21"/>
      <c r="J214" s="21"/>
      <c r="K214" s="21"/>
      <c r="L214" s="21"/>
      <c r="M214" s="21"/>
      <c r="N214" s="21"/>
      <c r="O214" s="21"/>
      <c r="P214" s="21"/>
      <c r="Q214" s="21"/>
      <c r="R214" s="21"/>
      <c r="S214" s="21"/>
      <c r="T214" s="21"/>
      <c r="U214" s="21"/>
      <c r="V214" s="21"/>
      <c r="W214" s="21"/>
      <c r="X214" s="21"/>
      <c r="Y214" s="21"/>
      <c r="Z214" s="21"/>
    </row>
    <row r="215" spans="1:26">
      <c r="A215" s="21"/>
      <c r="B215" s="21"/>
      <c r="C215" s="21"/>
      <c r="D215" s="38"/>
      <c r="E215" s="11"/>
      <c r="F215" s="11"/>
      <c r="G215" s="11"/>
      <c r="H215" s="21"/>
      <c r="I215" s="21"/>
      <c r="J215" s="21"/>
      <c r="K215" s="21"/>
      <c r="L215" s="21"/>
      <c r="M215" s="21"/>
      <c r="N215" s="21"/>
      <c r="O215" s="21"/>
      <c r="P215" s="21"/>
      <c r="Q215" s="21"/>
      <c r="R215" s="21"/>
      <c r="S215" s="21"/>
      <c r="T215" s="21"/>
      <c r="U215" s="21"/>
      <c r="V215" s="21"/>
      <c r="W215" s="21"/>
      <c r="X215" s="21"/>
      <c r="Y215" s="21"/>
      <c r="Z215" s="21"/>
    </row>
    <row r="216" spans="1:26">
      <c r="A216" s="21"/>
      <c r="B216" s="21"/>
      <c r="C216" s="21"/>
      <c r="D216" s="38"/>
      <c r="E216" s="11"/>
      <c r="F216" s="11"/>
      <c r="G216" s="11"/>
      <c r="H216" s="21"/>
      <c r="I216" s="21"/>
      <c r="J216" s="21"/>
      <c r="K216" s="21"/>
      <c r="L216" s="21"/>
      <c r="M216" s="21"/>
      <c r="N216" s="21"/>
      <c r="O216" s="21"/>
      <c r="P216" s="21"/>
      <c r="Q216" s="21"/>
      <c r="R216" s="21"/>
      <c r="S216" s="21"/>
      <c r="T216" s="21"/>
      <c r="U216" s="21"/>
      <c r="V216" s="21"/>
      <c r="W216" s="21"/>
      <c r="X216" s="21"/>
      <c r="Y216" s="21"/>
      <c r="Z216" s="21"/>
    </row>
    <row r="217" spans="1:26">
      <c r="A217" s="21"/>
      <c r="B217" s="21"/>
      <c r="C217" s="21"/>
      <c r="D217" s="38"/>
      <c r="E217" s="11"/>
      <c r="F217" s="11"/>
      <c r="G217" s="11"/>
      <c r="H217" s="21"/>
      <c r="I217" s="21"/>
      <c r="J217" s="21"/>
      <c r="K217" s="21"/>
      <c r="L217" s="21"/>
      <c r="M217" s="21"/>
      <c r="N217" s="21"/>
      <c r="O217" s="21"/>
      <c r="P217" s="21"/>
      <c r="Q217" s="21"/>
      <c r="R217" s="21"/>
      <c r="S217" s="21"/>
      <c r="T217" s="21"/>
      <c r="U217" s="21"/>
      <c r="V217" s="21"/>
      <c r="W217" s="21"/>
      <c r="X217" s="21"/>
      <c r="Y217" s="21"/>
      <c r="Z217" s="21"/>
    </row>
    <row r="218" spans="1:26">
      <c r="A218" s="21"/>
      <c r="B218" s="21"/>
      <c r="C218" s="21"/>
      <c r="D218" s="38"/>
      <c r="E218" s="11"/>
      <c r="F218" s="11"/>
      <c r="G218" s="11"/>
      <c r="H218" s="21"/>
      <c r="I218" s="21"/>
      <c r="J218" s="21"/>
      <c r="K218" s="21"/>
      <c r="L218" s="21"/>
      <c r="M218" s="21"/>
      <c r="N218" s="21"/>
      <c r="O218" s="21"/>
      <c r="P218" s="21"/>
      <c r="Q218" s="21"/>
      <c r="R218" s="21"/>
      <c r="S218" s="21"/>
      <c r="T218" s="21"/>
      <c r="U218" s="21"/>
      <c r="V218" s="21"/>
      <c r="W218" s="21"/>
      <c r="X218" s="21"/>
      <c r="Y218" s="21"/>
      <c r="Z218" s="21"/>
    </row>
    <row r="219" spans="1:26">
      <c r="A219" s="21"/>
      <c r="B219" s="21"/>
      <c r="C219" s="21"/>
      <c r="D219" s="38"/>
      <c r="E219" s="11"/>
      <c r="F219" s="11"/>
      <c r="G219" s="11"/>
      <c r="H219" s="21"/>
      <c r="I219" s="21"/>
      <c r="J219" s="21"/>
      <c r="K219" s="21"/>
      <c r="L219" s="21"/>
      <c r="M219" s="21"/>
      <c r="N219" s="21"/>
      <c r="O219" s="21"/>
      <c r="P219" s="21"/>
      <c r="Q219" s="21"/>
      <c r="R219" s="21"/>
      <c r="S219" s="21"/>
      <c r="T219" s="21"/>
      <c r="U219" s="21"/>
      <c r="V219" s="21"/>
      <c r="W219" s="21"/>
      <c r="X219" s="21"/>
      <c r="Y219" s="21"/>
      <c r="Z219" s="21"/>
    </row>
    <row r="220" spans="1:26">
      <c r="A220" s="21"/>
      <c r="B220" s="21"/>
      <c r="C220" s="21"/>
      <c r="D220" s="38"/>
      <c r="E220" s="11"/>
      <c r="F220" s="11"/>
      <c r="G220" s="11"/>
      <c r="H220" s="21"/>
      <c r="I220" s="21"/>
      <c r="J220" s="21"/>
      <c r="K220" s="21"/>
      <c r="L220" s="21"/>
      <c r="M220" s="21"/>
      <c r="N220" s="21"/>
      <c r="O220" s="21"/>
      <c r="P220" s="21"/>
      <c r="Q220" s="21"/>
      <c r="R220" s="21"/>
      <c r="S220" s="21"/>
      <c r="T220" s="21"/>
      <c r="U220" s="21"/>
      <c r="V220" s="21"/>
      <c r="W220" s="21"/>
      <c r="X220" s="21"/>
      <c r="Y220" s="21"/>
      <c r="Z220" s="21"/>
    </row>
    <row r="221" spans="1:26">
      <c r="A221" s="21"/>
      <c r="B221" s="21"/>
      <c r="C221" s="21"/>
      <c r="D221" s="38"/>
      <c r="E221" s="11"/>
      <c r="F221" s="11"/>
      <c r="G221" s="11"/>
      <c r="H221" s="21"/>
      <c r="I221" s="21"/>
      <c r="J221" s="21"/>
      <c r="K221" s="21"/>
      <c r="L221" s="21"/>
      <c r="M221" s="21"/>
      <c r="N221" s="21"/>
      <c r="O221" s="21"/>
      <c r="P221" s="21"/>
      <c r="Q221" s="21"/>
      <c r="R221" s="21"/>
      <c r="S221" s="21"/>
      <c r="T221" s="21"/>
      <c r="U221" s="21"/>
      <c r="V221" s="21"/>
      <c r="W221" s="21"/>
      <c r="X221" s="21"/>
      <c r="Y221" s="21"/>
      <c r="Z221" s="21"/>
    </row>
    <row r="222" spans="1:26">
      <c r="A222" s="21"/>
      <c r="B222" s="21"/>
      <c r="C222" s="21"/>
      <c r="D222" s="38"/>
      <c r="E222" s="11"/>
      <c r="F222" s="11"/>
      <c r="G222" s="11"/>
      <c r="H222" s="21"/>
      <c r="I222" s="21"/>
      <c r="J222" s="21"/>
      <c r="K222" s="21"/>
      <c r="L222" s="21"/>
      <c r="M222" s="21"/>
      <c r="N222" s="21"/>
      <c r="O222" s="21"/>
      <c r="P222" s="21"/>
      <c r="Q222" s="21"/>
      <c r="R222" s="21"/>
      <c r="S222" s="21"/>
      <c r="T222" s="21"/>
      <c r="U222" s="21"/>
      <c r="V222" s="21"/>
      <c r="W222" s="21"/>
      <c r="X222" s="21"/>
      <c r="Y222" s="21"/>
      <c r="Z222" s="21"/>
    </row>
    <row r="223" spans="1:26">
      <c r="A223" s="21"/>
      <c r="B223" s="21"/>
      <c r="C223" s="21"/>
      <c r="D223" s="38"/>
      <c r="E223" s="11"/>
      <c r="F223" s="11"/>
      <c r="G223" s="11"/>
      <c r="H223" s="21"/>
      <c r="I223" s="21"/>
      <c r="J223" s="21"/>
      <c r="K223" s="21"/>
      <c r="L223" s="21"/>
      <c r="M223" s="21"/>
      <c r="N223" s="21"/>
      <c r="O223" s="21"/>
      <c r="P223" s="21"/>
      <c r="Q223" s="21"/>
      <c r="R223" s="21"/>
      <c r="S223" s="21"/>
      <c r="T223" s="21"/>
      <c r="U223" s="21"/>
      <c r="V223" s="21"/>
      <c r="W223" s="21"/>
      <c r="X223" s="21"/>
      <c r="Y223" s="21"/>
      <c r="Z223" s="21"/>
    </row>
    <row r="224" spans="1:26">
      <c r="A224" s="21"/>
      <c r="B224" s="21"/>
      <c r="C224" s="21"/>
      <c r="D224" s="38"/>
      <c r="E224" s="11"/>
      <c r="F224" s="11"/>
      <c r="G224" s="11"/>
      <c r="H224" s="21"/>
      <c r="I224" s="21"/>
      <c r="J224" s="21"/>
      <c r="K224" s="21"/>
      <c r="L224" s="21"/>
      <c r="M224" s="21"/>
      <c r="N224" s="21"/>
      <c r="O224" s="21"/>
      <c r="P224" s="21"/>
      <c r="Q224" s="21"/>
      <c r="R224" s="21"/>
      <c r="S224" s="21"/>
      <c r="T224" s="21"/>
      <c r="U224" s="21"/>
      <c r="V224" s="21"/>
      <c r="W224" s="21"/>
      <c r="X224" s="21"/>
      <c r="Y224" s="21"/>
      <c r="Z224" s="21"/>
    </row>
    <row r="225" spans="1:26">
      <c r="A225" s="21"/>
      <c r="B225" s="21"/>
      <c r="C225" s="21"/>
      <c r="D225" s="38"/>
      <c r="E225" s="11"/>
      <c r="F225" s="11"/>
      <c r="G225" s="11"/>
      <c r="H225" s="21"/>
      <c r="I225" s="21"/>
      <c r="J225" s="21"/>
      <c r="K225" s="21"/>
      <c r="L225" s="21"/>
      <c r="M225" s="21"/>
      <c r="N225" s="21"/>
      <c r="O225" s="21"/>
      <c r="P225" s="21"/>
      <c r="Q225" s="21"/>
      <c r="R225" s="21"/>
      <c r="S225" s="21"/>
      <c r="T225" s="21"/>
      <c r="U225" s="21"/>
      <c r="V225" s="21"/>
      <c r="W225" s="21"/>
      <c r="X225" s="21"/>
      <c r="Y225" s="21"/>
      <c r="Z225" s="21"/>
    </row>
    <row r="226" spans="1:26">
      <c r="A226" s="21"/>
      <c r="B226" s="21"/>
      <c r="C226" s="21"/>
      <c r="D226" s="38"/>
      <c r="E226" s="11"/>
      <c r="F226" s="11"/>
      <c r="G226" s="11"/>
      <c r="H226" s="21"/>
      <c r="I226" s="21"/>
      <c r="J226" s="21"/>
      <c r="K226" s="21"/>
      <c r="L226" s="21"/>
      <c r="M226" s="21"/>
      <c r="N226" s="21"/>
      <c r="O226" s="21"/>
      <c r="P226" s="21"/>
      <c r="Q226" s="21"/>
      <c r="R226" s="21"/>
      <c r="S226" s="21"/>
      <c r="T226" s="21"/>
      <c r="U226" s="21"/>
      <c r="V226" s="21"/>
      <c r="W226" s="21"/>
      <c r="X226" s="21"/>
      <c r="Y226" s="21"/>
      <c r="Z226" s="21"/>
    </row>
    <row r="227" spans="1:26">
      <c r="A227" s="21"/>
      <c r="B227" s="21"/>
      <c r="C227" s="21"/>
      <c r="D227" s="38"/>
      <c r="E227" s="11"/>
      <c r="F227" s="11"/>
      <c r="G227" s="11"/>
      <c r="H227" s="21"/>
      <c r="I227" s="21"/>
      <c r="J227" s="21"/>
      <c r="K227" s="21"/>
      <c r="L227" s="21"/>
      <c r="M227" s="21"/>
      <c r="N227" s="21"/>
      <c r="O227" s="21"/>
      <c r="P227" s="21"/>
      <c r="Q227" s="21"/>
      <c r="R227" s="21"/>
      <c r="S227" s="21"/>
      <c r="T227" s="21"/>
      <c r="U227" s="21"/>
      <c r="V227" s="21"/>
      <c r="W227" s="21"/>
      <c r="X227" s="21"/>
      <c r="Y227" s="21"/>
      <c r="Z227" s="21"/>
    </row>
    <row r="228" spans="1:26">
      <c r="A228" s="21"/>
      <c r="B228" s="21"/>
      <c r="C228" s="21"/>
      <c r="D228" s="38"/>
      <c r="E228" s="11"/>
      <c r="F228" s="11"/>
      <c r="G228" s="11"/>
      <c r="H228" s="21"/>
      <c r="I228" s="21"/>
      <c r="J228" s="21"/>
      <c r="K228" s="21"/>
      <c r="L228" s="21"/>
      <c r="M228" s="21"/>
      <c r="N228" s="21"/>
      <c r="O228" s="21"/>
      <c r="P228" s="21"/>
      <c r="Q228" s="21"/>
      <c r="R228" s="21"/>
      <c r="S228" s="21"/>
      <c r="T228" s="21"/>
      <c r="U228" s="21"/>
      <c r="V228" s="21"/>
      <c r="W228" s="21"/>
      <c r="X228" s="21"/>
      <c r="Y228" s="21"/>
      <c r="Z228" s="21"/>
    </row>
    <row r="229" spans="1:26">
      <c r="A229" s="21"/>
      <c r="B229" s="21"/>
      <c r="C229" s="21"/>
      <c r="D229" s="38"/>
      <c r="E229" s="11"/>
      <c r="F229" s="11"/>
      <c r="G229" s="11"/>
      <c r="H229" s="21"/>
      <c r="I229" s="21"/>
      <c r="J229" s="21"/>
      <c r="K229" s="21"/>
      <c r="L229" s="21"/>
      <c r="M229" s="21"/>
      <c r="N229" s="21"/>
      <c r="O229" s="21"/>
      <c r="P229" s="21"/>
      <c r="Q229" s="21"/>
      <c r="R229" s="21"/>
      <c r="S229" s="21"/>
      <c r="T229" s="21"/>
      <c r="U229" s="21"/>
      <c r="V229" s="21"/>
      <c r="W229" s="21"/>
      <c r="X229" s="21"/>
      <c r="Y229" s="21"/>
      <c r="Z229" s="21"/>
    </row>
    <row r="230" spans="1:26">
      <c r="A230" s="21"/>
      <c r="B230" s="21"/>
      <c r="C230" s="21"/>
      <c r="D230" s="38"/>
      <c r="E230" s="11"/>
      <c r="F230" s="11"/>
      <c r="G230" s="11"/>
      <c r="H230" s="21"/>
      <c r="I230" s="21"/>
      <c r="J230" s="21"/>
      <c r="K230" s="21"/>
      <c r="L230" s="21"/>
      <c r="M230" s="21"/>
      <c r="N230" s="21"/>
      <c r="O230" s="21"/>
      <c r="P230" s="21"/>
      <c r="Q230" s="21"/>
      <c r="R230" s="21"/>
      <c r="S230" s="21"/>
      <c r="T230" s="21"/>
      <c r="U230" s="21"/>
      <c r="V230" s="21"/>
      <c r="W230" s="21"/>
      <c r="X230" s="21"/>
      <c r="Y230" s="21"/>
      <c r="Z230" s="21"/>
    </row>
    <row r="231" spans="1:26">
      <c r="A231" s="21"/>
      <c r="B231" s="21"/>
      <c r="C231" s="21"/>
      <c r="D231" s="38"/>
      <c r="E231" s="11"/>
      <c r="F231" s="11"/>
      <c r="G231" s="11"/>
      <c r="H231" s="21"/>
      <c r="I231" s="21"/>
      <c r="J231" s="21"/>
      <c r="K231" s="21"/>
      <c r="L231" s="21"/>
      <c r="M231" s="21"/>
      <c r="N231" s="21"/>
      <c r="O231" s="21"/>
      <c r="P231" s="21"/>
      <c r="Q231" s="21"/>
      <c r="R231" s="21"/>
      <c r="S231" s="21"/>
      <c r="T231" s="21"/>
      <c r="U231" s="21"/>
      <c r="V231" s="21"/>
      <c r="W231" s="21"/>
      <c r="X231" s="21"/>
      <c r="Y231" s="21"/>
      <c r="Z231" s="21"/>
    </row>
    <row r="232" spans="1:26">
      <c r="A232" s="21"/>
      <c r="B232" s="21"/>
      <c r="C232" s="21"/>
      <c r="D232" s="38"/>
      <c r="E232" s="11"/>
      <c r="F232" s="11"/>
      <c r="G232" s="11"/>
      <c r="H232" s="21"/>
      <c r="I232" s="21"/>
      <c r="J232" s="21"/>
      <c r="K232" s="21"/>
      <c r="L232" s="21"/>
      <c r="M232" s="21"/>
      <c r="N232" s="21"/>
      <c r="O232" s="21"/>
      <c r="P232" s="21"/>
      <c r="Q232" s="21"/>
      <c r="R232" s="21"/>
      <c r="S232" s="21"/>
      <c r="T232" s="21"/>
      <c r="U232" s="21"/>
      <c r="V232" s="21"/>
      <c r="W232" s="21"/>
      <c r="X232" s="21"/>
      <c r="Y232" s="21"/>
      <c r="Z232" s="21"/>
    </row>
    <row r="233" spans="1:26">
      <c r="A233" s="21"/>
      <c r="B233" s="21"/>
      <c r="C233" s="21"/>
      <c r="D233" s="38"/>
      <c r="E233" s="11"/>
      <c r="F233" s="11"/>
      <c r="G233" s="11"/>
      <c r="H233" s="21"/>
      <c r="I233" s="21"/>
      <c r="J233" s="21"/>
      <c r="K233" s="21"/>
      <c r="L233" s="21"/>
      <c r="M233" s="21"/>
      <c r="N233" s="21"/>
      <c r="O233" s="21"/>
      <c r="P233" s="21"/>
      <c r="Q233" s="21"/>
      <c r="R233" s="21"/>
      <c r="S233" s="21"/>
      <c r="T233" s="21"/>
      <c r="U233" s="21"/>
      <c r="V233" s="21"/>
      <c r="W233" s="21"/>
      <c r="X233" s="21"/>
      <c r="Y233" s="21"/>
      <c r="Z233" s="21"/>
    </row>
    <row r="234" spans="1:26">
      <c r="A234" s="21"/>
      <c r="B234" s="21"/>
      <c r="C234" s="21"/>
      <c r="D234" s="38"/>
      <c r="E234" s="11"/>
      <c r="F234" s="11"/>
      <c r="G234" s="11"/>
      <c r="H234" s="21"/>
      <c r="I234" s="21"/>
      <c r="J234" s="21"/>
      <c r="K234" s="21"/>
      <c r="L234" s="21"/>
      <c r="M234" s="21"/>
      <c r="N234" s="21"/>
      <c r="O234" s="21"/>
      <c r="P234" s="21"/>
      <c r="Q234" s="21"/>
      <c r="R234" s="21"/>
      <c r="S234" s="21"/>
      <c r="T234" s="21"/>
      <c r="U234" s="21"/>
      <c r="V234" s="21"/>
      <c r="W234" s="21"/>
      <c r="X234" s="21"/>
      <c r="Y234" s="21"/>
      <c r="Z234" s="21"/>
    </row>
    <row r="235" spans="1:26">
      <c r="A235" s="21"/>
      <c r="B235" s="21"/>
      <c r="C235" s="21"/>
      <c r="D235" s="38"/>
      <c r="E235" s="11"/>
      <c r="F235" s="11"/>
      <c r="G235" s="11"/>
      <c r="H235" s="21"/>
      <c r="I235" s="21"/>
      <c r="J235" s="21"/>
      <c r="K235" s="21"/>
      <c r="L235" s="21"/>
      <c r="M235" s="21"/>
      <c r="N235" s="21"/>
      <c r="O235" s="21"/>
      <c r="P235" s="21"/>
      <c r="Q235" s="21"/>
      <c r="R235" s="21"/>
      <c r="S235" s="21"/>
      <c r="T235" s="21"/>
      <c r="U235" s="21"/>
      <c r="V235" s="21"/>
      <c r="W235" s="21"/>
      <c r="X235" s="21"/>
      <c r="Y235" s="21"/>
      <c r="Z235" s="21"/>
    </row>
    <row r="236" spans="1:26">
      <c r="A236" s="21"/>
      <c r="B236" s="21"/>
      <c r="C236" s="21"/>
      <c r="D236" s="38"/>
      <c r="E236" s="11"/>
      <c r="F236" s="11"/>
      <c r="G236" s="11"/>
      <c r="H236" s="21"/>
      <c r="I236" s="21"/>
      <c r="J236" s="21"/>
      <c r="K236" s="21"/>
      <c r="L236" s="21"/>
      <c r="M236" s="21"/>
      <c r="N236" s="21"/>
      <c r="O236" s="21"/>
      <c r="P236" s="21"/>
      <c r="Q236" s="21"/>
      <c r="R236" s="21"/>
      <c r="S236" s="21"/>
      <c r="T236" s="21"/>
      <c r="U236" s="21"/>
      <c r="V236" s="21"/>
      <c r="W236" s="21"/>
      <c r="X236" s="21"/>
      <c r="Y236" s="21"/>
      <c r="Z236" s="21"/>
    </row>
    <row r="237" spans="1:26">
      <c r="A237" s="21"/>
      <c r="B237" s="21"/>
      <c r="C237" s="21"/>
      <c r="D237" s="38"/>
      <c r="E237" s="11"/>
      <c r="F237" s="11"/>
      <c r="G237" s="11"/>
      <c r="H237" s="21"/>
      <c r="I237" s="21"/>
      <c r="J237" s="21"/>
      <c r="K237" s="21"/>
      <c r="L237" s="21"/>
      <c r="M237" s="21"/>
      <c r="N237" s="21"/>
      <c r="O237" s="21"/>
      <c r="P237" s="21"/>
      <c r="Q237" s="21"/>
      <c r="R237" s="21"/>
      <c r="S237" s="21"/>
      <c r="T237" s="21"/>
      <c r="U237" s="21"/>
      <c r="V237" s="21"/>
      <c r="W237" s="21"/>
      <c r="X237" s="21"/>
      <c r="Y237" s="21"/>
      <c r="Z237" s="21"/>
    </row>
    <row r="238" spans="1:26">
      <c r="A238" s="21"/>
      <c r="B238" s="21"/>
      <c r="C238" s="21"/>
      <c r="D238" s="38"/>
      <c r="E238" s="11"/>
      <c r="F238" s="11"/>
      <c r="G238" s="11"/>
      <c r="H238" s="21"/>
      <c r="I238" s="21"/>
      <c r="J238" s="21"/>
      <c r="K238" s="21"/>
      <c r="L238" s="21"/>
      <c r="M238" s="21"/>
      <c r="N238" s="21"/>
      <c r="O238" s="21"/>
      <c r="P238" s="21"/>
      <c r="Q238" s="21"/>
      <c r="R238" s="21"/>
      <c r="S238" s="21"/>
      <c r="T238" s="21"/>
      <c r="U238" s="21"/>
      <c r="V238" s="21"/>
      <c r="W238" s="21"/>
      <c r="X238" s="21"/>
      <c r="Y238" s="21"/>
      <c r="Z238" s="21"/>
    </row>
    <row r="239" spans="1:26">
      <c r="A239" s="21"/>
      <c r="B239" s="21"/>
      <c r="C239" s="21"/>
      <c r="D239" s="38"/>
      <c r="E239" s="11"/>
      <c r="F239" s="11"/>
      <c r="G239" s="11"/>
      <c r="H239" s="21"/>
      <c r="I239" s="21"/>
      <c r="J239" s="21"/>
      <c r="K239" s="21"/>
      <c r="L239" s="21"/>
      <c r="M239" s="21"/>
      <c r="N239" s="21"/>
      <c r="O239" s="21"/>
      <c r="P239" s="21"/>
      <c r="Q239" s="21"/>
      <c r="R239" s="21"/>
      <c r="S239" s="21"/>
      <c r="T239" s="21"/>
      <c r="U239" s="21"/>
      <c r="V239" s="21"/>
      <c r="W239" s="21"/>
      <c r="X239" s="21"/>
      <c r="Y239" s="21"/>
      <c r="Z239" s="21"/>
    </row>
    <row r="240" spans="1:26">
      <c r="A240" s="21"/>
      <c r="B240" s="21"/>
      <c r="C240" s="21"/>
      <c r="D240" s="38"/>
      <c r="E240" s="11"/>
      <c r="F240" s="11"/>
      <c r="G240" s="11"/>
      <c r="H240" s="21"/>
      <c r="I240" s="21"/>
      <c r="J240" s="21"/>
      <c r="K240" s="21"/>
      <c r="L240" s="21"/>
      <c r="M240" s="21"/>
      <c r="N240" s="21"/>
      <c r="O240" s="21"/>
      <c r="P240" s="21"/>
      <c r="Q240" s="21"/>
      <c r="R240" s="21"/>
      <c r="S240" s="21"/>
      <c r="T240" s="21"/>
      <c r="U240" s="21"/>
      <c r="V240" s="21"/>
      <c r="W240" s="21"/>
      <c r="X240" s="21"/>
      <c r="Y240" s="21"/>
      <c r="Z240" s="21"/>
    </row>
    <row r="241" spans="1:26">
      <c r="A241" s="21"/>
      <c r="B241" s="21"/>
      <c r="C241" s="21"/>
      <c r="D241" s="38"/>
      <c r="E241" s="11"/>
      <c r="F241" s="11"/>
      <c r="G241" s="11"/>
      <c r="H241" s="21"/>
      <c r="I241" s="21"/>
      <c r="J241" s="21"/>
      <c r="K241" s="21"/>
      <c r="L241" s="21"/>
      <c r="M241" s="21"/>
      <c r="N241" s="21"/>
      <c r="O241" s="21"/>
      <c r="P241" s="21"/>
      <c r="Q241" s="21"/>
      <c r="R241" s="21"/>
      <c r="S241" s="21"/>
      <c r="T241" s="21"/>
      <c r="U241" s="21"/>
      <c r="V241" s="21"/>
      <c r="W241" s="21"/>
      <c r="X241" s="21"/>
      <c r="Y241" s="21"/>
      <c r="Z241" s="21"/>
    </row>
    <row r="242" spans="1:26">
      <c r="A242" s="21"/>
      <c r="B242" s="21"/>
      <c r="C242" s="21"/>
      <c r="D242" s="38"/>
      <c r="E242" s="11"/>
      <c r="F242" s="11"/>
      <c r="G242" s="11"/>
      <c r="H242" s="21"/>
      <c r="I242" s="21"/>
      <c r="J242" s="21"/>
      <c r="K242" s="21"/>
      <c r="L242" s="21"/>
      <c r="M242" s="21"/>
      <c r="N242" s="21"/>
      <c r="O242" s="21"/>
      <c r="P242" s="21"/>
      <c r="Q242" s="21"/>
      <c r="R242" s="21"/>
      <c r="S242" s="21"/>
      <c r="T242" s="21"/>
      <c r="U242" s="21"/>
      <c r="V242" s="21"/>
      <c r="W242" s="21"/>
      <c r="X242" s="21"/>
      <c r="Y242" s="21"/>
      <c r="Z242" s="21"/>
    </row>
    <row r="243" spans="1:26">
      <c r="A243" s="21"/>
      <c r="B243" s="21"/>
      <c r="C243" s="21"/>
      <c r="D243" s="38"/>
      <c r="E243" s="11"/>
      <c r="F243" s="11"/>
      <c r="G243" s="11"/>
      <c r="H243" s="21"/>
      <c r="I243" s="21"/>
      <c r="J243" s="21"/>
      <c r="K243" s="21"/>
      <c r="L243" s="21"/>
      <c r="M243" s="21"/>
      <c r="N243" s="21"/>
      <c r="O243" s="21"/>
      <c r="P243" s="21"/>
      <c r="Q243" s="21"/>
      <c r="R243" s="21"/>
      <c r="S243" s="21"/>
      <c r="T243" s="21"/>
      <c r="U243" s="21"/>
      <c r="V243" s="21"/>
      <c r="W243" s="21"/>
      <c r="X243" s="21"/>
      <c r="Y243" s="21"/>
      <c r="Z243" s="21"/>
    </row>
    <row r="244" spans="1:26">
      <c r="A244" s="21"/>
      <c r="B244" s="21"/>
      <c r="C244" s="21"/>
      <c r="D244" s="38"/>
      <c r="E244" s="11"/>
      <c r="F244" s="11"/>
      <c r="G244" s="11"/>
      <c r="H244" s="21"/>
      <c r="I244" s="21"/>
      <c r="J244" s="21"/>
      <c r="K244" s="21"/>
      <c r="L244" s="21"/>
      <c r="M244" s="21"/>
      <c r="N244" s="21"/>
      <c r="O244" s="21"/>
      <c r="P244" s="21"/>
      <c r="Q244" s="21"/>
      <c r="R244" s="21"/>
      <c r="S244" s="21"/>
      <c r="T244" s="21"/>
      <c r="U244" s="21"/>
      <c r="V244" s="21"/>
      <c r="W244" s="21"/>
      <c r="X244" s="21"/>
      <c r="Y244" s="21"/>
      <c r="Z244" s="21"/>
    </row>
    <row r="245" spans="1:26">
      <c r="A245" s="21"/>
      <c r="B245" s="21"/>
      <c r="C245" s="21"/>
      <c r="D245" s="38"/>
      <c r="E245" s="11"/>
      <c r="F245" s="11"/>
      <c r="G245" s="11"/>
      <c r="H245" s="21"/>
      <c r="I245" s="21"/>
      <c r="J245" s="21"/>
      <c r="K245" s="21"/>
      <c r="L245" s="21"/>
      <c r="M245" s="21"/>
      <c r="N245" s="21"/>
      <c r="O245" s="21"/>
      <c r="P245" s="21"/>
      <c r="Q245" s="21"/>
      <c r="R245" s="21"/>
      <c r="S245" s="21"/>
      <c r="T245" s="21"/>
      <c r="U245" s="21"/>
      <c r="V245" s="21"/>
      <c r="W245" s="21"/>
      <c r="X245" s="21"/>
      <c r="Y245" s="21"/>
      <c r="Z245" s="21"/>
    </row>
    <row r="246" spans="1:26">
      <c r="A246" s="21"/>
      <c r="B246" s="21"/>
      <c r="C246" s="21"/>
      <c r="D246" s="38"/>
      <c r="E246" s="11"/>
      <c r="F246" s="11"/>
      <c r="G246" s="11"/>
      <c r="H246" s="21"/>
      <c r="I246" s="21"/>
      <c r="J246" s="21"/>
      <c r="K246" s="21"/>
      <c r="L246" s="21"/>
      <c r="M246" s="21"/>
      <c r="N246" s="21"/>
      <c r="O246" s="21"/>
      <c r="P246" s="21"/>
      <c r="Q246" s="21"/>
      <c r="R246" s="21"/>
      <c r="S246" s="21"/>
      <c r="T246" s="21"/>
      <c r="U246" s="21"/>
      <c r="V246" s="21"/>
      <c r="W246" s="21"/>
      <c r="X246" s="21"/>
      <c r="Y246" s="21"/>
      <c r="Z246" s="21"/>
    </row>
    <row r="247" spans="1:26">
      <c r="A247" s="21"/>
      <c r="B247" s="21"/>
      <c r="C247" s="21"/>
      <c r="D247" s="38"/>
      <c r="E247" s="11"/>
      <c r="F247" s="11"/>
      <c r="G247" s="11"/>
      <c r="H247" s="21"/>
      <c r="I247" s="21"/>
      <c r="J247" s="21"/>
      <c r="K247" s="21"/>
      <c r="L247" s="21"/>
      <c r="M247" s="21"/>
      <c r="N247" s="21"/>
      <c r="O247" s="21"/>
      <c r="P247" s="21"/>
      <c r="Q247" s="21"/>
      <c r="R247" s="21"/>
      <c r="S247" s="21"/>
      <c r="T247" s="21"/>
      <c r="U247" s="21"/>
      <c r="V247" s="21"/>
      <c r="W247" s="21"/>
      <c r="X247" s="21"/>
      <c r="Y247" s="21"/>
      <c r="Z247" s="21"/>
    </row>
    <row r="248" spans="1:26">
      <c r="A248" s="21"/>
      <c r="B248" s="21"/>
      <c r="C248" s="21"/>
      <c r="D248" s="38"/>
      <c r="E248" s="11"/>
      <c r="F248" s="11"/>
      <c r="G248" s="11"/>
      <c r="H248" s="21"/>
      <c r="I248" s="21"/>
      <c r="J248" s="21"/>
      <c r="K248" s="21"/>
      <c r="L248" s="21"/>
      <c r="M248" s="21"/>
      <c r="N248" s="21"/>
      <c r="O248" s="21"/>
      <c r="P248" s="21"/>
      <c r="Q248" s="21"/>
      <c r="R248" s="21"/>
      <c r="S248" s="21"/>
      <c r="T248" s="21"/>
      <c r="U248" s="21"/>
      <c r="V248" s="21"/>
      <c r="W248" s="21"/>
      <c r="X248" s="21"/>
      <c r="Y248" s="21"/>
      <c r="Z248" s="21"/>
    </row>
    <row r="249" spans="1:26">
      <c r="A249" s="21"/>
      <c r="B249" s="21"/>
      <c r="C249" s="21"/>
      <c r="D249" s="38"/>
      <c r="E249" s="11"/>
      <c r="F249" s="11"/>
      <c r="G249" s="11"/>
      <c r="H249" s="21"/>
      <c r="I249" s="21"/>
      <c r="J249" s="21"/>
      <c r="K249" s="21"/>
      <c r="L249" s="21"/>
      <c r="M249" s="21"/>
      <c r="N249" s="21"/>
      <c r="O249" s="21"/>
      <c r="P249" s="21"/>
      <c r="Q249" s="21"/>
      <c r="R249" s="21"/>
      <c r="S249" s="21"/>
      <c r="T249" s="21"/>
      <c r="U249" s="21"/>
      <c r="V249" s="21"/>
      <c r="W249" s="21"/>
      <c r="X249" s="21"/>
      <c r="Y249" s="21"/>
      <c r="Z249" s="21"/>
    </row>
    <row r="250" spans="1:26">
      <c r="A250" s="21"/>
      <c r="B250" s="21"/>
      <c r="C250" s="21"/>
      <c r="D250" s="38"/>
      <c r="E250" s="11"/>
      <c r="F250" s="11"/>
      <c r="G250" s="11"/>
      <c r="H250" s="21"/>
      <c r="I250" s="21"/>
      <c r="J250" s="21"/>
      <c r="K250" s="21"/>
      <c r="L250" s="21"/>
      <c r="M250" s="21"/>
      <c r="N250" s="21"/>
      <c r="O250" s="21"/>
      <c r="P250" s="21"/>
      <c r="Q250" s="21"/>
      <c r="R250" s="21"/>
      <c r="S250" s="21"/>
      <c r="T250" s="21"/>
      <c r="U250" s="21"/>
      <c r="V250" s="21"/>
      <c r="W250" s="21"/>
      <c r="X250" s="21"/>
      <c r="Y250" s="21"/>
      <c r="Z250" s="21"/>
    </row>
    <row r="251" spans="1:26">
      <c r="A251" s="21"/>
      <c r="B251" s="21"/>
      <c r="C251" s="21"/>
      <c r="D251" s="38"/>
      <c r="E251" s="11"/>
      <c r="F251" s="11"/>
      <c r="G251" s="11"/>
      <c r="H251" s="21"/>
      <c r="I251" s="21"/>
      <c r="J251" s="21"/>
      <c r="K251" s="21"/>
      <c r="L251" s="21"/>
      <c r="M251" s="21"/>
      <c r="N251" s="21"/>
      <c r="O251" s="21"/>
      <c r="P251" s="21"/>
      <c r="Q251" s="21"/>
      <c r="R251" s="21"/>
      <c r="S251" s="21"/>
      <c r="T251" s="21"/>
      <c r="U251" s="21"/>
      <c r="V251" s="21"/>
      <c r="W251" s="21"/>
      <c r="X251" s="21"/>
      <c r="Y251" s="21"/>
      <c r="Z251" s="21"/>
    </row>
    <row r="252" spans="1:26">
      <c r="A252" s="21"/>
      <c r="B252" s="21"/>
      <c r="C252" s="21"/>
      <c r="D252" s="38"/>
      <c r="E252" s="11"/>
      <c r="F252" s="11"/>
      <c r="G252" s="11"/>
      <c r="H252" s="21"/>
      <c r="I252" s="21"/>
      <c r="J252" s="21"/>
      <c r="K252" s="21"/>
      <c r="L252" s="21"/>
      <c r="M252" s="21"/>
      <c r="N252" s="21"/>
      <c r="O252" s="21"/>
      <c r="P252" s="21"/>
      <c r="Q252" s="21"/>
      <c r="R252" s="21"/>
      <c r="S252" s="21"/>
      <c r="T252" s="21"/>
      <c r="U252" s="21"/>
      <c r="V252" s="21"/>
      <c r="W252" s="21"/>
      <c r="X252" s="21"/>
      <c r="Y252" s="21"/>
      <c r="Z252" s="21"/>
    </row>
    <row r="253" spans="1:26">
      <c r="A253" s="21"/>
      <c r="B253" s="21"/>
      <c r="C253" s="21"/>
      <c r="D253" s="38"/>
      <c r="E253" s="11"/>
      <c r="F253" s="11"/>
      <c r="G253" s="11"/>
      <c r="H253" s="21"/>
      <c r="I253" s="21"/>
      <c r="J253" s="21"/>
      <c r="K253" s="21"/>
      <c r="L253" s="21"/>
      <c r="M253" s="21"/>
      <c r="N253" s="21"/>
      <c r="O253" s="21"/>
      <c r="P253" s="21"/>
      <c r="Q253" s="21"/>
      <c r="R253" s="21"/>
      <c r="S253" s="21"/>
      <c r="T253" s="21"/>
      <c r="U253" s="21"/>
      <c r="V253" s="21"/>
      <c r="W253" s="21"/>
      <c r="X253" s="21"/>
      <c r="Y253" s="21"/>
      <c r="Z253" s="21"/>
    </row>
    <row r="254" spans="1:26">
      <c r="A254" s="21"/>
      <c r="B254" s="21"/>
      <c r="C254" s="21"/>
      <c r="D254" s="38"/>
      <c r="E254" s="11"/>
      <c r="F254" s="11"/>
      <c r="G254" s="11"/>
      <c r="H254" s="21"/>
      <c r="I254" s="21"/>
      <c r="J254" s="21"/>
      <c r="K254" s="21"/>
      <c r="L254" s="21"/>
      <c r="M254" s="21"/>
      <c r="N254" s="21"/>
      <c r="O254" s="21"/>
      <c r="P254" s="21"/>
      <c r="Q254" s="21"/>
      <c r="R254" s="21"/>
      <c r="S254" s="21"/>
      <c r="T254" s="21"/>
      <c r="U254" s="21"/>
      <c r="V254" s="21"/>
      <c r="W254" s="21"/>
      <c r="X254" s="21"/>
      <c r="Y254" s="21"/>
      <c r="Z254" s="21"/>
    </row>
    <row r="255" spans="1:26">
      <c r="A255" s="21"/>
      <c r="B255" s="21"/>
      <c r="C255" s="21"/>
      <c r="D255" s="38"/>
      <c r="E255" s="11"/>
      <c r="F255" s="11"/>
      <c r="G255" s="11"/>
      <c r="H255" s="21"/>
      <c r="I255" s="21"/>
      <c r="J255" s="21"/>
      <c r="K255" s="21"/>
      <c r="L255" s="21"/>
      <c r="M255" s="21"/>
      <c r="N255" s="21"/>
      <c r="O255" s="21"/>
      <c r="P255" s="21"/>
      <c r="Q255" s="21"/>
      <c r="R255" s="21"/>
      <c r="S255" s="21"/>
      <c r="T255" s="21"/>
      <c r="U255" s="21"/>
      <c r="V255" s="21"/>
      <c r="W255" s="21"/>
      <c r="X255" s="21"/>
      <c r="Y255" s="21"/>
      <c r="Z255" s="21"/>
    </row>
    <row r="256" spans="1:26">
      <c r="A256" s="21"/>
      <c r="B256" s="21"/>
      <c r="C256" s="21"/>
      <c r="D256" s="38"/>
      <c r="E256" s="11"/>
      <c r="F256" s="11"/>
      <c r="G256" s="11"/>
      <c r="H256" s="21"/>
      <c r="I256" s="21"/>
      <c r="J256" s="21"/>
      <c r="K256" s="21"/>
      <c r="L256" s="21"/>
      <c r="M256" s="21"/>
      <c r="N256" s="21"/>
      <c r="O256" s="21"/>
      <c r="P256" s="21"/>
      <c r="Q256" s="21"/>
      <c r="R256" s="21"/>
      <c r="S256" s="21"/>
      <c r="T256" s="21"/>
      <c r="U256" s="21"/>
      <c r="V256" s="21"/>
      <c r="W256" s="21"/>
      <c r="X256" s="21"/>
      <c r="Y256" s="21"/>
      <c r="Z256" s="21"/>
    </row>
    <row r="257" spans="1:26">
      <c r="A257" s="21"/>
      <c r="B257" s="21"/>
      <c r="C257" s="21"/>
      <c r="D257" s="38"/>
      <c r="E257" s="11"/>
      <c r="F257" s="11"/>
      <c r="G257" s="11"/>
      <c r="H257" s="21"/>
      <c r="I257" s="21"/>
      <c r="J257" s="21"/>
      <c r="K257" s="21"/>
      <c r="L257" s="21"/>
      <c r="M257" s="21"/>
      <c r="N257" s="21"/>
      <c r="O257" s="21"/>
      <c r="P257" s="21"/>
      <c r="Q257" s="21"/>
      <c r="R257" s="21"/>
      <c r="S257" s="21"/>
      <c r="T257" s="21"/>
      <c r="U257" s="21"/>
      <c r="V257" s="21"/>
      <c r="W257" s="21"/>
      <c r="X257" s="21"/>
      <c r="Y257" s="21"/>
      <c r="Z257" s="21"/>
    </row>
    <row r="258" spans="1:26">
      <c r="A258" s="21"/>
      <c r="B258" s="21"/>
      <c r="C258" s="21"/>
      <c r="D258" s="38"/>
      <c r="E258" s="11"/>
      <c r="F258" s="11"/>
      <c r="G258" s="11"/>
      <c r="H258" s="21"/>
      <c r="I258" s="21"/>
      <c r="J258" s="21"/>
      <c r="K258" s="21"/>
      <c r="L258" s="21"/>
      <c r="M258" s="21"/>
      <c r="N258" s="21"/>
      <c r="O258" s="21"/>
      <c r="P258" s="21"/>
      <c r="Q258" s="21"/>
      <c r="R258" s="21"/>
      <c r="S258" s="21"/>
      <c r="T258" s="21"/>
      <c r="U258" s="21"/>
      <c r="V258" s="21"/>
      <c r="W258" s="21"/>
      <c r="X258" s="21"/>
      <c r="Y258" s="21"/>
      <c r="Z258" s="21"/>
    </row>
    <row r="259" spans="1:26">
      <c r="A259" s="21"/>
      <c r="B259" s="21"/>
      <c r="C259" s="21"/>
      <c r="D259" s="38"/>
      <c r="E259" s="11"/>
      <c r="F259" s="11"/>
      <c r="G259" s="11"/>
      <c r="H259" s="21"/>
      <c r="I259" s="21"/>
      <c r="J259" s="21"/>
      <c r="K259" s="21"/>
      <c r="L259" s="21"/>
      <c r="M259" s="21"/>
      <c r="N259" s="21"/>
      <c r="O259" s="21"/>
      <c r="P259" s="21"/>
      <c r="Q259" s="21"/>
      <c r="R259" s="21"/>
      <c r="S259" s="21"/>
      <c r="T259" s="21"/>
      <c r="U259" s="21"/>
      <c r="V259" s="21"/>
      <c r="W259" s="21"/>
      <c r="X259" s="21"/>
      <c r="Y259" s="21"/>
      <c r="Z259" s="21"/>
    </row>
    <row r="260" spans="1:26">
      <c r="A260" s="21"/>
      <c r="B260" s="21"/>
      <c r="C260" s="21"/>
      <c r="D260" s="38"/>
      <c r="E260" s="11"/>
      <c r="F260" s="11"/>
      <c r="G260" s="11"/>
      <c r="H260" s="21"/>
      <c r="I260" s="21"/>
      <c r="J260" s="21"/>
      <c r="K260" s="21"/>
      <c r="L260" s="21"/>
      <c r="M260" s="21"/>
      <c r="N260" s="21"/>
      <c r="O260" s="21"/>
      <c r="P260" s="21"/>
      <c r="Q260" s="21"/>
      <c r="R260" s="21"/>
      <c r="S260" s="21"/>
      <c r="T260" s="21"/>
      <c r="U260" s="21"/>
      <c r="V260" s="21"/>
      <c r="W260" s="21"/>
      <c r="X260" s="21"/>
      <c r="Y260" s="21"/>
      <c r="Z260" s="21"/>
    </row>
    <row r="261" spans="1:26">
      <c r="A261" s="21"/>
      <c r="B261" s="21"/>
      <c r="C261" s="21"/>
      <c r="D261" s="38"/>
      <c r="E261" s="11"/>
      <c r="F261" s="11"/>
      <c r="G261" s="11"/>
      <c r="H261" s="21"/>
      <c r="I261" s="21"/>
      <c r="J261" s="21"/>
      <c r="K261" s="21"/>
      <c r="L261" s="21"/>
      <c r="M261" s="21"/>
      <c r="N261" s="21"/>
      <c r="O261" s="21"/>
      <c r="P261" s="21"/>
      <c r="Q261" s="21"/>
      <c r="R261" s="21"/>
      <c r="S261" s="21"/>
      <c r="T261" s="21"/>
      <c r="U261" s="21"/>
      <c r="V261" s="21"/>
      <c r="W261" s="21"/>
      <c r="X261" s="21"/>
      <c r="Y261" s="21"/>
      <c r="Z261" s="21"/>
    </row>
    <row r="262" spans="1:26">
      <c r="A262" s="21"/>
      <c r="B262" s="21"/>
      <c r="C262" s="21"/>
      <c r="D262" s="38"/>
      <c r="E262" s="11"/>
      <c r="F262" s="11"/>
      <c r="G262" s="11"/>
      <c r="H262" s="21"/>
      <c r="I262" s="21"/>
      <c r="J262" s="21"/>
      <c r="K262" s="21"/>
      <c r="L262" s="21"/>
      <c r="M262" s="21"/>
      <c r="N262" s="21"/>
      <c r="O262" s="21"/>
      <c r="P262" s="21"/>
      <c r="Q262" s="21"/>
      <c r="R262" s="21"/>
      <c r="S262" s="21"/>
      <c r="T262" s="21"/>
      <c r="U262" s="21"/>
      <c r="V262" s="21"/>
      <c r="W262" s="21"/>
      <c r="X262" s="21"/>
      <c r="Y262" s="21"/>
      <c r="Z262" s="21"/>
    </row>
    <row r="263" spans="1:26">
      <c r="A263" s="21"/>
      <c r="B263" s="21"/>
      <c r="C263" s="21"/>
      <c r="D263" s="38"/>
      <c r="E263" s="11"/>
      <c r="F263" s="11"/>
      <c r="G263" s="11"/>
      <c r="H263" s="21"/>
      <c r="I263" s="21"/>
      <c r="J263" s="21"/>
      <c r="K263" s="21"/>
      <c r="L263" s="21"/>
      <c r="M263" s="21"/>
      <c r="N263" s="21"/>
      <c r="O263" s="21"/>
      <c r="P263" s="21"/>
      <c r="Q263" s="21"/>
      <c r="R263" s="21"/>
      <c r="S263" s="21"/>
      <c r="T263" s="21"/>
      <c r="U263" s="21"/>
      <c r="V263" s="21"/>
      <c r="W263" s="21"/>
      <c r="X263" s="21"/>
      <c r="Y263" s="21"/>
      <c r="Z263" s="21"/>
    </row>
    <row r="264" spans="1:26">
      <c r="A264" s="21"/>
      <c r="B264" s="21"/>
      <c r="C264" s="21"/>
      <c r="D264" s="38"/>
      <c r="E264" s="11"/>
      <c r="F264" s="11"/>
      <c r="G264" s="11"/>
      <c r="H264" s="21"/>
      <c r="I264" s="21"/>
      <c r="J264" s="21"/>
      <c r="K264" s="21"/>
      <c r="L264" s="21"/>
      <c r="M264" s="21"/>
      <c r="N264" s="21"/>
      <c r="O264" s="21"/>
      <c r="P264" s="21"/>
      <c r="Q264" s="21"/>
      <c r="R264" s="21"/>
      <c r="S264" s="21"/>
      <c r="T264" s="21"/>
      <c r="U264" s="21"/>
      <c r="V264" s="21"/>
      <c r="W264" s="21"/>
      <c r="X264" s="21"/>
      <c r="Y264" s="21"/>
      <c r="Z264" s="21"/>
    </row>
    <row r="265" spans="1:26">
      <c r="A265" s="21"/>
      <c r="B265" s="21"/>
      <c r="C265" s="21"/>
      <c r="D265" s="38"/>
      <c r="E265" s="11"/>
      <c r="F265" s="11"/>
      <c r="G265" s="11"/>
      <c r="H265" s="21"/>
      <c r="I265" s="21"/>
      <c r="J265" s="21"/>
      <c r="K265" s="21"/>
      <c r="L265" s="21"/>
      <c r="M265" s="21"/>
      <c r="N265" s="21"/>
      <c r="O265" s="21"/>
      <c r="P265" s="21"/>
      <c r="Q265" s="21"/>
      <c r="R265" s="21"/>
      <c r="S265" s="21"/>
      <c r="T265" s="21"/>
      <c r="U265" s="21"/>
      <c r="V265" s="21"/>
      <c r="W265" s="21"/>
      <c r="X265" s="21"/>
      <c r="Y265" s="21"/>
      <c r="Z265" s="21"/>
    </row>
    <row r="266" spans="1:26">
      <c r="A266" s="21"/>
      <c r="B266" s="21"/>
      <c r="C266" s="21"/>
      <c r="D266" s="38"/>
      <c r="E266" s="11"/>
      <c r="F266" s="11"/>
      <c r="G266" s="11"/>
      <c r="H266" s="21"/>
      <c r="I266" s="21"/>
      <c r="J266" s="21"/>
      <c r="K266" s="21"/>
      <c r="L266" s="21"/>
      <c r="M266" s="21"/>
      <c r="N266" s="21"/>
      <c r="O266" s="21"/>
      <c r="P266" s="21"/>
      <c r="Q266" s="21"/>
      <c r="R266" s="21"/>
      <c r="S266" s="21"/>
      <c r="T266" s="21"/>
      <c r="U266" s="21"/>
      <c r="V266" s="21"/>
      <c r="W266" s="21"/>
      <c r="X266" s="21"/>
      <c r="Y266" s="21"/>
      <c r="Z266" s="21"/>
    </row>
    <row r="267" spans="1:26">
      <c r="A267" s="21"/>
      <c r="B267" s="21"/>
      <c r="C267" s="21"/>
      <c r="D267" s="38"/>
      <c r="E267" s="11"/>
      <c r="F267" s="11"/>
      <c r="G267" s="11"/>
      <c r="H267" s="21"/>
      <c r="I267" s="21"/>
      <c r="J267" s="21"/>
      <c r="K267" s="21"/>
      <c r="L267" s="21"/>
      <c r="M267" s="21"/>
      <c r="N267" s="21"/>
      <c r="O267" s="21"/>
      <c r="P267" s="21"/>
      <c r="Q267" s="21"/>
      <c r="R267" s="21"/>
      <c r="S267" s="21"/>
      <c r="T267" s="21"/>
      <c r="U267" s="21"/>
      <c r="V267" s="21"/>
      <c r="W267" s="21"/>
      <c r="X267" s="21"/>
      <c r="Y267" s="21"/>
      <c r="Z267" s="21"/>
    </row>
    <row r="268" spans="1:26">
      <c r="A268" s="21"/>
      <c r="B268" s="21"/>
      <c r="C268" s="21"/>
      <c r="D268" s="38"/>
      <c r="E268" s="11"/>
      <c r="F268" s="11"/>
      <c r="G268" s="11"/>
      <c r="H268" s="21"/>
      <c r="I268" s="21"/>
      <c r="J268" s="21"/>
      <c r="K268" s="21"/>
      <c r="L268" s="21"/>
      <c r="M268" s="21"/>
      <c r="N268" s="21"/>
      <c r="O268" s="21"/>
      <c r="P268" s="21"/>
      <c r="Q268" s="21"/>
      <c r="R268" s="21"/>
      <c r="S268" s="21"/>
      <c r="T268" s="21"/>
      <c r="U268" s="21"/>
      <c r="V268" s="21"/>
      <c r="W268" s="21"/>
      <c r="X268" s="21"/>
      <c r="Y268" s="21"/>
      <c r="Z268" s="21"/>
    </row>
    <row r="269" spans="1:26">
      <c r="A269" s="21"/>
      <c r="B269" s="21"/>
      <c r="C269" s="21"/>
      <c r="D269" s="38"/>
      <c r="E269" s="11"/>
      <c r="F269" s="11"/>
      <c r="G269" s="11"/>
      <c r="H269" s="21"/>
      <c r="I269" s="21"/>
      <c r="J269" s="21"/>
      <c r="K269" s="21"/>
      <c r="L269" s="21"/>
      <c r="M269" s="21"/>
      <c r="N269" s="21"/>
      <c r="O269" s="21"/>
      <c r="P269" s="21"/>
      <c r="Q269" s="21"/>
      <c r="R269" s="21"/>
      <c r="S269" s="21"/>
      <c r="T269" s="21"/>
      <c r="U269" s="21"/>
      <c r="V269" s="21"/>
      <c r="W269" s="21"/>
      <c r="X269" s="21"/>
      <c r="Y269" s="21"/>
      <c r="Z269" s="21"/>
    </row>
    <row r="270" spans="1:26">
      <c r="A270" s="21"/>
      <c r="B270" s="21"/>
      <c r="C270" s="21"/>
      <c r="D270" s="38"/>
      <c r="E270" s="11"/>
      <c r="F270" s="11"/>
      <c r="G270" s="11"/>
      <c r="H270" s="21"/>
      <c r="I270" s="21"/>
      <c r="J270" s="21"/>
      <c r="K270" s="21"/>
      <c r="L270" s="21"/>
      <c r="M270" s="21"/>
      <c r="N270" s="21"/>
      <c r="O270" s="21"/>
      <c r="P270" s="21"/>
      <c r="Q270" s="21"/>
      <c r="R270" s="21"/>
      <c r="S270" s="21"/>
      <c r="T270" s="21"/>
      <c r="U270" s="21"/>
      <c r="V270" s="21"/>
      <c r="W270" s="21"/>
      <c r="X270" s="21"/>
      <c r="Y270" s="21"/>
      <c r="Z270" s="21"/>
    </row>
    <row r="271" spans="1:26">
      <c r="A271" s="21"/>
      <c r="B271" s="21"/>
      <c r="C271" s="21"/>
      <c r="D271" s="38"/>
      <c r="E271" s="11"/>
      <c r="F271" s="11"/>
      <c r="G271" s="11"/>
      <c r="H271" s="21"/>
      <c r="I271" s="21"/>
      <c r="J271" s="21"/>
      <c r="K271" s="21"/>
      <c r="L271" s="21"/>
      <c r="M271" s="21"/>
      <c r="N271" s="21"/>
      <c r="O271" s="21"/>
      <c r="P271" s="21"/>
      <c r="Q271" s="21"/>
      <c r="R271" s="21"/>
      <c r="S271" s="21"/>
      <c r="T271" s="21"/>
      <c r="U271" s="21"/>
      <c r="V271" s="21"/>
      <c r="W271" s="21"/>
      <c r="X271" s="21"/>
      <c r="Y271" s="21"/>
      <c r="Z271" s="21"/>
    </row>
    <row r="272" spans="1:26">
      <c r="A272" s="21"/>
      <c r="B272" s="21"/>
      <c r="C272" s="21"/>
      <c r="D272" s="38"/>
      <c r="E272" s="11"/>
      <c r="F272" s="11"/>
      <c r="G272" s="11"/>
      <c r="H272" s="21"/>
      <c r="I272" s="21"/>
      <c r="J272" s="21"/>
      <c r="K272" s="21"/>
      <c r="L272" s="21"/>
      <c r="M272" s="21"/>
      <c r="N272" s="21"/>
      <c r="O272" s="21"/>
      <c r="P272" s="21"/>
      <c r="Q272" s="21"/>
      <c r="R272" s="21"/>
      <c r="S272" s="21"/>
      <c r="T272" s="21"/>
      <c r="U272" s="21"/>
      <c r="V272" s="21"/>
      <c r="W272" s="21"/>
      <c r="X272" s="21"/>
      <c r="Y272" s="21"/>
      <c r="Z272" s="21"/>
    </row>
    <row r="273" spans="1:26">
      <c r="A273" s="21"/>
      <c r="B273" s="21"/>
      <c r="C273" s="21"/>
      <c r="D273" s="38"/>
      <c r="E273" s="11"/>
      <c r="F273" s="11"/>
      <c r="G273" s="11"/>
      <c r="H273" s="21"/>
      <c r="I273" s="21"/>
      <c r="J273" s="21"/>
      <c r="K273" s="21"/>
      <c r="L273" s="21"/>
      <c r="M273" s="21"/>
      <c r="N273" s="21"/>
      <c r="O273" s="21"/>
      <c r="P273" s="21"/>
      <c r="Q273" s="21"/>
      <c r="R273" s="21"/>
      <c r="S273" s="21"/>
      <c r="T273" s="21"/>
      <c r="U273" s="21"/>
      <c r="V273" s="21"/>
      <c r="W273" s="21"/>
      <c r="X273" s="21"/>
      <c r="Y273" s="21"/>
      <c r="Z273" s="21"/>
    </row>
    <row r="274" spans="1:26">
      <c r="A274" s="21"/>
      <c r="B274" s="21"/>
      <c r="C274" s="21"/>
      <c r="D274" s="38"/>
      <c r="E274" s="11"/>
      <c r="F274" s="11"/>
      <c r="G274" s="11"/>
      <c r="H274" s="21"/>
      <c r="I274" s="21"/>
      <c r="J274" s="21"/>
      <c r="K274" s="21"/>
      <c r="L274" s="21"/>
      <c r="M274" s="21"/>
      <c r="N274" s="21"/>
      <c r="O274" s="21"/>
      <c r="P274" s="21"/>
      <c r="Q274" s="21"/>
      <c r="R274" s="21"/>
      <c r="S274" s="21"/>
      <c r="T274" s="21"/>
      <c r="U274" s="21"/>
      <c r="V274" s="21"/>
      <c r="W274" s="21"/>
      <c r="X274" s="21"/>
      <c r="Y274" s="21"/>
      <c r="Z274" s="21"/>
    </row>
    <row r="275" spans="1:26">
      <c r="A275" s="21"/>
      <c r="B275" s="21"/>
      <c r="C275" s="21"/>
      <c r="D275" s="38"/>
      <c r="E275" s="11"/>
      <c r="F275" s="11"/>
      <c r="G275" s="11"/>
      <c r="H275" s="21"/>
      <c r="I275" s="21"/>
      <c r="J275" s="21"/>
      <c r="K275" s="21"/>
      <c r="L275" s="21"/>
      <c r="M275" s="21"/>
      <c r="N275" s="21"/>
      <c r="O275" s="21"/>
      <c r="P275" s="21"/>
      <c r="Q275" s="21"/>
      <c r="R275" s="21"/>
      <c r="S275" s="21"/>
      <c r="T275" s="21"/>
      <c r="U275" s="21"/>
      <c r="V275" s="21"/>
      <c r="W275" s="21"/>
      <c r="X275" s="21"/>
      <c r="Y275" s="21"/>
      <c r="Z275" s="21"/>
    </row>
    <row r="276" spans="1:26">
      <c r="A276" s="21"/>
      <c r="B276" s="21"/>
      <c r="C276" s="21"/>
      <c r="D276" s="38"/>
      <c r="E276" s="11"/>
      <c r="F276" s="11"/>
      <c r="G276" s="11"/>
      <c r="H276" s="21"/>
      <c r="I276" s="21"/>
      <c r="J276" s="21"/>
      <c r="K276" s="21"/>
      <c r="L276" s="21"/>
      <c r="M276" s="21"/>
      <c r="N276" s="21"/>
      <c r="O276" s="21"/>
      <c r="P276" s="21"/>
      <c r="Q276" s="21"/>
      <c r="R276" s="21"/>
      <c r="S276" s="21"/>
      <c r="T276" s="21"/>
      <c r="U276" s="21"/>
      <c r="V276" s="21"/>
      <c r="W276" s="21"/>
      <c r="X276" s="21"/>
      <c r="Y276" s="21"/>
      <c r="Z276" s="21"/>
    </row>
    <row r="277" spans="1:26">
      <c r="A277" s="21"/>
      <c r="B277" s="21"/>
      <c r="C277" s="21"/>
      <c r="D277" s="38"/>
      <c r="E277" s="11"/>
      <c r="F277" s="11"/>
      <c r="G277" s="11"/>
      <c r="H277" s="21"/>
      <c r="I277" s="21"/>
      <c r="J277" s="21"/>
      <c r="K277" s="21"/>
      <c r="L277" s="21"/>
      <c r="M277" s="21"/>
      <c r="N277" s="21"/>
      <c r="O277" s="21"/>
      <c r="P277" s="21"/>
      <c r="Q277" s="21"/>
      <c r="R277" s="21"/>
      <c r="S277" s="21"/>
      <c r="T277" s="21"/>
      <c r="U277" s="21"/>
      <c r="V277" s="21"/>
      <c r="W277" s="21"/>
      <c r="X277" s="21"/>
      <c r="Y277" s="21"/>
      <c r="Z277" s="21"/>
    </row>
    <row r="278" spans="1:26">
      <c r="A278" s="21"/>
      <c r="B278" s="21"/>
      <c r="C278" s="21"/>
      <c r="D278" s="38"/>
      <c r="E278" s="11"/>
      <c r="F278" s="11"/>
      <c r="G278" s="11"/>
      <c r="H278" s="21"/>
      <c r="I278" s="21"/>
      <c r="J278" s="21"/>
      <c r="K278" s="21"/>
      <c r="L278" s="21"/>
      <c r="M278" s="21"/>
      <c r="N278" s="21"/>
      <c r="O278" s="21"/>
      <c r="P278" s="21"/>
      <c r="Q278" s="21"/>
      <c r="R278" s="21"/>
      <c r="S278" s="21"/>
      <c r="T278" s="21"/>
      <c r="U278" s="21"/>
      <c r="V278" s="21"/>
      <c r="W278" s="21"/>
      <c r="X278" s="21"/>
      <c r="Y278" s="21"/>
      <c r="Z278" s="21"/>
    </row>
    <row r="279" spans="1:26">
      <c r="A279" s="21"/>
      <c r="B279" s="21"/>
      <c r="C279" s="21"/>
      <c r="D279" s="38"/>
      <c r="E279" s="11"/>
      <c r="F279" s="11"/>
      <c r="G279" s="11"/>
      <c r="H279" s="21"/>
      <c r="I279" s="21"/>
      <c r="J279" s="21"/>
      <c r="K279" s="21"/>
      <c r="L279" s="21"/>
      <c r="M279" s="21"/>
      <c r="N279" s="21"/>
      <c r="O279" s="21"/>
      <c r="P279" s="21"/>
      <c r="Q279" s="21"/>
      <c r="R279" s="21"/>
      <c r="S279" s="21"/>
      <c r="T279" s="21"/>
      <c r="U279" s="21"/>
      <c r="V279" s="21"/>
      <c r="W279" s="21"/>
      <c r="X279" s="21"/>
      <c r="Y279" s="21"/>
      <c r="Z279" s="21"/>
    </row>
    <row r="280" spans="1:26">
      <c r="A280" s="21"/>
      <c r="B280" s="21"/>
      <c r="C280" s="21"/>
      <c r="D280" s="38"/>
      <c r="E280" s="11"/>
      <c r="F280" s="11"/>
      <c r="G280" s="11"/>
      <c r="H280" s="21"/>
      <c r="I280" s="21"/>
      <c r="J280" s="21"/>
      <c r="K280" s="21"/>
      <c r="L280" s="21"/>
      <c r="M280" s="21"/>
      <c r="N280" s="21"/>
      <c r="O280" s="21"/>
      <c r="P280" s="21"/>
      <c r="Q280" s="21"/>
      <c r="R280" s="21"/>
      <c r="S280" s="21"/>
      <c r="T280" s="21"/>
      <c r="U280" s="21"/>
      <c r="V280" s="21"/>
      <c r="W280" s="21"/>
      <c r="X280" s="21"/>
      <c r="Y280" s="21"/>
      <c r="Z280" s="21"/>
    </row>
    <row r="281" spans="1:26">
      <c r="A281" s="21"/>
      <c r="B281" s="21"/>
      <c r="C281" s="21"/>
      <c r="D281" s="38"/>
      <c r="E281" s="11"/>
      <c r="F281" s="11"/>
      <c r="G281" s="11"/>
      <c r="H281" s="21"/>
      <c r="I281" s="21"/>
      <c r="J281" s="21"/>
      <c r="K281" s="21"/>
      <c r="L281" s="21"/>
      <c r="M281" s="21"/>
      <c r="N281" s="21"/>
      <c r="O281" s="21"/>
      <c r="P281" s="21"/>
      <c r="Q281" s="21"/>
      <c r="R281" s="21"/>
      <c r="S281" s="21"/>
      <c r="T281" s="21"/>
      <c r="U281" s="21"/>
      <c r="V281" s="21"/>
      <c r="W281" s="21"/>
      <c r="X281" s="21"/>
      <c r="Y281" s="21"/>
      <c r="Z281" s="21"/>
    </row>
    <row r="282" spans="1:26">
      <c r="A282" s="21"/>
      <c r="B282" s="21"/>
      <c r="C282" s="21"/>
      <c r="D282" s="38"/>
      <c r="E282" s="11"/>
      <c r="F282" s="11"/>
      <c r="G282" s="11"/>
      <c r="H282" s="21"/>
      <c r="I282" s="21"/>
      <c r="J282" s="21"/>
      <c r="K282" s="21"/>
      <c r="L282" s="21"/>
      <c r="M282" s="21"/>
      <c r="N282" s="21"/>
      <c r="O282" s="21"/>
      <c r="P282" s="21"/>
      <c r="Q282" s="21"/>
      <c r="R282" s="21"/>
      <c r="S282" s="21"/>
      <c r="T282" s="21"/>
      <c r="U282" s="21"/>
      <c r="V282" s="21"/>
      <c r="W282" s="21"/>
      <c r="X282" s="21"/>
      <c r="Y282" s="21"/>
      <c r="Z282" s="21"/>
    </row>
    <row r="283" spans="1:26">
      <c r="A283" s="21"/>
      <c r="B283" s="21"/>
      <c r="C283" s="21"/>
      <c r="D283" s="38"/>
      <c r="E283" s="11"/>
      <c r="F283" s="11"/>
      <c r="G283" s="11"/>
      <c r="H283" s="21"/>
      <c r="I283" s="21"/>
      <c r="J283" s="21"/>
      <c r="K283" s="21"/>
      <c r="L283" s="21"/>
      <c r="M283" s="21"/>
      <c r="N283" s="21"/>
      <c r="O283" s="21"/>
      <c r="P283" s="21"/>
      <c r="Q283" s="21"/>
      <c r="R283" s="21"/>
      <c r="S283" s="21"/>
      <c r="T283" s="21"/>
      <c r="U283" s="21"/>
      <c r="V283" s="21"/>
      <c r="W283" s="21"/>
      <c r="X283" s="21"/>
      <c r="Y283" s="21"/>
      <c r="Z283" s="21"/>
    </row>
    <row r="284" spans="1:26">
      <c r="A284" s="21"/>
      <c r="B284" s="21"/>
      <c r="C284" s="21"/>
      <c r="D284" s="38"/>
      <c r="E284" s="11"/>
      <c r="F284" s="11"/>
      <c r="G284" s="11"/>
      <c r="H284" s="21"/>
      <c r="I284" s="21"/>
      <c r="J284" s="21"/>
      <c r="K284" s="21"/>
      <c r="L284" s="21"/>
      <c r="M284" s="21"/>
      <c r="N284" s="21"/>
      <c r="O284" s="21"/>
      <c r="P284" s="21"/>
      <c r="Q284" s="21"/>
      <c r="R284" s="21"/>
      <c r="S284" s="21"/>
      <c r="T284" s="21"/>
      <c r="U284" s="21"/>
      <c r="V284" s="21"/>
      <c r="W284" s="21"/>
      <c r="X284" s="21"/>
      <c r="Y284" s="21"/>
      <c r="Z284" s="21"/>
    </row>
    <row r="285" spans="1:26">
      <c r="A285" s="21"/>
      <c r="B285" s="21"/>
      <c r="C285" s="21"/>
      <c r="D285" s="38"/>
      <c r="E285" s="11"/>
      <c r="F285" s="11"/>
      <c r="G285" s="11"/>
      <c r="H285" s="21"/>
      <c r="I285" s="21"/>
      <c r="J285" s="21"/>
      <c r="K285" s="21"/>
      <c r="L285" s="21"/>
      <c r="M285" s="21"/>
      <c r="N285" s="21"/>
      <c r="O285" s="21"/>
      <c r="P285" s="21"/>
      <c r="Q285" s="21"/>
      <c r="R285" s="21"/>
      <c r="S285" s="21"/>
      <c r="T285" s="21"/>
      <c r="U285" s="21"/>
      <c r="V285" s="21"/>
      <c r="W285" s="21"/>
      <c r="X285" s="21"/>
      <c r="Y285" s="21"/>
      <c r="Z285" s="21"/>
    </row>
    <row r="286" spans="1:26">
      <c r="A286" s="21"/>
      <c r="B286" s="21"/>
      <c r="C286" s="21"/>
      <c r="D286" s="38"/>
      <c r="E286" s="11"/>
      <c r="F286" s="11"/>
      <c r="G286" s="11"/>
      <c r="H286" s="21"/>
      <c r="I286" s="21"/>
      <c r="J286" s="21"/>
      <c r="K286" s="21"/>
      <c r="L286" s="21"/>
      <c r="M286" s="21"/>
      <c r="N286" s="21"/>
      <c r="O286" s="21"/>
      <c r="P286" s="21"/>
      <c r="Q286" s="21"/>
      <c r="R286" s="21"/>
      <c r="S286" s="21"/>
      <c r="T286" s="21"/>
      <c r="U286" s="21"/>
      <c r="V286" s="21"/>
      <c r="W286" s="21"/>
      <c r="X286" s="21"/>
      <c r="Y286" s="21"/>
      <c r="Z286" s="21"/>
    </row>
    <row r="287" spans="1:26">
      <c r="A287" s="21"/>
      <c r="B287" s="21"/>
      <c r="C287" s="21"/>
      <c r="D287" s="38"/>
      <c r="E287" s="11"/>
      <c r="F287" s="11"/>
      <c r="G287" s="11"/>
      <c r="H287" s="21"/>
      <c r="I287" s="21"/>
      <c r="J287" s="21"/>
      <c r="K287" s="21"/>
      <c r="L287" s="21"/>
      <c r="M287" s="21"/>
      <c r="N287" s="21"/>
      <c r="O287" s="21"/>
      <c r="P287" s="21"/>
      <c r="Q287" s="21"/>
      <c r="R287" s="21"/>
      <c r="S287" s="21"/>
      <c r="T287" s="21"/>
      <c r="U287" s="21"/>
      <c r="V287" s="21"/>
      <c r="W287" s="21"/>
      <c r="X287" s="21"/>
      <c r="Y287" s="21"/>
      <c r="Z287" s="21"/>
    </row>
    <row r="288" spans="1:26">
      <c r="A288" s="21"/>
      <c r="B288" s="21"/>
      <c r="C288" s="21"/>
      <c r="D288" s="38"/>
      <c r="E288" s="11"/>
      <c r="F288" s="11"/>
      <c r="G288" s="11"/>
      <c r="H288" s="21"/>
      <c r="I288" s="21"/>
      <c r="J288" s="21"/>
      <c r="K288" s="21"/>
      <c r="L288" s="21"/>
      <c r="M288" s="21"/>
      <c r="N288" s="21"/>
      <c r="O288" s="21"/>
      <c r="P288" s="21"/>
      <c r="Q288" s="21"/>
      <c r="R288" s="21"/>
      <c r="S288" s="21"/>
      <c r="T288" s="21"/>
      <c r="U288" s="21"/>
      <c r="V288" s="21"/>
      <c r="W288" s="21"/>
      <c r="X288" s="21"/>
      <c r="Y288" s="21"/>
      <c r="Z288" s="21"/>
    </row>
    <row r="289" spans="1:26">
      <c r="A289" s="21"/>
      <c r="B289" s="21"/>
      <c r="C289" s="21"/>
      <c r="D289" s="38"/>
      <c r="E289" s="11"/>
      <c r="F289" s="11"/>
      <c r="G289" s="11"/>
      <c r="H289" s="21"/>
      <c r="I289" s="21"/>
      <c r="J289" s="21"/>
      <c r="K289" s="21"/>
      <c r="L289" s="21"/>
      <c r="M289" s="21"/>
      <c r="N289" s="21"/>
      <c r="O289" s="21"/>
      <c r="P289" s="21"/>
      <c r="Q289" s="21"/>
      <c r="R289" s="21"/>
      <c r="S289" s="21"/>
      <c r="T289" s="21"/>
      <c r="U289" s="21"/>
      <c r="V289" s="21"/>
      <c r="W289" s="21"/>
      <c r="X289" s="21"/>
      <c r="Y289" s="21"/>
      <c r="Z289" s="21"/>
    </row>
    <row r="290" spans="1:26">
      <c r="A290" s="21"/>
      <c r="B290" s="21"/>
      <c r="C290" s="21"/>
      <c r="D290" s="38"/>
      <c r="E290" s="11"/>
      <c r="F290" s="11"/>
      <c r="G290" s="11"/>
      <c r="H290" s="21"/>
      <c r="I290" s="21"/>
      <c r="J290" s="21"/>
      <c r="K290" s="21"/>
      <c r="L290" s="21"/>
      <c r="M290" s="21"/>
      <c r="N290" s="21"/>
      <c r="O290" s="21"/>
      <c r="P290" s="21"/>
      <c r="Q290" s="21"/>
      <c r="R290" s="21"/>
      <c r="S290" s="21"/>
      <c r="T290" s="21"/>
      <c r="U290" s="21"/>
      <c r="V290" s="21"/>
      <c r="W290" s="21"/>
      <c r="X290" s="21"/>
      <c r="Y290" s="21"/>
      <c r="Z290" s="21"/>
    </row>
    <row r="291" spans="1:26">
      <c r="A291" s="21"/>
      <c r="B291" s="21"/>
      <c r="C291" s="21"/>
      <c r="D291" s="38"/>
      <c r="E291" s="11"/>
      <c r="F291" s="11"/>
      <c r="G291" s="11"/>
      <c r="H291" s="21"/>
      <c r="I291" s="21"/>
      <c r="J291" s="21"/>
      <c r="K291" s="21"/>
      <c r="L291" s="21"/>
      <c r="M291" s="21"/>
      <c r="N291" s="21"/>
      <c r="O291" s="21"/>
      <c r="P291" s="21"/>
      <c r="Q291" s="21"/>
      <c r="R291" s="21"/>
      <c r="S291" s="21"/>
      <c r="T291" s="21"/>
      <c r="U291" s="21"/>
      <c r="V291" s="21"/>
      <c r="W291" s="21"/>
      <c r="X291" s="21"/>
      <c r="Y291" s="21"/>
      <c r="Z291" s="21"/>
    </row>
    <row r="292" spans="1:26">
      <c r="A292" s="21"/>
      <c r="B292" s="21"/>
      <c r="C292" s="21"/>
      <c r="D292" s="38"/>
      <c r="E292" s="11"/>
      <c r="F292" s="11"/>
      <c r="G292" s="11"/>
      <c r="H292" s="21"/>
      <c r="I292" s="21"/>
      <c r="J292" s="21"/>
      <c r="K292" s="21"/>
      <c r="L292" s="21"/>
      <c r="M292" s="21"/>
      <c r="N292" s="21"/>
      <c r="O292" s="21"/>
      <c r="P292" s="21"/>
      <c r="Q292" s="21"/>
      <c r="R292" s="21"/>
      <c r="S292" s="21"/>
      <c r="T292" s="21"/>
      <c r="U292" s="21"/>
      <c r="V292" s="21"/>
      <c r="W292" s="21"/>
      <c r="X292" s="21"/>
      <c r="Y292" s="21"/>
      <c r="Z292" s="21"/>
    </row>
    <row r="293" spans="1:26">
      <c r="A293" s="21"/>
      <c r="B293" s="21"/>
      <c r="C293" s="21"/>
      <c r="D293" s="38"/>
      <c r="E293" s="11"/>
      <c r="F293" s="11"/>
      <c r="G293" s="11"/>
      <c r="H293" s="21"/>
      <c r="I293" s="21"/>
      <c r="J293" s="21"/>
      <c r="K293" s="21"/>
      <c r="L293" s="21"/>
      <c r="M293" s="21"/>
      <c r="N293" s="21"/>
      <c r="O293" s="21"/>
      <c r="P293" s="21"/>
      <c r="Q293" s="21"/>
      <c r="R293" s="21"/>
      <c r="S293" s="21"/>
      <c r="T293" s="21"/>
      <c r="U293" s="21"/>
      <c r="V293" s="21"/>
      <c r="W293" s="21"/>
      <c r="X293" s="21"/>
      <c r="Y293" s="21"/>
      <c r="Z293" s="21"/>
    </row>
    <row r="294" spans="1:26">
      <c r="A294" s="21"/>
      <c r="B294" s="21"/>
      <c r="C294" s="21"/>
      <c r="D294" s="38"/>
      <c r="E294" s="11"/>
      <c r="F294" s="11"/>
      <c r="G294" s="11"/>
      <c r="H294" s="21"/>
      <c r="I294" s="21"/>
      <c r="J294" s="21"/>
      <c r="K294" s="21"/>
      <c r="L294" s="21"/>
      <c r="M294" s="21"/>
      <c r="N294" s="21"/>
      <c r="O294" s="21"/>
      <c r="P294" s="21"/>
      <c r="Q294" s="21"/>
      <c r="R294" s="21"/>
      <c r="S294" s="21"/>
      <c r="T294" s="21"/>
      <c r="U294" s="21"/>
      <c r="V294" s="21"/>
      <c r="W294" s="21"/>
      <c r="X294" s="21"/>
      <c r="Y294" s="21"/>
      <c r="Z294" s="21"/>
    </row>
    <row r="295" spans="1:26">
      <c r="A295" s="21"/>
      <c r="B295" s="21"/>
      <c r="C295" s="21"/>
      <c r="D295" s="38"/>
      <c r="E295" s="11"/>
      <c r="F295" s="11"/>
      <c r="G295" s="11"/>
      <c r="H295" s="21"/>
      <c r="I295" s="21"/>
      <c r="J295" s="21"/>
      <c r="K295" s="21"/>
      <c r="L295" s="21"/>
      <c r="M295" s="21"/>
      <c r="N295" s="21"/>
      <c r="O295" s="21"/>
      <c r="P295" s="21"/>
      <c r="Q295" s="21"/>
      <c r="R295" s="21"/>
      <c r="S295" s="21"/>
      <c r="T295" s="21"/>
      <c r="U295" s="21"/>
      <c r="V295" s="21"/>
      <c r="W295" s="21"/>
      <c r="X295" s="21"/>
      <c r="Y295" s="21"/>
      <c r="Z295" s="21"/>
    </row>
    <row r="296" spans="1:26">
      <c r="A296" s="21"/>
      <c r="B296" s="21"/>
      <c r="C296" s="21"/>
      <c r="D296" s="38"/>
      <c r="E296" s="11"/>
      <c r="F296" s="11"/>
      <c r="G296" s="11"/>
      <c r="H296" s="21"/>
      <c r="I296" s="21"/>
      <c r="J296" s="21"/>
      <c r="K296" s="21"/>
      <c r="L296" s="21"/>
      <c r="M296" s="21"/>
      <c r="N296" s="21"/>
      <c r="O296" s="21"/>
      <c r="P296" s="21"/>
      <c r="Q296" s="21"/>
      <c r="R296" s="21"/>
      <c r="S296" s="21"/>
      <c r="T296" s="21"/>
      <c r="U296" s="21"/>
      <c r="V296" s="21"/>
      <c r="W296" s="21"/>
      <c r="X296" s="21"/>
      <c r="Y296" s="21"/>
      <c r="Z296" s="21"/>
    </row>
    <row r="297" spans="1:26">
      <c r="A297" s="21"/>
      <c r="B297" s="21"/>
      <c r="C297" s="21"/>
      <c r="D297" s="38"/>
      <c r="E297" s="11"/>
      <c r="F297" s="11"/>
      <c r="G297" s="11"/>
      <c r="H297" s="21"/>
      <c r="I297" s="21"/>
      <c r="J297" s="21"/>
      <c r="K297" s="21"/>
      <c r="L297" s="21"/>
      <c r="M297" s="21"/>
      <c r="N297" s="21"/>
      <c r="O297" s="21"/>
      <c r="P297" s="21"/>
      <c r="Q297" s="21"/>
      <c r="R297" s="21"/>
      <c r="S297" s="21"/>
      <c r="T297" s="21"/>
      <c r="U297" s="21"/>
      <c r="V297" s="21"/>
      <c r="W297" s="21"/>
      <c r="X297" s="21"/>
      <c r="Y297" s="21"/>
      <c r="Z297" s="21"/>
    </row>
    <row r="298" spans="1:26">
      <c r="A298" s="21"/>
      <c r="B298" s="21"/>
      <c r="C298" s="21"/>
      <c r="D298" s="38"/>
      <c r="E298" s="11"/>
      <c r="F298" s="11"/>
      <c r="G298" s="11"/>
      <c r="H298" s="21"/>
      <c r="I298" s="21"/>
      <c r="J298" s="21"/>
      <c r="K298" s="21"/>
      <c r="L298" s="21"/>
      <c r="M298" s="21"/>
      <c r="N298" s="21"/>
      <c r="O298" s="21"/>
      <c r="P298" s="21"/>
      <c r="Q298" s="21"/>
      <c r="R298" s="21"/>
      <c r="S298" s="21"/>
      <c r="T298" s="21"/>
      <c r="U298" s="21"/>
      <c r="V298" s="21"/>
      <c r="W298" s="21"/>
      <c r="X298" s="21"/>
      <c r="Y298" s="21"/>
      <c r="Z298" s="21"/>
    </row>
    <row r="299" spans="1:26">
      <c r="A299" s="21"/>
      <c r="B299" s="21"/>
      <c r="C299" s="21"/>
      <c r="D299" s="38"/>
      <c r="E299" s="11"/>
      <c r="F299" s="11"/>
      <c r="G299" s="11"/>
      <c r="H299" s="21"/>
      <c r="I299" s="21"/>
      <c r="J299" s="21"/>
      <c r="K299" s="21"/>
      <c r="L299" s="21"/>
      <c r="M299" s="21"/>
      <c r="N299" s="21"/>
      <c r="O299" s="21"/>
      <c r="P299" s="21"/>
      <c r="Q299" s="21"/>
      <c r="R299" s="21"/>
      <c r="S299" s="21"/>
      <c r="T299" s="21"/>
      <c r="U299" s="21"/>
      <c r="V299" s="21"/>
      <c r="W299" s="21"/>
      <c r="X299" s="21"/>
      <c r="Y299" s="21"/>
      <c r="Z299" s="21"/>
    </row>
    <row r="300" spans="1:26">
      <c r="A300" s="21"/>
      <c r="B300" s="21"/>
      <c r="C300" s="21"/>
      <c r="D300" s="38"/>
      <c r="E300" s="11"/>
      <c r="F300" s="11"/>
      <c r="G300" s="11"/>
      <c r="H300" s="21"/>
      <c r="I300" s="21"/>
      <c r="J300" s="21"/>
      <c r="K300" s="21"/>
      <c r="L300" s="21"/>
      <c r="M300" s="21"/>
      <c r="N300" s="21"/>
      <c r="O300" s="21"/>
      <c r="P300" s="21"/>
      <c r="Q300" s="21"/>
      <c r="R300" s="21"/>
      <c r="S300" s="21"/>
      <c r="T300" s="21"/>
      <c r="U300" s="21"/>
      <c r="V300" s="21"/>
      <c r="W300" s="21"/>
      <c r="X300" s="21"/>
      <c r="Y300" s="21"/>
      <c r="Z300" s="21"/>
    </row>
    <row r="301" spans="1:26">
      <c r="A301" s="21"/>
      <c r="B301" s="21"/>
      <c r="C301" s="21"/>
      <c r="D301" s="38"/>
      <c r="E301" s="11"/>
      <c r="F301" s="11"/>
      <c r="G301" s="11"/>
      <c r="H301" s="21"/>
      <c r="I301" s="21"/>
      <c r="J301" s="21"/>
      <c r="K301" s="21"/>
      <c r="L301" s="21"/>
      <c r="M301" s="21"/>
      <c r="N301" s="21"/>
      <c r="O301" s="21"/>
      <c r="P301" s="21"/>
      <c r="Q301" s="21"/>
      <c r="R301" s="21"/>
      <c r="S301" s="21"/>
      <c r="T301" s="21"/>
      <c r="U301" s="21"/>
      <c r="V301" s="21"/>
      <c r="W301" s="21"/>
      <c r="X301" s="21"/>
      <c r="Y301" s="21"/>
      <c r="Z301" s="21"/>
    </row>
    <row r="302" spans="1:26">
      <c r="A302" s="21"/>
      <c r="B302" s="21"/>
      <c r="C302" s="21"/>
      <c r="D302" s="38"/>
      <c r="E302" s="11"/>
      <c r="F302" s="11"/>
      <c r="G302" s="11"/>
      <c r="H302" s="21"/>
      <c r="I302" s="21"/>
      <c r="J302" s="21"/>
      <c r="K302" s="21"/>
      <c r="L302" s="21"/>
      <c r="M302" s="21"/>
      <c r="N302" s="21"/>
      <c r="O302" s="21"/>
      <c r="P302" s="21"/>
      <c r="Q302" s="21"/>
      <c r="R302" s="21"/>
      <c r="S302" s="21"/>
      <c r="T302" s="21"/>
      <c r="U302" s="21"/>
      <c r="V302" s="21"/>
      <c r="W302" s="21"/>
      <c r="X302" s="21"/>
      <c r="Y302" s="21"/>
      <c r="Z302" s="21"/>
    </row>
    <row r="303" spans="1:26">
      <c r="A303" s="21"/>
      <c r="B303" s="21"/>
      <c r="C303" s="21"/>
      <c r="D303" s="38"/>
      <c r="E303" s="11"/>
      <c r="F303" s="11"/>
      <c r="G303" s="11"/>
      <c r="H303" s="21"/>
      <c r="I303" s="21"/>
      <c r="J303" s="21"/>
      <c r="K303" s="21"/>
      <c r="L303" s="21"/>
      <c r="M303" s="21"/>
      <c r="N303" s="21"/>
      <c r="O303" s="21"/>
      <c r="P303" s="21"/>
      <c r="Q303" s="21"/>
      <c r="R303" s="21"/>
      <c r="S303" s="21"/>
      <c r="T303" s="21"/>
      <c r="U303" s="21"/>
      <c r="V303" s="21"/>
      <c r="W303" s="21"/>
      <c r="X303" s="21"/>
      <c r="Y303" s="21"/>
      <c r="Z303" s="21"/>
    </row>
    <row r="304" spans="1:26">
      <c r="A304" s="21"/>
      <c r="B304" s="21"/>
      <c r="C304" s="21"/>
      <c r="D304" s="38"/>
      <c r="E304" s="11"/>
      <c r="F304" s="11"/>
      <c r="G304" s="11"/>
      <c r="H304" s="21"/>
      <c r="I304" s="21"/>
      <c r="J304" s="21"/>
      <c r="K304" s="21"/>
      <c r="L304" s="21"/>
      <c r="M304" s="21"/>
      <c r="N304" s="21"/>
      <c r="O304" s="21"/>
      <c r="P304" s="21"/>
      <c r="Q304" s="21"/>
      <c r="R304" s="21"/>
      <c r="S304" s="21"/>
      <c r="T304" s="21"/>
      <c r="U304" s="21"/>
      <c r="V304" s="21"/>
      <c r="W304" s="21"/>
      <c r="X304" s="21"/>
      <c r="Y304" s="21"/>
      <c r="Z304" s="21"/>
    </row>
    <row r="305" spans="1:26">
      <c r="A305" s="21"/>
      <c r="B305" s="21"/>
      <c r="C305" s="21"/>
      <c r="D305" s="38"/>
      <c r="E305" s="11"/>
      <c r="F305" s="11"/>
      <c r="G305" s="11"/>
      <c r="H305" s="21"/>
      <c r="I305" s="21"/>
      <c r="J305" s="21"/>
      <c r="K305" s="21"/>
      <c r="L305" s="21"/>
      <c r="M305" s="21"/>
      <c r="N305" s="21"/>
      <c r="O305" s="21"/>
      <c r="P305" s="21"/>
      <c r="Q305" s="21"/>
      <c r="R305" s="21"/>
      <c r="S305" s="21"/>
      <c r="T305" s="21"/>
      <c r="U305" s="21"/>
      <c r="V305" s="21"/>
      <c r="W305" s="21"/>
      <c r="X305" s="21"/>
      <c r="Y305" s="21"/>
      <c r="Z305" s="21"/>
    </row>
    <row r="306" spans="1:26">
      <c r="A306" s="21"/>
      <c r="B306" s="21"/>
      <c r="C306" s="21"/>
      <c r="D306" s="38"/>
      <c r="E306" s="11"/>
      <c r="F306" s="11"/>
      <c r="G306" s="11"/>
      <c r="H306" s="21"/>
      <c r="I306" s="21"/>
      <c r="J306" s="21"/>
      <c r="K306" s="21"/>
      <c r="L306" s="21"/>
      <c r="M306" s="21"/>
      <c r="N306" s="21"/>
      <c r="O306" s="21"/>
      <c r="P306" s="21"/>
      <c r="Q306" s="21"/>
      <c r="R306" s="21"/>
      <c r="S306" s="21"/>
      <c r="T306" s="21"/>
      <c r="U306" s="21"/>
      <c r="V306" s="21"/>
      <c r="W306" s="21"/>
      <c r="X306" s="21"/>
      <c r="Y306" s="21"/>
      <c r="Z306" s="21"/>
    </row>
    <row r="307" spans="1:26">
      <c r="A307" s="21"/>
      <c r="B307" s="21"/>
      <c r="C307" s="21"/>
      <c r="D307" s="38"/>
      <c r="E307" s="11"/>
      <c r="F307" s="11"/>
      <c r="G307" s="11"/>
      <c r="H307" s="21"/>
      <c r="I307" s="21"/>
      <c r="J307" s="21"/>
      <c r="K307" s="21"/>
      <c r="L307" s="21"/>
      <c r="M307" s="21"/>
      <c r="N307" s="21"/>
      <c r="O307" s="21"/>
      <c r="P307" s="21"/>
      <c r="Q307" s="21"/>
      <c r="R307" s="21"/>
      <c r="S307" s="21"/>
      <c r="T307" s="21"/>
      <c r="U307" s="21"/>
      <c r="V307" s="21"/>
      <c r="W307" s="21"/>
      <c r="X307" s="21"/>
      <c r="Y307" s="21"/>
      <c r="Z307" s="21"/>
    </row>
    <row r="308" spans="1:26">
      <c r="A308" s="21"/>
      <c r="B308" s="21"/>
      <c r="C308" s="21"/>
      <c r="D308" s="38"/>
      <c r="E308" s="11"/>
      <c r="F308" s="11"/>
      <c r="G308" s="11"/>
      <c r="H308" s="21"/>
      <c r="I308" s="21"/>
      <c r="J308" s="21"/>
      <c r="K308" s="21"/>
      <c r="L308" s="21"/>
      <c r="M308" s="21"/>
      <c r="N308" s="21"/>
      <c r="O308" s="21"/>
      <c r="P308" s="21"/>
      <c r="Q308" s="21"/>
      <c r="R308" s="21"/>
      <c r="S308" s="21"/>
      <c r="T308" s="21"/>
      <c r="U308" s="21"/>
      <c r="V308" s="21"/>
      <c r="W308" s="21"/>
      <c r="X308" s="21"/>
      <c r="Y308" s="21"/>
      <c r="Z308" s="21"/>
    </row>
    <row r="309" spans="1:26">
      <c r="A309" s="21"/>
      <c r="B309" s="21"/>
      <c r="C309" s="21"/>
      <c r="D309" s="38"/>
      <c r="E309" s="11"/>
      <c r="F309" s="11"/>
      <c r="G309" s="11"/>
      <c r="H309" s="21"/>
      <c r="I309" s="21"/>
      <c r="J309" s="21"/>
      <c r="K309" s="21"/>
      <c r="L309" s="21"/>
      <c r="M309" s="21"/>
      <c r="N309" s="21"/>
      <c r="O309" s="21"/>
      <c r="P309" s="21"/>
      <c r="Q309" s="21"/>
      <c r="R309" s="21"/>
      <c r="S309" s="21"/>
      <c r="T309" s="21"/>
      <c r="U309" s="21"/>
      <c r="V309" s="21"/>
      <c r="W309" s="21"/>
      <c r="X309" s="21"/>
      <c r="Y309" s="21"/>
      <c r="Z309" s="21"/>
    </row>
    <row r="310" spans="1:26">
      <c r="A310" s="21"/>
      <c r="B310" s="21"/>
      <c r="C310" s="21"/>
      <c r="D310" s="38"/>
      <c r="E310" s="11"/>
      <c r="F310" s="11"/>
      <c r="G310" s="11"/>
      <c r="H310" s="21"/>
      <c r="I310" s="21"/>
      <c r="J310" s="21"/>
      <c r="K310" s="21"/>
      <c r="L310" s="21"/>
      <c r="M310" s="21"/>
      <c r="N310" s="21"/>
      <c r="O310" s="21"/>
      <c r="P310" s="21"/>
      <c r="Q310" s="21"/>
      <c r="R310" s="21"/>
      <c r="S310" s="21"/>
      <c r="T310" s="21"/>
      <c r="U310" s="21"/>
      <c r="V310" s="21"/>
      <c r="W310" s="21"/>
      <c r="X310" s="21"/>
      <c r="Y310" s="21"/>
      <c r="Z310" s="21"/>
    </row>
    <row r="311" spans="1:26">
      <c r="A311" s="21"/>
      <c r="B311" s="21"/>
      <c r="C311" s="21"/>
      <c r="D311" s="38"/>
      <c r="E311" s="11"/>
      <c r="F311" s="11"/>
      <c r="G311" s="11"/>
      <c r="H311" s="21"/>
      <c r="I311" s="21"/>
      <c r="J311" s="21"/>
      <c r="K311" s="21"/>
      <c r="L311" s="21"/>
      <c r="M311" s="21"/>
      <c r="N311" s="21"/>
      <c r="O311" s="21"/>
      <c r="P311" s="21"/>
      <c r="Q311" s="21"/>
      <c r="R311" s="21"/>
      <c r="S311" s="21"/>
      <c r="T311" s="21"/>
      <c r="U311" s="21"/>
      <c r="V311" s="21"/>
      <c r="W311" s="21"/>
      <c r="X311" s="21"/>
      <c r="Y311" s="21"/>
      <c r="Z311" s="21"/>
    </row>
    <row r="312" spans="1:26">
      <c r="A312" s="21"/>
      <c r="B312" s="21"/>
      <c r="C312" s="21"/>
      <c r="D312" s="38"/>
      <c r="E312" s="11"/>
      <c r="F312" s="11"/>
      <c r="G312" s="11"/>
      <c r="H312" s="21"/>
      <c r="I312" s="21"/>
      <c r="J312" s="21"/>
      <c r="K312" s="21"/>
      <c r="L312" s="21"/>
      <c r="M312" s="21"/>
      <c r="N312" s="21"/>
      <c r="O312" s="21"/>
      <c r="P312" s="21"/>
      <c r="Q312" s="21"/>
      <c r="R312" s="21"/>
      <c r="S312" s="21"/>
      <c r="T312" s="21"/>
      <c r="U312" s="21"/>
      <c r="V312" s="21"/>
      <c r="W312" s="21"/>
      <c r="X312" s="21"/>
      <c r="Y312" s="21"/>
      <c r="Z312" s="21"/>
    </row>
    <row r="313" spans="1:26">
      <c r="A313" s="21"/>
      <c r="B313" s="21"/>
      <c r="C313" s="21"/>
      <c r="D313" s="38"/>
      <c r="E313" s="11"/>
      <c r="F313" s="11"/>
      <c r="G313" s="11"/>
      <c r="H313" s="21"/>
      <c r="I313" s="21"/>
      <c r="J313" s="21"/>
      <c r="K313" s="21"/>
      <c r="L313" s="21"/>
      <c r="M313" s="21"/>
      <c r="N313" s="21"/>
      <c r="O313" s="21"/>
      <c r="P313" s="21"/>
      <c r="Q313" s="21"/>
      <c r="R313" s="21"/>
      <c r="S313" s="21"/>
      <c r="T313" s="21"/>
      <c r="U313" s="21"/>
      <c r="V313" s="21"/>
      <c r="W313" s="21"/>
      <c r="X313" s="21"/>
      <c r="Y313" s="21"/>
      <c r="Z313" s="21"/>
    </row>
    <row r="314" spans="1:26">
      <c r="A314" s="21"/>
      <c r="B314" s="21"/>
      <c r="C314" s="21"/>
      <c r="D314" s="38"/>
      <c r="E314" s="11"/>
      <c r="F314" s="11"/>
      <c r="G314" s="11"/>
      <c r="H314" s="21"/>
      <c r="I314" s="21"/>
      <c r="J314" s="21"/>
      <c r="K314" s="21"/>
      <c r="L314" s="21"/>
      <c r="M314" s="21"/>
      <c r="N314" s="21"/>
      <c r="O314" s="21"/>
      <c r="P314" s="21"/>
      <c r="Q314" s="21"/>
      <c r="R314" s="21"/>
      <c r="S314" s="21"/>
      <c r="T314" s="21"/>
      <c r="U314" s="21"/>
      <c r="V314" s="21"/>
      <c r="W314" s="21"/>
      <c r="X314" s="21"/>
      <c r="Y314" s="21"/>
      <c r="Z314" s="21"/>
    </row>
    <row r="315" spans="1:26">
      <c r="A315" s="21"/>
      <c r="B315" s="21"/>
      <c r="C315" s="21"/>
      <c r="D315" s="38"/>
      <c r="E315" s="11"/>
      <c r="F315" s="11"/>
      <c r="G315" s="11"/>
      <c r="H315" s="21"/>
      <c r="I315" s="21"/>
      <c r="J315" s="21"/>
      <c r="K315" s="21"/>
      <c r="L315" s="21"/>
      <c r="M315" s="21"/>
      <c r="N315" s="21"/>
      <c r="O315" s="21"/>
      <c r="P315" s="21"/>
      <c r="Q315" s="21"/>
      <c r="R315" s="21"/>
      <c r="S315" s="21"/>
      <c r="T315" s="21"/>
      <c r="U315" s="21"/>
      <c r="V315" s="21"/>
      <c r="W315" s="21"/>
      <c r="X315" s="21"/>
      <c r="Y315" s="21"/>
      <c r="Z315" s="21"/>
    </row>
    <row r="316" spans="1:26">
      <c r="A316" s="21"/>
      <c r="B316" s="21"/>
      <c r="C316" s="21"/>
      <c r="D316" s="38"/>
      <c r="E316" s="11"/>
      <c r="F316" s="11"/>
      <c r="G316" s="11"/>
      <c r="H316" s="21"/>
      <c r="I316" s="21"/>
      <c r="J316" s="21"/>
      <c r="K316" s="21"/>
      <c r="L316" s="21"/>
      <c r="M316" s="21"/>
      <c r="N316" s="21"/>
      <c r="O316" s="21"/>
      <c r="P316" s="21"/>
      <c r="Q316" s="21"/>
      <c r="R316" s="21"/>
      <c r="S316" s="21"/>
      <c r="T316" s="21"/>
      <c r="U316" s="21"/>
      <c r="V316" s="21"/>
      <c r="W316" s="21"/>
      <c r="X316" s="21"/>
      <c r="Y316" s="21"/>
      <c r="Z316" s="21"/>
    </row>
    <row r="317" spans="1:26">
      <c r="A317" s="21"/>
      <c r="B317" s="21"/>
      <c r="C317" s="21"/>
      <c r="D317" s="38"/>
      <c r="E317" s="11"/>
      <c r="F317" s="11"/>
      <c r="G317" s="11"/>
      <c r="H317" s="21"/>
      <c r="I317" s="21"/>
      <c r="J317" s="21"/>
      <c r="K317" s="21"/>
      <c r="L317" s="21"/>
      <c r="M317" s="21"/>
      <c r="N317" s="21"/>
      <c r="O317" s="21"/>
      <c r="P317" s="21"/>
      <c r="Q317" s="21"/>
      <c r="R317" s="21"/>
      <c r="S317" s="21"/>
      <c r="T317" s="21"/>
      <c r="U317" s="21"/>
      <c r="V317" s="21"/>
      <c r="W317" s="21"/>
      <c r="X317" s="21"/>
      <c r="Y317" s="21"/>
      <c r="Z317" s="21"/>
    </row>
    <row r="318" spans="1:26">
      <c r="A318" s="21"/>
      <c r="B318" s="21"/>
      <c r="C318" s="21"/>
      <c r="D318" s="38"/>
      <c r="E318" s="11"/>
      <c r="F318" s="11"/>
      <c r="G318" s="11"/>
      <c r="H318" s="21"/>
      <c r="I318" s="21"/>
      <c r="J318" s="21"/>
      <c r="K318" s="21"/>
      <c r="L318" s="21"/>
      <c r="M318" s="21"/>
      <c r="N318" s="21"/>
      <c r="O318" s="21"/>
      <c r="P318" s="21"/>
      <c r="Q318" s="21"/>
      <c r="R318" s="21"/>
      <c r="S318" s="21"/>
      <c r="T318" s="21"/>
      <c r="U318" s="21"/>
      <c r="V318" s="21"/>
      <c r="W318" s="21"/>
      <c r="X318" s="21"/>
      <c r="Y318" s="21"/>
      <c r="Z318" s="21"/>
    </row>
    <row r="319" spans="1:26">
      <c r="A319" s="21"/>
      <c r="B319" s="21"/>
      <c r="C319" s="21"/>
      <c r="D319" s="38"/>
      <c r="E319" s="11"/>
      <c r="F319" s="11"/>
      <c r="G319" s="11"/>
      <c r="H319" s="21"/>
      <c r="I319" s="21"/>
      <c r="J319" s="21"/>
      <c r="K319" s="21"/>
      <c r="L319" s="21"/>
      <c r="M319" s="21"/>
      <c r="N319" s="21"/>
      <c r="O319" s="21"/>
      <c r="P319" s="21"/>
      <c r="Q319" s="21"/>
      <c r="R319" s="21"/>
      <c r="S319" s="21"/>
      <c r="T319" s="21"/>
      <c r="U319" s="21"/>
      <c r="V319" s="21"/>
      <c r="W319" s="21"/>
      <c r="X319" s="21"/>
      <c r="Y319" s="21"/>
      <c r="Z319" s="21"/>
    </row>
    <row r="320" spans="1:26">
      <c r="A320" s="21"/>
      <c r="B320" s="21"/>
      <c r="C320" s="21"/>
      <c r="D320" s="38"/>
      <c r="E320" s="11"/>
      <c r="F320" s="11"/>
      <c r="G320" s="11"/>
      <c r="H320" s="21"/>
      <c r="I320" s="21"/>
      <c r="J320" s="21"/>
      <c r="K320" s="21"/>
      <c r="L320" s="21"/>
      <c r="M320" s="21"/>
      <c r="N320" s="21"/>
      <c r="O320" s="21"/>
      <c r="P320" s="21"/>
      <c r="Q320" s="21"/>
      <c r="R320" s="21"/>
      <c r="S320" s="21"/>
      <c r="T320" s="21"/>
      <c r="U320" s="21"/>
      <c r="V320" s="21"/>
      <c r="W320" s="21"/>
      <c r="X320" s="21"/>
      <c r="Y320" s="21"/>
      <c r="Z320" s="21"/>
    </row>
    <row r="321" spans="1:26">
      <c r="A321" s="21"/>
      <c r="B321" s="21"/>
      <c r="C321" s="21"/>
      <c r="D321" s="38"/>
      <c r="E321" s="11"/>
      <c r="F321" s="11"/>
      <c r="G321" s="11"/>
      <c r="H321" s="21"/>
      <c r="I321" s="21"/>
      <c r="J321" s="21"/>
      <c r="K321" s="21"/>
      <c r="L321" s="21"/>
      <c r="M321" s="21"/>
      <c r="N321" s="21"/>
      <c r="O321" s="21"/>
      <c r="P321" s="21"/>
      <c r="Q321" s="21"/>
      <c r="R321" s="21"/>
      <c r="S321" s="21"/>
      <c r="T321" s="21"/>
      <c r="U321" s="21"/>
      <c r="V321" s="21"/>
      <c r="W321" s="21"/>
      <c r="X321" s="21"/>
      <c r="Y321" s="21"/>
      <c r="Z321" s="21"/>
    </row>
    <row r="322" spans="1:26">
      <c r="A322" s="21"/>
      <c r="B322" s="21"/>
      <c r="C322" s="21"/>
      <c r="D322" s="38"/>
      <c r="E322" s="11"/>
      <c r="F322" s="11"/>
      <c r="G322" s="11"/>
      <c r="H322" s="21"/>
      <c r="I322" s="21"/>
      <c r="J322" s="21"/>
      <c r="K322" s="21"/>
      <c r="L322" s="21"/>
      <c r="M322" s="21"/>
      <c r="N322" s="21"/>
      <c r="O322" s="21"/>
      <c r="P322" s="21"/>
      <c r="Q322" s="21"/>
      <c r="R322" s="21"/>
      <c r="S322" s="21"/>
      <c r="T322" s="21"/>
      <c r="U322" s="21"/>
      <c r="V322" s="21"/>
      <c r="W322" s="21"/>
      <c r="X322" s="21"/>
      <c r="Y322" s="21"/>
      <c r="Z322" s="21"/>
    </row>
    <row r="323" spans="1:26">
      <c r="A323" s="21"/>
      <c r="B323" s="21"/>
      <c r="C323" s="21"/>
      <c r="D323" s="38"/>
      <c r="E323" s="11"/>
      <c r="F323" s="11"/>
      <c r="G323" s="11"/>
      <c r="H323" s="21"/>
      <c r="I323" s="21"/>
      <c r="J323" s="21"/>
      <c r="K323" s="21"/>
      <c r="L323" s="21"/>
      <c r="M323" s="21"/>
      <c r="N323" s="21"/>
      <c r="O323" s="21"/>
      <c r="P323" s="21"/>
      <c r="Q323" s="21"/>
      <c r="R323" s="21"/>
      <c r="S323" s="21"/>
      <c r="T323" s="21"/>
      <c r="U323" s="21"/>
      <c r="V323" s="21"/>
      <c r="W323" s="21"/>
      <c r="X323" s="21"/>
      <c r="Y323" s="21"/>
      <c r="Z323" s="21"/>
    </row>
    <row r="324" spans="1:26">
      <c r="A324" s="21"/>
      <c r="B324" s="21"/>
      <c r="C324" s="21"/>
      <c r="D324" s="38"/>
      <c r="E324" s="11"/>
      <c r="F324" s="11"/>
      <c r="G324" s="11"/>
      <c r="H324" s="21"/>
      <c r="I324" s="21"/>
      <c r="J324" s="21"/>
      <c r="K324" s="21"/>
      <c r="L324" s="21"/>
      <c r="M324" s="21"/>
      <c r="N324" s="21"/>
      <c r="O324" s="21"/>
      <c r="P324" s="21"/>
      <c r="Q324" s="21"/>
      <c r="R324" s="21"/>
      <c r="S324" s="21"/>
      <c r="T324" s="21"/>
      <c r="U324" s="21"/>
      <c r="V324" s="21"/>
      <c r="W324" s="21"/>
      <c r="X324" s="21"/>
      <c r="Y324" s="21"/>
      <c r="Z324" s="21"/>
    </row>
    <row r="325" spans="1:26">
      <c r="A325" s="21"/>
      <c r="B325" s="21"/>
      <c r="C325" s="21"/>
      <c r="D325" s="38"/>
      <c r="E325" s="11"/>
      <c r="F325" s="11"/>
      <c r="G325" s="11"/>
      <c r="H325" s="21"/>
      <c r="I325" s="21"/>
      <c r="J325" s="21"/>
      <c r="K325" s="21"/>
      <c r="L325" s="21"/>
      <c r="M325" s="21"/>
      <c r="N325" s="21"/>
      <c r="O325" s="21"/>
      <c r="P325" s="21"/>
      <c r="Q325" s="21"/>
      <c r="R325" s="21"/>
      <c r="S325" s="21"/>
      <c r="T325" s="21"/>
      <c r="U325" s="21"/>
      <c r="V325" s="21"/>
      <c r="W325" s="21"/>
      <c r="X325" s="21"/>
      <c r="Y325" s="21"/>
      <c r="Z325" s="21"/>
    </row>
    <row r="326" spans="1:26">
      <c r="A326" s="21"/>
      <c r="B326" s="21"/>
      <c r="C326" s="21"/>
      <c r="D326" s="38"/>
      <c r="E326" s="11"/>
      <c r="F326" s="11"/>
      <c r="G326" s="11"/>
      <c r="H326" s="21"/>
      <c r="I326" s="21"/>
      <c r="J326" s="21"/>
      <c r="K326" s="21"/>
      <c r="L326" s="21"/>
      <c r="M326" s="21"/>
      <c r="N326" s="21"/>
      <c r="O326" s="21"/>
      <c r="P326" s="21"/>
      <c r="Q326" s="21"/>
      <c r="R326" s="21"/>
      <c r="S326" s="21"/>
      <c r="T326" s="21"/>
      <c r="U326" s="21"/>
      <c r="V326" s="21"/>
      <c r="W326" s="21"/>
      <c r="X326" s="21"/>
      <c r="Y326" s="21"/>
      <c r="Z326" s="21"/>
    </row>
    <row r="327" spans="1:26">
      <c r="A327" s="21"/>
      <c r="B327" s="21"/>
      <c r="C327" s="21"/>
      <c r="D327" s="38"/>
      <c r="E327" s="11"/>
      <c r="F327" s="11"/>
      <c r="G327" s="11"/>
      <c r="H327" s="21"/>
      <c r="I327" s="21"/>
      <c r="J327" s="21"/>
      <c r="K327" s="21"/>
      <c r="L327" s="21"/>
      <c r="M327" s="21"/>
      <c r="N327" s="21"/>
      <c r="O327" s="21"/>
      <c r="P327" s="21"/>
      <c r="Q327" s="21"/>
      <c r="R327" s="21"/>
      <c r="S327" s="21"/>
      <c r="T327" s="21"/>
      <c r="U327" s="21"/>
      <c r="V327" s="21"/>
      <c r="W327" s="21"/>
      <c r="X327" s="21"/>
      <c r="Y327" s="21"/>
      <c r="Z327" s="21"/>
    </row>
    <row r="328" spans="1:26">
      <c r="A328" s="21"/>
      <c r="B328" s="21"/>
      <c r="C328" s="21"/>
      <c r="D328" s="38"/>
      <c r="E328" s="11"/>
      <c r="F328" s="11"/>
      <c r="G328" s="11"/>
      <c r="H328" s="21"/>
      <c r="I328" s="21"/>
      <c r="J328" s="21"/>
      <c r="K328" s="21"/>
      <c r="L328" s="21"/>
      <c r="M328" s="21"/>
      <c r="N328" s="21"/>
      <c r="O328" s="21"/>
      <c r="P328" s="21"/>
      <c r="Q328" s="21"/>
      <c r="R328" s="21"/>
      <c r="S328" s="21"/>
      <c r="T328" s="21"/>
      <c r="U328" s="21"/>
      <c r="V328" s="21"/>
      <c r="W328" s="21"/>
      <c r="X328" s="21"/>
      <c r="Y328" s="21"/>
      <c r="Z328" s="21"/>
    </row>
    <row r="329" spans="1:26">
      <c r="A329" s="21"/>
      <c r="B329" s="21"/>
      <c r="C329" s="21"/>
      <c r="D329" s="38"/>
      <c r="E329" s="11"/>
      <c r="F329" s="11"/>
      <c r="G329" s="11"/>
      <c r="H329" s="21"/>
      <c r="I329" s="21"/>
      <c r="J329" s="21"/>
      <c r="K329" s="21"/>
      <c r="L329" s="21"/>
      <c r="M329" s="21"/>
      <c r="N329" s="21"/>
      <c r="O329" s="21"/>
      <c r="P329" s="21"/>
      <c r="Q329" s="21"/>
      <c r="R329" s="21"/>
      <c r="S329" s="21"/>
      <c r="T329" s="21"/>
      <c r="U329" s="21"/>
      <c r="V329" s="21"/>
      <c r="W329" s="21"/>
      <c r="X329" s="21"/>
      <c r="Y329" s="21"/>
      <c r="Z329" s="21"/>
    </row>
    <row r="330" spans="1:26">
      <c r="A330" s="21"/>
      <c r="B330" s="21"/>
      <c r="C330" s="21"/>
      <c r="D330" s="38"/>
      <c r="E330" s="11"/>
      <c r="F330" s="11"/>
      <c r="G330" s="11"/>
      <c r="H330" s="21"/>
      <c r="I330" s="21"/>
      <c r="J330" s="21"/>
      <c r="K330" s="21"/>
      <c r="L330" s="21"/>
      <c r="M330" s="21"/>
      <c r="N330" s="21"/>
      <c r="O330" s="21"/>
      <c r="P330" s="21"/>
      <c r="Q330" s="21"/>
      <c r="R330" s="21"/>
      <c r="S330" s="21"/>
      <c r="T330" s="21"/>
      <c r="U330" s="21"/>
      <c r="V330" s="21"/>
      <c r="W330" s="21"/>
      <c r="X330" s="21"/>
      <c r="Y330" s="21"/>
      <c r="Z330" s="21"/>
    </row>
    <row r="331" spans="1:26">
      <c r="A331" s="21"/>
      <c r="B331" s="21"/>
      <c r="C331" s="21"/>
      <c r="D331" s="38"/>
      <c r="E331" s="11"/>
      <c r="F331" s="11"/>
      <c r="G331" s="11"/>
      <c r="H331" s="21"/>
      <c r="I331" s="21"/>
      <c r="J331" s="21"/>
      <c r="K331" s="21"/>
      <c r="L331" s="21"/>
      <c r="M331" s="21"/>
      <c r="N331" s="21"/>
      <c r="O331" s="21"/>
      <c r="P331" s="21"/>
      <c r="Q331" s="21"/>
      <c r="R331" s="21"/>
      <c r="S331" s="21"/>
      <c r="T331" s="21"/>
      <c r="U331" s="21"/>
      <c r="V331" s="21"/>
      <c r="W331" s="21"/>
      <c r="X331" s="21"/>
      <c r="Y331" s="21"/>
      <c r="Z331" s="21"/>
    </row>
    <row r="332" spans="1:26">
      <c r="A332" s="21"/>
      <c r="B332" s="21"/>
      <c r="C332" s="21"/>
      <c r="D332" s="38"/>
      <c r="E332" s="11"/>
      <c r="F332" s="11"/>
      <c r="G332" s="11"/>
      <c r="H332" s="21"/>
      <c r="I332" s="21"/>
      <c r="J332" s="21"/>
      <c r="K332" s="21"/>
      <c r="L332" s="21"/>
      <c r="M332" s="21"/>
      <c r="N332" s="21"/>
      <c r="O332" s="21"/>
      <c r="P332" s="21"/>
      <c r="Q332" s="21"/>
      <c r="R332" s="21"/>
      <c r="S332" s="21"/>
      <c r="T332" s="21"/>
      <c r="U332" s="21"/>
      <c r="V332" s="21"/>
      <c r="W332" s="21"/>
      <c r="X332" s="21"/>
      <c r="Y332" s="21"/>
      <c r="Z332" s="21"/>
    </row>
    <row r="333" spans="1:26">
      <c r="A333" s="21"/>
      <c r="B333" s="21"/>
      <c r="C333" s="21"/>
      <c r="D333" s="38"/>
      <c r="E333" s="11"/>
      <c r="F333" s="11"/>
      <c r="G333" s="11"/>
      <c r="H333" s="21"/>
      <c r="I333" s="21"/>
      <c r="J333" s="21"/>
      <c r="K333" s="21"/>
      <c r="L333" s="21"/>
      <c r="M333" s="21"/>
      <c r="N333" s="21"/>
      <c r="O333" s="21"/>
      <c r="P333" s="21"/>
      <c r="Q333" s="21"/>
      <c r="R333" s="21"/>
      <c r="S333" s="21"/>
      <c r="T333" s="21"/>
      <c r="U333" s="21"/>
      <c r="V333" s="21"/>
      <c r="W333" s="21"/>
      <c r="X333" s="21"/>
      <c r="Y333" s="21"/>
      <c r="Z333" s="21"/>
    </row>
    <row r="334" spans="1:26">
      <c r="A334" s="21"/>
      <c r="B334" s="21"/>
      <c r="C334" s="21"/>
      <c r="D334" s="38"/>
      <c r="E334" s="11"/>
      <c r="F334" s="11"/>
      <c r="G334" s="11"/>
      <c r="H334" s="21"/>
      <c r="I334" s="21"/>
      <c r="J334" s="21"/>
      <c r="K334" s="21"/>
      <c r="L334" s="21"/>
      <c r="M334" s="21"/>
      <c r="N334" s="21"/>
      <c r="O334" s="21"/>
      <c r="P334" s="21"/>
      <c r="Q334" s="21"/>
      <c r="R334" s="21"/>
      <c r="S334" s="21"/>
      <c r="T334" s="21"/>
      <c r="U334" s="21"/>
      <c r="V334" s="21"/>
      <c r="W334" s="21"/>
      <c r="X334" s="21"/>
      <c r="Y334" s="21"/>
      <c r="Z334" s="21"/>
    </row>
    <row r="335" spans="1:26">
      <c r="A335" s="21"/>
      <c r="B335" s="21"/>
      <c r="C335" s="21"/>
      <c r="D335" s="38"/>
      <c r="E335" s="11"/>
      <c r="F335" s="11"/>
      <c r="G335" s="11"/>
      <c r="H335" s="21"/>
      <c r="I335" s="21"/>
      <c r="J335" s="21"/>
      <c r="K335" s="21"/>
      <c r="L335" s="21"/>
      <c r="M335" s="21"/>
      <c r="N335" s="21"/>
      <c r="O335" s="21"/>
      <c r="P335" s="21"/>
      <c r="Q335" s="21"/>
      <c r="R335" s="21"/>
      <c r="S335" s="21"/>
      <c r="T335" s="21"/>
      <c r="U335" s="21"/>
      <c r="V335" s="21"/>
      <c r="W335" s="21"/>
      <c r="X335" s="21"/>
      <c r="Y335" s="21"/>
      <c r="Z335" s="21"/>
    </row>
    <row r="336" spans="1:26">
      <c r="A336" s="21"/>
      <c r="B336" s="21"/>
      <c r="C336" s="21"/>
      <c r="D336" s="38"/>
      <c r="E336" s="11"/>
      <c r="F336" s="11"/>
      <c r="G336" s="11"/>
      <c r="H336" s="21"/>
      <c r="I336" s="21"/>
      <c r="J336" s="21"/>
      <c r="K336" s="21"/>
      <c r="L336" s="21"/>
      <c r="M336" s="21"/>
      <c r="N336" s="21"/>
      <c r="O336" s="21"/>
      <c r="P336" s="21"/>
      <c r="Q336" s="21"/>
      <c r="R336" s="21"/>
      <c r="S336" s="21"/>
      <c r="T336" s="21"/>
      <c r="U336" s="21"/>
      <c r="V336" s="21"/>
      <c r="W336" s="21"/>
      <c r="X336" s="21"/>
      <c r="Y336" s="21"/>
      <c r="Z336" s="21"/>
    </row>
    <row r="337" spans="1:26">
      <c r="A337" s="21"/>
      <c r="B337" s="21"/>
      <c r="C337" s="21"/>
      <c r="D337" s="38"/>
      <c r="E337" s="11"/>
      <c r="F337" s="11"/>
      <c r="G337" s="11"/>
      <c r="H337" s="21"/>
      <c r="I337" s="21"/>
      <c r="J337" s="21"/>
      <c r="K337" s="21"/>
      <c r="L337" s="21"/>
      <c r="M337" s="21"/>
      <c r="N337" s="21"/>
      <c r="O337" s="21"/>
      <c r="P337" s="21"/>
      <c r="Q337" s="21"/>
      <c r="R337" s="21"/>
      <c r="S337" s="21"/>
      <c r="T337" s="21"/>
      <c r="U337" s="21"/>
      <c r="V337" s="21"/>
      <c r="W337" s="21"/>
      <c r="X337" s="21"/>
      <c r="Y337" s="21"/>
      <c r="Z337" s="21"/>
    </row>
    <row r="338" spans="1:26">
      <c r="A338" s="21"/>
      <c r="B338" s="21"/>
      <c r="C338" s="21"/>
      <c r="D338" s="38"/>
      <c r="E338" s="11"/>
      <c r="F338" s="11"/>
      <c r="G338" s="11"/>
      <c r="H338" s="21"/>
      <c r="I338" s="21"/>
      <c r="J338" s="21"/>
      <c r="K338" s="21"/>
      <c r="L338" s="21"/>
      <c r="M338" s="21"/>
      <c r="N338" s="21"/>
      <c r="O338" s="21"/>
      <c r="P338" s="21"/>
      <c r="Q338" s="21"/>
      <c r="R338" s="21"/>
      <c r="S338" s="21"/>
      <c r="T338" s="21"/>
      <c r="U338" s="21"/>
      <c r="V338" s="21"/>
      <c r="W338" s="21"/>
      <c r="X338" s="21"/>
      <c r="Y338" s="21"/>
      <c r="Z338" s="21"/>
    </row>
    <row r="339" spans="1:26">
      <c r="A339" s="21"/>
      <c r="B339" s="21"/>
      <c r="C339" s="21"/>
      <c r="D339" s="38"/>
      <c r="E339" s="11"/>
      <c r="F339" s="11"/>
      <c r="G339" s="11"/>
      <c r="H339" s="21"/>
      <c r="I339" s="21"/>
      <c r="J339" s="21"/>
      <c r="K339" s="21"/>
      <c r="L339" s="21"/>
      <c r="M339" s="21"/>
      <c r="N339" s="21"/>
      <c r="O339" s="21"/>
      <c r="P339" s="21"/>
      <c r="Q339" s="21"/>
      <c r="R339" s="21"/>
      <c r="S339" s="21"/>
      <c r="T339" s="21"/>
      <c r="U339" s="21"/>
      <c r="V339" s="21"/>
      <c r="W339" s="21"/>
      <c r="X339" s="21"/>
      <c r="Y339" s="21"/>
      <c r="Z339" s="21"/>
    </row>
    <row r="340" spans="1:26">
      <c r="A340" s="21"/>
      <c r="B340" s="21"/>
      <c r="C340" s="21"/>
      <c r="D340" s="38"/>
      <c r="E340" s="11"/>
      <c r="F340" s="11"/>
      <c r="G340" s="11"/>
      <c r="H340" s="21"/>
      <c r="I340" s="21"/>
      <c r="J340" s="21"/>
      <c r="K340" s="21"/>
      <c r="L340" s="21"/>
      <c r="M340" s="21"/>
      <c r="N340" s="21"/>
      <c r="O340" s="21"/>
      <c r="P340" s="21"/>
      <c r="Q340" s="21"/>
      <c r="R340" s="21"/>
      <c r="S340" s="21"/>
      <c r="T340" s="21"/>
      <c r="U340" s="21"/>
      <c r="V340" s="21"/>
      <c r="W340" s="21"/>
      <c r="X340" s="21"/>
      <c r="Y340" s="21"/>
      <c r="Z340" s="21"/>
    </row>
    <row r="341" spans="1:26">
      <c r="A341" s="21"/>
      <c r="B341" s="21"/>
      <c r="C341" s="21"/>
      <c r="D341" s="38"/>
      <c r="E341" s="11"/>
      <c r="F341" s="11"/>
      <c r="G341" s="11"/>
      <c r="H341" s="21"/>
      <c r="I341" s="21"/>
      <c r="J341" s="21"/>
      <c r="K341" s="21"/>
      <c r="L341" s="21"/>
      <c r="M341" s="21"/>
      <c r="N341" s="21"/>
      <c r="O341" s="21"/>
      <c r="P341" s="21"/>
      <c r="Q341" s="21"/>
      <c r="R341" s="21"/>
      <c r="S341" s="21"/>
      <c r="T341" s="21"/>
      <c r="U341" s="21"/>
      <c r="V341" s="21"/>
      <c r="W341" s="21"/>
      <c r="X341" s="21"/>
      <c r="Y341" s="21"/>
      <c r="Z341" s="21"/>
    </row>
    <row r="342" spans="1:26">
      <c r="A342" s="21"/>
      <c r="B342" s="21"/>
      <c r="C342" s="21"/>
      <c r="D342" s="38"/>
      <c r="E342" s="11"/>
      <c r="F342" s="11"/>
      <c r="G342" s="11"/>
      <c r="H342" s="21"/>
      <c r="I342" s="21"/>
      <c r="J342" s="21"/>
      <c r="K342" s="21"/>
      <c r="L342" s="21"/>
      <c r="M342" s="21"/>
      <c r="N342" s="21"/>
      <c r="O342" s="21"/>
      <c r="P342" s="21"/>
      <c r="Q342" s="21"/>
      <c r="R342" s="21"/>
      <c r="S342" s="21"/>
      <c r="T342" s="21"/>
      <c r="U342" s="21"/>
      <c r="V342" s="21"/>
      <c r="W342" s="21"/>
      <c r="X342" s="21"/>
      <c r="Y342" s="21"/>
      <c r="Z342" s="21"/>
    </row>
    <row r="343" spans="1:26">
      <c r="A343" s="21"/>
      <c r="B343" s="21"/>
      <c r="C343" s="21"/>
      <c r="D343" s="38"/>
      <c r="E343" s="11"/>
      <c r="F343" s="11"/>
      <c r="G343" s="11"/>
      <c r="H343" s="21"/>
      <c r="I343" s="21"/>
      <c r="J343" s="21"/>
      <c r="K343" s="21"/>
      <c r="L343" s="21"/>
      <c r="M343" s="21"/>
      <c r="N343" s="21"/>
      <c r="O343" s="21"/>
      <c r="P343" s="21"/>
      <c r="Q343" s="21"/>
      <c r="R343" s="21"/>
      <c r="S343" s="21"/>
      <c r="T343" s="21"/>
      <c r="U343" s="21"/>
      <c r="V343" s="21"/>
      <c r="W343" s="21"/>
      <c r="X343" s="21"/>
      <c r="Y343" s="21"/>
      <c r="Z343" s="21"/>
    </row>
    <row r="344" spans="1:26">
      <c r="A344" s="21"/>
      <c r="B344" s="21"/>
      <c r="C344" s="21"/>
      <c r="D344" s="38"/>
      <c r="E344" s="11"/>
      <c r="F344" s="11"/>
      <c r="G344" s="11"/>
      <c r="H344" s="21"/>
      <c r="I344" s="21"/>
      <c r="J344" s="21"/>
      <c r="K344" s="21"/>
      <c r="L344" s="21"/>
      <c r="M344" s="21"/>
      <c r="N344" s="21"/>
      <c r="O344" s="21"/>
      <c r="P344" s="21"/>
      <c r="Q344" s="21"/>
      <c r="R344" s="21"/>
      <c r="S344" s="21"/>
      <c r="T344" s="21"/>
      <c r="U344" s="21"/>
      <c r="V344" s="21"/>
      <c r="W344" s="21"/>
      <c r="X344" s="21"/>
      <c r="Y344" s="21"/>
      <c r="Z344" s="21"/>
    </row>
    <row r="345" spans="1:26">
      <c r="A345" s="21"/>
      <c r="B345" s="21"/>
      <c r="C345" s="21"/>
      <c r="D345" s="38"/>
      <c r="E345" s="11"/>
      <c r="F345" s="11"/>
      <c r="G345" s="11"/>
      <c r="H345" s="21"/>
      <c r="I345" s="21"/>
      <c r="J345" s="21"/>
      <c r="K345" s="21"/>
      <c r="L345" s="21"/>
      <c r="M345" s="21"/>
      <c r="N345" s="21"/>
      <c r="O345" s="21"/>
      <c r="P345" s="21"/>
      <c r="Q345" s="21"/>
      <c r="R345" s="21"/>
      <c r="S345" s="21"/>
      <c r="T345" s="21"/>
      <c r="U345" s="21"/>
      <c r="V345" s="21"/>
      <c r="W345" s="21"/>
      <c r="X345" s="21"/>
      <c r="Y345" s="21"/>
      <c r="Z345" s="21"/>
    </row>
    <row r="346" spans="1:26">
      <c r="A346" s="21"/>
      <c r="B346" s="21"/>
      <c r="C346" s="21"/>
      <c r="D346" s="38"/>
      <c r="E346" s="11"/>
      <c r="F346" s="11"/>
      <c r="G346" s="11"/>
      <c r="H346" s="21"/>
      <c r="I346" s="21"/>
      <c r="J346" s="21"/>
      <c r="K346" s="21"/>
      <c r="L346" s="21"/>
      <c r="M346" s="21"/>
      <c r="N346" s="21"/>
      <c r="O346" s="21"/>
      <c r="P346" s="21"/>
      <c r="Q346" s="21"/>
      <c r="R346" s="21"/>
      <c r="S346" s="21"/>
      <c r="T346" s="21"/>
      <c r="U346" s="21"/>
      <c r="V346" s="21"/>
      <c r="W346" s="21"/>
      <c r="X346" s="21"/>
      <c r="Y346" s="21"/>
      <c r="Z346" s="21"/>
    </row>
    <row r="347" spans="1:26">
      <c r="A347" s="21"/>
      <c r="B347" s="21"/>
      <c r="C347" s="21"/>
      <c r="D347" s="38"/>
      <c r="E347" s="11"/>
      <c r="F347" s="11"/>
      <c r="G347" s="11"/>
      <c r="H347" s="21"/>
      <c r="I347" s="21"/>
      <c r="J347" s="21"/>
      <c r="K347" s="21"/>
      <c r="L347" s="21"/>
      <c r="M347" s="21"/>
      <c r="N347" s="21"/>
      <c r="O347" s="21"/>
      <c r="P347" s="21"/>
      <c r="Q347" s="21"/>
      <c r="R347" s="21"/>
      <c r="S347" s="21"/>
      <c r="T347" s="21"/>
      <c r="U347" s="21"/>
      <c r="V347" s="21"/>
      <c r="W347" s="21"/>
      <c r="X347" s="21"/>
      <c r="Y347" s="21"/>
      <c r="Z347" s="21"/>
    </row>
    <row r="348" spans="1:26">
      <c r="A348" s="21"/>
      <c r="B348" s="21"/>
      <c r="C348" s="21"/>
      <c r="D348" s="38"/>
      <c r="E348" s="11"/>
      <c r="F348" s="11"/>
      <c r="G348" s="11"/>
      <c r="H348" s="21"/>
      <c r="I348" s="21"/>
      <c r="J348" s="21"/>
      <c r="K348" s="21"/>
      <c r="L348" s="21"/>
      <c r="M348" s="21"/>
      <c r="N348" s="21"/>
      <c r="O348" s="21"/>
      <c r="P348" s="21"/>
      <c r="Q348" s="21"/>
      <c r="R348" s="21"/>
      <c r="S348" s="21"/>
      <c r="T348" s="21"/>
      <c r="U348" s="21"/>
      <c r="V348" s="21"/>
      <c r="W348" s="21"/>
      <c r="X348" s="21"/>
      <c r="Y348" s="21"/>
      <c r="Z348" s="21"/>
    </row>
    <row r="349" spans="1:26">
      <c r="A349" s="21"/>
      <c r="B349" s="21"/>
      <c r="C349" s="21"/>
      <c r="D349" s="38"/>
      <c r="E349" s="11"/>
      <c r="F349" s="11"/>
      <c r="G349" s="11"/>
      <c r="H349" s="21"/>
      <c r="I349" s="21"/>
      <c r="J349" s="21"/>
      <c r="K349" s="21"/>
      <c r="L349" s="21"/>
      <c r="M349" s="21"/>
      <c r="N349" s="21"/>
      <c r="O349" s="21"/>
      <c r="P349" s="21"/>
      <c r="Q349" s="21"/>
      <c r="R349" s="21"/>
      <c r="S349" s="21"/>
      <c r="T349" s="21"/>
      <c r="U349" s="21"/>
      <c r="V349" s="21"/>
      <c r="W349" s="21"/>
      <c r="X349" s="21"/>
      <c r="Y349" s="21"/>
      <c r="Z349" s="21"/>
    </row>
    <row r="350" spans="1:26">
      <c r="A350" s="21"/>
      <c r="B350" s="21"/>
      <c r="C350" s="21"/>
      <c r="D350" s="38"/>
      <c r="E350" s="11"/>
      <c r="F350" s="11"/>
      <c r="G350" s="11"/>
      <c r="H350" s="21"/>
      <c r="I350" s="21"/>
      <c r="J350" s="21"/>
      <c r="K350" s="21"/>
      <c r="L350" s="21"/>
      <c r="M350" s="21"/>
      <c r="N350" s="21"/>
      <c r="O350" s="21"/>
      <c r="P350" s="21"/>
      <c r="Q350" s="21"/>
      <c r="R350" s="21"/>
      <c r="S350" s="21"/>
      <c r="T350" s="21"/>
      <c r="U350" s="21"/>
      <c r="V350" s="21"/>
      <c r="W350" s="21"/>
      <c r="X350" s="21"/>
      <c r="Y350" s="21"/>
      <c r="Z350" s="21"/>
    </row>
    <row r="351" spans="1:26">
      <c r="A351" s="21"/>
      <c r="B351" s="21"/>
      <c r="C351" s="21"/>
      <c r="D351" s="38"/>
      <c r="E351" s="11"/>
      <c r="F351" s="11"/>
      <c r="G351" s="11"/>
      <c r="H351" s="21"/>
      <c r="I351" s="21"/>
      <c r="J351" s="21"/>
      <c r="K351" s="21"/>
      <c r="L351" s="21"/>
      <c r="M351" s="21"/>
      <c r="N351" s="21"/>
      <c r="O351" s="21"/>
      <c r="P351" s="21"/>
      <c r="Q351" s="21"/>
      <c r="R351" s="21"/>
      <c r="S351" s="21"/>
      <c r="T351" s="21"/>
      <c r="U351" s="21"/>
      <c r="V351" s="21"/>
      <c r="W351" s="21"/>
      <c r="X351" s="21"/>
      <c r="Y351" s="21"/>
      <c r="Z351" s="21"/>
    </row>
    <row r="352" spans="1:26">
      <c r="A352" s="21"/>
      <c r="B352" s="21"/>
      <c r="C352" s="21"/>
      <c r="D352" s="38"/>
      <c r="E352" s="11"/>
      <c r="F352" s="11"/>
      <c r="G352" s="11"/>
      <c r="H352" s="21"/>
      <c r="I352" s="21"/>
      <c r="J352" s="21"/>
      <c r="K352" s="21"/>
      <c r="L352" s="21"/>
      <c r="M352" s="21"/>
      <c r="N352" s="21"/>
      <c r="O352" s="21"/>
      <c r="P352" s="21"/>
      <c r="Q352" s="21"/>
      <c r="R352" s="21"/>
      <c r="S352" s="21"/>
      <c r="T352" s="21"/>
      <c r="U352" s="21"/>
      <c r="V352" s="21"/>
      <c r="W352" s="21"/>
      <c r="X352" s="21"/>
      <c r="Y352" s="21"/>
      <c r="Z352" s="21"/>
    </row>
    <row r="353" spans="1:26">
      <c r="A353" s="21"/>
      <c r="B353" s="21"/>
      <c r="C353" s="21"/>
      <c r="D353" s="38"/>
      <c r="E353" s="11"/>
      <c r="F353" s="11"/>
      <c r="G353" s="11"/>
      <c r="H353" s="21"/>
      <c r="I353" s="21"/>
      <c r="J353" s="21"/>
      <c r="K353" s="21"/>
      <c r="L353" s="21"/>
      <c r="M353" s="21"/>
      <c r="N353" s="21"/>
      <c r="O353" s="21"/>
      <c r="P353" s="21"/>
      <c r="Q353" s="21"/>
      <c r="R353" s="21"/>
      <c r="S353" s="21"/>
      <c r="T353" s="21"/>
      <c r="U353" s="21"/>
      <c r="V353" s="21"/>
      <c r="W353" s="21"/>
      <c r="X353" s="21"/>
      <c r="Y353" s="21"/>
      <c r="Z353" s="21"/>
    </row>
    <row r="354" spans="1:26">
      <c r="A354" s="21"/>
      <c r="B354" s="21"/>
      <c r="C354" s="21"/>
      <c r="D354" s="38"/>
      <c r="E354" s="11"/>
      <c r="F354" s="11"/>
      <c r="G354" s="11"/>
      <c r="H354" s="21"/>
      <c r="I354" s="21"/>
      <c r="J354" s="21"/>
      <c r="K354" s="21"/>
      <c r="L354" s="21"/>
      <c r="M354" s="21"/>
      <c r="N354" s="21"/>
      <c r="O354" s="21"/>
      <c r="P354" s="21"/>
      <c r="Q354" s="21"/>
      <c r="R354" s="21"/>
      <c r="S354" s="21"/>
      <c r="T354" s="21"/>
      <c r="U354" s="21"/>
      <c r="V354" s="21"/>
      <c r="W354" s="21"/>
      <c r="X354" s="21"/>
      <c r="Y354" s="21"/>
      <c r="Z354" s="21"/>
    </row>
    <row r="355" spans="1:26">
      <c r="A355" s="21"/>
      <c r="B355" s="21"/>
      <c r="C355" s="21"/>
      <c r="D355" s="38"/>
      <c r="E355" s="11"/>
      <c r="F355" s="11"/>
      <c r="G355" s="11"/>
      <c r="H355" s="21"/>
      <c r="I355" s="21"/>
      <c r="J355" s="21"/>
      <c r="K355" s="21"/>
      <c r="L355" s="21"/>
      <c r="M355" s="21"/>
      <c r="N355" s="21"/>
      <c r="O355" s="21"/>
      <c r="P355" s="21"/>
      <c r="Q355" s="21"/>
      <c r="R355" s="21"/>
      <c r="S355" s="21"/>
      <c r="T355" s="21"/>
      <c r="U355" s="21"/>
      <c r="V355" s="21"/>
      <c r="W355" s="21"/>
      <c r="X355" s="21"/>
      <c r="Y355" s="21"/>
      <c r="Z355" s="21"/>
    </row>
    <row r="356" spans="1:26">
      <c r="A356" s="21"/>
      <c r="B356" s="21"/>
      <c r="C356" s="21"/>
      <c r="D356" s="38"/>
      <c r="E356" s="11"/>
      <c r="F356" s="11"/>
      <c r="G356" s="11"/>
      <c r="H356" s="21"/>
      <c r="I356" s="21"/>
      <c r="J356" s="21"/>
      <c r="K356" s="21"/>
      <c r="L356" s="21"/>
      <c r="M356" s="21"/>
      <c r="N356" s="21"/>
      <c r="O356" s="21"/>
      <c r="P356" s="21"/>
      <c r="Q356" s="21"/>
      <c r="R356" s="21"/>
      <c r="S356" s="21"/>
      <c r="T356" s="21"/>
      <c r="U356" s="21"/>
      <c r="V356" s="21"/>
      <c r="W356" s="21"/>
      <c r="X356" s="21"/>
      <c r="Y356" s="21"/>
      <c r="Z356" s="21"/>
    </row>
    <row r="357" spans="1:26">
      <c r="A357" s="21"/>
      <c r="B357" s="21"/>
      <c r="C357" s="21"/>
      <c r="D357" s="38"/>
      <c r="E357" s="11"/>
      <c r="F357" s="11"/>
      <c r="G357" s="11"/>
      <c r="H357" s="21"/>
      <c r="I357" s="21"/>
      <c r="J357" s="21"/>
      <c r="K357" s="21"/>
      <c r="L357" s="21"/>
      <c r="M357" s="21"/>
      <c r="N357" s="21"/>
      <c r="O357" s="21"/>
      <c r="P357" s="21"/>
      <c r="Q357" s="21"/>
      <c r="R357" s="21"/>
      <c r="S357" s="21"/>
      <c r="T357" s="21"/>
      <c r="U357" s="21"/>
      <c r="V357" s="21"/>
      <c r="W357" s="21"/>
      <c r="X357" s="21"/>
      <c r="Y357" s="21"/>
      <c r="Z357" s="21"/>
    </row>
    <row r="358" spans="1:26">
      <c r="A358" s="21"/>
      <c r="B358" s="21"/>
      <c r="C358" s="21"/>
      <c r="D358" s="38"/>
      <c r="E358" s="11"/>
      <c r="F358" s="11"/>
      <c r="G358" s="11"/>
      <c r="H358" s="21"/>
      <c r="I358" s="21"/>
      <c r="J358" s="21"/>
      <c r="K358" s="21"/>
      <c r="L358" s="21"/>
      <c r="M358" s="21"/>
      <c r="N358" s="21"/>
      <c r="O358" s="21"/>
      <c r="P358" s="21"/>
      <c r="Q358" s="21"/>
      <c r="R358" s="21"/>
      <c r="S358" s="21"/>
      <c r="T358" s="21"/>
      <c r="U358" s="21"/>
      <c r="V358" s="21"/>
      <c r="W358" s="21"/>
      <c r="X358" s="21"/>
      <c r="Y358" s="21"/>
      <c r="Z358" s="21"/>
    </row>
    <row r="359" spans="1:26">
      <c r="A359" s="21"/>
      <c r="B359" s="21"/>
      <c r="C359" s="21"/>
      <c r="D359" s="38"/>
      <c r="E359" s="11"/>
      <c r="F359" s="11"/>
      <c r="G359" s="11"/>
      <c r="H359" s="21"/>
      <c r="I359" s="21"/>
      <c r="J359" s="21"/>
      <c r="K359" s="21"/>
      <c r="L359" s="21"/>
      <c r="M359" s="21"/>
      <c r="N359" s="21"/>
      <c r="O359" s="21"/>
      <c r="P359" s="21"/>
      <c r="Q359" s="21"/>
      <c r="R359" s="21"/>
      <c r="S359" s="21"/>
      <c r="T359" s="21"/>
      <c r="U359" s="21"/>
      <c r="V359" s="21"/>
      <c r="W359" s="21"/>
      <c r="X359" s="21"/>
      <c r="Y359" s="21"/>
      <c r="Z359" s="21"/>
    </row>
    <row r="360" spans="1:26">
      <c r="A360" s="21"/>
      <c r="B360" s="21"/>
      <c r="C360" s="21"/>
      <c r="D360" s="38"/>
      <c r="E360" s="11"/>
      <c r="F360" s="11"/>
      <c r="G360" s="11"/>
      <c r="H360" s="21"/>
      <c r="I360" s="21"/>
      <c r="J360" s="21"/>
      <c r="K360" s="21"/>
      <c r="L360" s="21"/>
      <c r="M360" s="21"/>
      <c r="N360" s="21"/>
      <c r="O360" s="21"/>
      <c r="P360" s="21"/>
      <c r="Q360" s="21"/>
      <c r="R360" s="21"/>
      <c r="S360" s="21"/>
      <c r="T360" s="21"/>
      <c r="U360" s="21"/>
      <c r="V360" s="21"/>
      <c r="W360" s="21"/>
      <c r="X360" s="21"/>
      <c r="Y360" s="21"/>
      <c r="Z360" s="21"/>
    </row>
    <row r="361" spans="1:26">
      <c r="A361" s="21"/>
      <c r="B361" s="21"/>
      <c r="C361" s="21"/>
      <c r="D361" s="38"/>
      <c r="E361" s="11"/>
      <c r="F361" s="11"/>
      <c r="G361" s="11"/>
      <c r="H361" s="21"/>
      <c r="I361" s="21"/>
      <c r="J361" s="21"/>
      <c r="K361" s="21"/>
      <c r="L361" s="21"/>
      <c r="M361" s="21"/>
      <c r="N361" s="21"/>
      <c r="O361" s="21"/>
      <c r="P361" s="21"/>
      <c r="Q361" s="21"/>
      <c r="R361" s="21"/>
      <c r="S361" s="21"/>
      <c r="T361" s="21"/>
      <c r="U361" s="21"/>
      <c r="V361" s="21"/>
      <c r="W361" s="21"/>
      <c r="X361" s="21"/>
      <c r="Y361" s="21"/>
      <c r="Z361" s="21"/>
    </row>
    <row r="362" spans="1:26">
      <c r="A362" s="21"/>
      <c r="B362" s="21"/>
      <c r="C362" s="21"/>
      <c r="D362" s="38"/>
      <c r="E362" s="11"/>
      <c r="F362" s="11"/>
      <c r="G362" s="11"/>
      <c r="H362" s="21"/>
      <c r="I362" s="21"/>
      <c r="J362" s="21"/>
      <c r="K362" s="21"/>
      <c r="L362" s="21"/>
      <c r="M362" s="21"/>
      <c r="N362" s="21"/>
      <c r="O362" s="21"/>
      <c r="P362" s="21"/>
      <c r="Q362" s="21"/>
      <c r="R362" s="21"/>
      <c r="S362" s="21"/>
      <c r="T362" s="21"/>
      <c r="U362" s="21"/>
      <c r="V362" s="21"/>
      <c r="W362" s="21"/>
      <c r="X362" s="21"/>
      <c r="Y362" s="21"/>
      <c r="Z362" s="21"/>
    </row>
    <row r="363" spans="1:26">
      <c r="A363" s="21"/>
      <c r="B363" s="21"/>
      <c r="C363" s="21"/>
      <c r="D363" s="38"/>
      <c r="E363" s="11"/>
      <c r="F363" s="11"/>
      <c r="G363" s="11"/>
      <c r="H363" s="21"/>
      <c r="I363" s="21"/>
      <c r="J363" s="21"/>
      <c r="K363" s="21"/>
      <c r="L363" s="21"/>
      <c r="M363" s="21"/>
      <c r="N363" s="21"/>
      <c r="O363" s="21"/>
      <c r="P363" s="21"/>
      <c r="Q363" s="21"/>
      <c r="R363" s="21"/>
      <c r="S363" s="21"/>
      <c r="T363" s="21"/>
      <c r="U363" s="21"/>
      <c r="V363" s="21"/>
      <c r="W363" s="21"/>
      <c r="X363" s="21"/>
      <c r="Y363" s="21"/>
      <c r="Z363" s="21"/>
    </row>
    <row r="364" spans="1:26">
      <c r="A364" s="21"/>
      <c r="B364" s="21"/>
      <c r="C364" s="21"/>
      <c r="D364" s="38"/>
      <c r="E364" s="11"/>
      <c r="F364" s="11"/>
      <c r="G364" s="11"/>
      <c r="H364" s="21"/>
      <c r="I364" s="21"/>
      <c r="J364" s="21"/>
      <c r="K364" s="21"/>
      <c r="L364" s="21"/>
      <c r="M364" s="21"/>
      <c r="N364" s="21"/>
      <c r="O364" s="21"/>
      <c r="P364" s="21"/>
      <c r="Q364" s="21"/>
      <c r="R364" s="21"/>
      <c r="S364" s="21"/>
      <c r="T364" s="21"/>
      <c r="U364" s="21"/>
      <c r="V364" s="21"/>
      <c r="W364" s="21"/>
      <c r="X364" s="21"/>
      <c r="Y364" s="21"/>
      <c r="Z364" s="21"/>
    </row>
    <row r="365" spans="1:26">
      <c r="A365" s="21"/>
      <c r="B365" s="21"/>
      <c r="C365" s="21"/>
      <c r="D365" s="38"/>
      <c r="E365" s="11"/>
      <c r="F365" s="11"/>
      <c r="G365" s="11"/>
      <c r="H365" s="21"/>
      <c r="I365" s="21"/>
      <c r="J365" s="21"/>
      <c r="K365" s="21"/>
      <c r="L365" s="21"/>
      <c r="M365" s="21"/>
      <c r="N365" s="21"/>
      <c r="O365" s="21"/>
      <c r="P365" s="21"/>
      <c r="Q365" s="21"/>
      <c r="R365" s="21"/>
      <c r="S365" s="21"/>
      <c r="T365" s="21"/>
      <c r="U365" s="21"/>
      <c r="V365" s="21"/>
      <c r="W365" s="21"/>
      <c r="X365" s="21"/>
      <c r="Y365" s="21"/>
      <c r="Z365" s="21"/>
    </row>
    <row r="366" spans="1:26">
      <c r="A366" s="21"/>
      <c r="B366" s="21"/>
      <c r="C366" s="21"/>
      <c r="D366" s="38"/>
      <c r="E366" s="11"/>
      <c r="F366" s="11"/>
      <c r="G366" s="11"/>
      <c r="H366" s="21"/>
      <c r="I366" s="21"/>
      <c r="J366" s="21"/>
      <c r="K366" s="21"/>
      <c r="L366" s="21"/>
      <c r="M366" s="21"/>
      <c r="N366" s="21"/>
      <c r="O366" s="21"/>
      <c r="P366" s="21"/>
      <c r="Q366" s="21"/>
      <c r="R366" s="21"/>
      <c r="S366" s="21"/>
      <c r="T366" s="21"/>
      <c r="U366" s="21"/>
      <c r="V366" s="21"/>
      <c r="W366" s="21"/>
      <c r="X366" s="21"/>
      <c r="Y366" s="21"/>
      <c r="Z366" s="21"/>
    </row>
    <row r="367" spans="1:26">
      <c r="A367" s="21"/>
      <c r="B367" s="21"/>
      <c r="C367" s="21"/>
      <c r="D367" s="38"/>
      <c r="E367" s="11"/>
      <c r="F367" s="11"/>
      <c r="G367" s="11"/>
      <c r="H367" s="21"/>
      <c r="I367" s="21"/>
      <c r="J367" s="21"/>
      <c r="K367" s="21"/>
      <c r="L367" s="21"/>
      <c r="M367" s="21"/>
      <c r="N367" s="21"/>
      <c r="O367" s="21"/>
      <c r="P367" s="21"/>
      <c r="Q367" s="21"/>
      <c r="R367" s="21"/>
      <c r="S367" s="21"/>
      <c r="T367" s="21"/>
      <c r="U367" s="21"/>
      <c r="V367" s="21"/>
      <c r="W367" s="21"/>
      <c r="X367" s="21"/>
      <c r="Y367" s="21"/>
      <c r="Z367" s="21"/>
    </row>
    <row r="368" spans="1:26">
      <c r="A368" s="21"/>
      <c r="B368" s="21"/>
      <c r="C368" s="21"/>
      <c r="D368" s="38"/>
      <c r="E368" s="11"/>
      <c r="F368" s="11"/>
      <c r="G368" s="11"/>
      <c r="H368" s="21"/>
      <c r="I368" s="21"/>
      <c r="J368" s="21"/>
      <c r="K368" s="21"/>
      <c r="L368" s="21"/>
      <c r="M368" s="21"/>
      <c r="N368" s="21"/>
      <c r="O368" s="21"/>
      <c r="P368" s="21"/>
      <c r="Q368" s="21"/>
      <c r="R368" s="21"/>
      <c r="S368" s="21"/>
      <c r="T368" s="21"/>
      <c r="U368" s="21"/>
      <c r="V368" s="21"/>
      <c r="W368" s="21"/>
      <c r="X368" s="21"/>
      <c r="Y368" s="21"/>
      <c r="Z368" s="21"/>
    </row>
    <row r="369" spans="1:26">
      <c r="A369" s="21"/>
      <c r="B369" s="21"/>
      <c r="C369" s="21"/>
      <c r="D369" s="38"/>
      <c r="E369" s="11"/>
      <c r="F369" s="11"/>
      <c r="G369" s="11"/>
      <c r="H369" s="21"/>
      <c r="I369" s="21"/>
      <c r="J369" s="21"/>
      <c r="K369" s="21"/>
      <c r="L369" s="21"/>
      <c r="M369" s="21"/>
      <c r="N369" s="21"/>
      <c r="O369" s="21"/>
      <c r="P369" s="21"/>
      <c r="Q369" s="21"/>
      <c r="R369" s="21"/>
      <c r="S369" s="21"/>
      <c r="T369" s="21"/>
      <c r="U369" s="21"/>
      <c r="V369" s="21"/>
      <c r="W369" s="21"/>
      <c r="X369" s="21"/>
      <c r="Y369" s="21"/>
      <c r="Z369" s="21"/>
    </row>
    <row r="370" spans="1:26">
      <c r="A370" s="21"/>
      <c r="B370" s="21"/>
      <c r="C370" s="21"/>
      <c r="D370" s="38"/>
      <c r="E370" s="11"/>
      <c r="F370" s="11"/>
      <c r="G370" s="11"/>
      <c r="H370" s="21"/>
      <c r="I370" s="21"/>
      <c r="J370" s="21"/>
      <c r="K370" s="21"/>
      <c r="L370" s="21"/>
      <c r="M370" s="21"/>
      <c r="N370" s="21"/>
      <c r="O370" s="21"/>
      <c r="P370" s="21"/>
      <c r="Q370" s="21"/>
      <c r="R370" s="21"/>
      <c r="S370" s="21"/>
      <c r="T370" s="21"/>
      <c r="U370" s="21"/>
      <c r="V370" s="21"/>
      <c r="W370" s="21"/>
      <c r="X370" s="21"/>
      <c r="Y370" s="21"/>
      <c r="Z370" s="21"/>
    </row>
    <row r="371" spans="1:26">
      <c r="A371" s="21"/>
      <c r="B371" s="21"/>
      <c r="C371" s="21"/>
      <c r="D371" s="38"/>
      <c r="E371" s="11"/>
      <c r="F371" s="11"/>
      <c r="G371" s="11"/>
      <c r="H371" s="21"/>
      <c r="I371" s="21"/>
      <c r="J371" s="21"/>
      <c r="K371" s="21"/>
      <c r="L371" s="21"/>
      <c r="M371" s="21"/>
      <c r="N371" s="21"/>
      <c r="O371" s="21"/>
      <c r="P371" s="21"/>
      <c r="Q371" s="21"/>
      <c r="R371" s="21"/>
      <c r="S371" s="21"/>
      <c r="T371" s="21"/>
      <c r="U371" s="21"/>
      <c r="V371" s="21"/>
      <c r="W371" s="21"/>
      <c r="X371" s="21"/>
      <c r="Y371" s="21"/>
      <c r="Z371" s="21"/>
    </row>
    <row r="372" spans="1:26">
      <c r="A372" s="21"/>
      <c r="B372" s="21"/>
      <c r="C372" s="21"/>
      <c r="D372" s="38"/>
      <c r="E372" s="11"/>
      <c r="F372" s="11"/>
      <c r="G372" s="11"/>
      <c r="H372" s="21"/>
      <c r="I372" s="21"/>
      <c r="J372" s="21"/>
      <c r="K372" s="21"/>
      <c r="L372" s="21"/>
      <c r="M372" s="21"/>
      <c r="N372" s="21"/>
      <c r="O372" s="21"/>
      <c r="P372" s="21"/>
      <c r="Q372" s="21"/>
      <c r="R372" s="21"/>
      <c r="S372" s="21"/>
      <c r="T372" s="21"/>
      <c r="U372" s="21"/>
      <c r="V372" s="21"/>
      <c r="W372" s="21"/>
      <c r="X372" s="21"/>
      <c r="Y372" s="21"/>
      <c r="Z372" s="21"/>
    </row>
    <row r="373" spans="1:26">
      <c r="A373" s="21"/>
      <c r="B373" s="21"/>
      <c r="C373" s="21"/>
      <c r="D373" s="38"/>
      <c r="E373" s="11"/>
      <c r="F373" s="11"/>
      <c r="G373" s="11"/>
      <c r="H373" s="21"/>
      <c r="I373" s="21"/>
      <c r="J373" s="21"/>
      <c r="K373" s="21"/>
      <c r="L373" s="21"/>
      <c r="M373" s="21"/>
      <c r="N373" s="21"/>
      <c r="O373" s="21"/>
      <c r="P373" s="21"/>
      <c r="Q373" s="21"/>
      <c r="R373" s="21"/>
      <c r="S373" s="21"/>
      <c r="T373" s="21"/>
      <c r="U373" s="21"/>
      <c r="V373" s="21"/>
      <c r="W373" s="21"/>
      <c r="X373" s="21"/>
      <c r="Y373" s="21"/>
      <c r="Z373" s="21"/>
    </row>
    <row r="374" spans="1:26">
      <c r="A374" s="21"/>
      <c r="B374" s="21"/>
      <c r="C374" s="21"/>
      <c r="D374" s="38"/>
      <c r="E374" s="11"/>
      <c r="F374" s="11"/>
      <c r="G374" s="11"/>
      <c r="H374" s="21"/>
      <c r="I374" s="21"/>
      <c r="J374" s="21"/>
      <c r="K374" s="21"/>
      <c r="L374" s="21"/>
      <c r="M374" s="21"/>
      <c r="N374" s="21"/>
      <c r="O374" s="21"/>
      <c r="P374" s="21"/>
      <c r="Q374" s="21"/>
      <c r="R374" s="21"/>
      <c r="S374" s="21"/>
      <c r="T374" s="21"/>
      <c r="U374" s="21"/>
      <c r="V374" s="21"/>
      <c r="W374" s="21"/>
      <c r="X374" s="21"/>
      <c r="Y374" s="21"/>
      <c r="Z374" s="21"/>
    </row>
    <row r="375" spans="1:26">
      <c r="A375" s="21"/>
      <c r="B375" s="21"/>
      <c r="C375" s="21"/>
      <c r="D375" s="38"/>
      <c r="E375" s="11"/>
      <c r="F375" s="11"/>
      <c r="G375" s="11"/>
      <c r="H375" s="21"/>
      <c r="I375" s="21"/>
      <c r="J375" s="21"/>
      <c r="K375" s="21"/>
      <c r="L375" s="21"/>
      <c r="M375" s="21"/>
      <c r="N375" s="21"/>
      <c r="O375" s="21"/>
      <c r="P375" s="21"/>
      <c r="Q375" s="21"/>
      <c r="R375" s="21"/>
      <c r="S375" s="21"/>
      <c r="T375" s="21"/>
      <c r="U375" s="21"/>
      <c r="V375" s="21"/>
      <c r="W375" s="21"/>
      <c r="X375" s="21"/>
      <c r="Y375" s="21"/>
      <c r="Z375" s="21"/>
    </row>
    <row r="376" spans="1:26">
      <c r="A376" s="21"/>
      <c r="B376" s="21"/>
      <c r="C376" s="21"/>
      <c r="D376" s="38"/>
      <c r="E376" s="11"/>
      <c r="F376" s="11"/>
      <c r="G376" s="11"/>
      <c r="H376" s="21"/>
      <c r="I376" s="21"/>
      <c r="J376" s="21"/>
      <c r="K376" s="21"/>
      <c r="L376" s="21"/>
      <c r="M376" s="21"/>
      <c r="N376" s="21"/>
      <c r="O376" s="21"/>
      <c r="P376" s="21"/>
      <c r="Q376" s="21"/>
      <c r="R376" s="21"/>
      <c r="S376" s="21"/>
      <c r="T376" s="21"/>
      <c r="U376" s="21"/>
      <c r="V376" s="21"/>
      <c r="W376" s="21"/>
      <c r="X376" s="21"/>
      <c r="Y376" s="21"/>
      <c r="Z376" s="21"/>
    </row>
    <row r="377" spans="1:26">
      <c r="A377" s="21"/>
      <c r="B377" s="21"/>
      <c r="C377" s="21"/>
      <c r="D377" s="38"/>
      <c r="E377" s="11"/>
      <c r="F377" s="11"/>
      <c r="G377" s="11"/>
      <c r="H377" s="21"/>
      <c r="I377" s="21"/>
      <c r="J377" s="21"/>
      <c r="K377" s="21"/>
      <c r="L377" s="21"/>
      <c r="M377" s="21"/>
      <c r="N377" s="21"/>
      <c r="O377" s="21"/>
      <c r="P377" s="21"/>
      <c r="Q377" s="21"/>
      <c r="R377" s="21"/>
      <c r="S377" s="21"/>
      <c r="T377" s="21"/>
      <c r="U377" s="21"/>
      <c r="V377" s="21"/>
      <c r="W377" s="21"/>
      <c r="X377" s="21"/>
      <c r="Y377" s="21"/>
      <c r="Z377" s="21"/>
    </row>
    <row r="378" spans="1:26">
      <c r="A378" s="21"/>
      <c r="B378" s="21"/>
      <c r="C378" s="21"/>
      <c r="D378" s="38"/>
      <c r="E378" s="11"/>
      <c r="F378" s="11"/>
      <c r="G378" s="11"/>
      <c r="H378" s="21"/>
      <c r="I378" s="21"/>
      <c r="J378" s="21"/>
      <c r="K378" s="21"/>
      <c r="L378" s="21"/>
      <c r="M378" s="21"/>
      <c r="N378" s="21"/>
      <c r="O378" s="21"/>
      <c r="P378" s="21"/>
      <c r="Q378" s="21"/>
      <c r="R378" s="21"/>
      <c r="S378" s="21"/>
      <c r="T378" s="21"/>
      <c r="U378" s="21"/>
      <c r="V378" s="21"/>
      <c r="W378" s="21"/>
      <c r="X378" s="21"/>
      <c r="Y378" s="21"/>
      <c r="Z378" s="21"/>
    </row>
    <row r="379" spans="1:26">
      <c r="A379" s="21"/>
      <c r="B379" s="21"/>
      <c r="C379" s="21"/>
      <c r="D379" s="38"/>
      <c r="E379" s="11"/>
      <c r="F379" s="11"/>
      <c r="G379" s="11"/>
      <c r="H379" s="21"/>
      <c r="I379" s="21"/>
      <c r="J379" s="21"/>
      <c r="K379" s="21"/>
      <c r="L379" s="21"/>
      <c r="M379" s="21"/>
      <c r="N379" s="21"/>
      <c r="O379" s="21"/>
      <c r="P379" s="21"/>
      <c r="Q379" s="21"/>
      <c r="R379" s="21"/>
      <c r="S379" s="21"/>
      <c r="T379" s="21"/>
      <c r="U379" s="21"/>
      <c r="V379" s="21"/>
      <c r="W379" s="21"/>
      <c r="X379" s="21"/>
      <c r="Y379" s="21"/>
      <c r="Z379" s="21"/>
    </row>
    <row r="380" spans="1:26">
      <c r="A380" s="21"/>
      <c r="B380" s="21"/>
      <c r="C380" s="21"/>
      <c r="D380" s="38"/>
      <c r="E380" s="11"/>
      <c r="F380" s="11"/>
      <c r="G380" s="11"/>
      <c r="H380" s="21"/>
      <c r="I380" s="21"/>
      <c r="J380" s="21"/>
      <c r="K380" s="21"/>
      <c r="L380" s="21"/>
      <c r="M380" s="21"/>
      <c r="N380" s="21"/>
      <c r="O380" s="21"/>
      <c r="P380" s="21"/>
      <c r="Q380" s="21"/>
      <c r="R380" s="21"/>
      <c r="S380" s="21"/>
      <c r="T380" s="21"/>
      <c r="U380" s="21"/>
      <c r="V380" s="21"/>
      <c r="W380" s="21"/>
      <c r="X380" s="21"/>
      <c r="Y380" s="21"/>
      <c r="Z380" s="21"/>
    </row>
    <row r="381" spans="1:26">
      <c r="A381" s="21"/>
      <c r="B381" s="21"/>
      <c r="C381" s="21"/>
      <c r="D381" s="38"/>
      <c r="E381" s="11"/>
      <c r="F381" s="11"/>
      <c r="G381" s="11"/>
      <c r="H381" s="21"/>
      <c r="I381" s="21"/>
      <c r="J381" s="21"/>
      <c r="K381" s="21"/>
      <c r="L381" s="21"/>
      <c r="M381" s="21"/>
      <c r="N381" s="21"/>
      <c r="O381" s="21"/>
      <c r="P381" s="21"/>
      <c r="Q381" s="21"/>
      <c r="R381" s="21"/>
      <c r="S381" s="21"/>
      <c r="T381" s="21"/>
      <c r="U381" s="21"/>
      <c r="V381" s="21"/>
      <c r="W381" s="21"/>
      <c r="X381" s="21"/>
      <c r="Y381" s="21"/>
      <c r="Z381" s="21"/>
    </row>
    <row r="382" spans="1:26">
      <c r="A382" s="21"/>
      <c r="B382" s="21"/>
      <c r="C382" s="21"/>
      <c r="D382" s="38"/>
      <c r="E382" s="11"/>
      <c r="F382" s="11"/>
      <c r="G382" s="11"/>
      <c r="H382" s="21"/>
      <c r="I382" s="21"/>
      <c r="J382" s="21"/>
      <c r="K382" s="21"/>
      <c r="L382" s="21"/>
      <c r="M382" s="21"/>
      <c r="N382" s="21"/>
      <c r="O382" s="21"/>
      <c r="P382" s="21"/>
      <c r="Q382" s="21"/>
      <c r="R382" s="21"/>
      <c r="S382" s="21"/>
      <c r="T382" s="21"/>
      <c r="U382" s="21"/>
      <c r="V382" s="21"/>
      <c r="W382" s="21"/>
      <c r="X382" s="21"/>
      <c r="Y382" s="21"/>
      <c r="Z382" s="21"/>
    </row>
    <row r="383" spans="1:26">
      <c r="A383" s="21"/>
      <c r="B383" s="21"/>
      <c r="C383" s="21"/>
      <c r="D383" s="38"/>
      <c r="E383" s="11"/>
      <c r="F383" s="11"/>
      <c r="G383" s="11"/>
      <c r="H383" s="21"/>
      <c r="I383" s="21"/>
      <c r="J383" s="21"/>
      <c r="K383" s="21"/>
      <c r="L383" s="21"/>
      <c r="M383" s="21"/>
      <c r="N383" s="21"/>
      <c r="O383" s="21"/>
      <c r="P383" s="21"/>
      <c r="Q383" s="21"/>
      <c r="R383" s="21"/>
      <c r="S383" s="21"/>
      <c r="T383" s="21"/>
      <c r="U383" s="21"/>
      <c r="V383" s="21"/>
      <c r="W383" s="21"/>
      <c r="X383" s="21"/>
      <c r="Y383" s="21"/>
      <c r="Z383" s="21"/>
    </row>
    <row r="384" spans="1:26">
      <c r="A384" s="21"/>
      <c r="B384" s="21"/>
      <c r="C384" s="21"/>
      <c r="D384" s="38"/>
      <c r="E384" s="11"/>
      <c r="F384" s="11"/>
      <c r="G384" s="11"/>
      <c r="H384" s="21"/>
      <c r="I384" s="21"/>
      <c r="J384" s="21"/>
      <c r="K384" s="21"/>
      <c r="L384" s="21"/>
      <c r="M384" s="21"/>
      <c r="N384" s="21"/>
      <c r="O384" s="21"/>
      <c r="P384" s="21"/>
      <c r="Q384" s="21"/>
      <c r="R384" s="21"/>
      <c r="S384" s="21"/>
      <c r="T384" s="21"/>
      <c r="U384" s="21"/>
      <c r="V384" s="21"/>
      <c r="W384" s="21"/>
      <c r="X384" s="21"/>
      <c r="Y384" s="21"/>
      <c r="Z384" s="21"/>
    </row>
    <row r="385" spans="1:26">
      <c r="A385" s="21"/>
      <c r="B385" s="21"/>
      <c r="C385" s="21"/>
      <c r="D385" s="38"/>
      <c r="E385" s="11"/>
      <c r="F385" s="11"/>
      <c r="G385" s="11"/>
      <c r="H385" s="21"/>
      <c r="I385" s="21"/>
      <c r="J385" s="21"/>
      <c r="K385" s="21"/>
      <c r="L385" s="21"/>
      <c r="M385" s="21"/>
      <c r="N385" s="21"/>
      <c r="O385" s="21"/>
      <c r="P385" s="21"/>
      <c r="Q385" s="21"/>
      <c r="R385" s="21"/>
      <c r="S385" s="21"/>
      <c r="T385" s="21"/>
      <c r="U385" s="21"/>
      <c r="V385" s="21"/>
      <c r="W385" s="21"/>
      <c r="X385" s="21"/>
      <c r="Y385" s="21"/>
      <c r="Z385" s="21"/>
    </row>
    <row r="386" spans="1:26">
      <c r="A386" s="21"/>
      <c r="B386" s="21"/>
      <c r="C386" s="21"/>
      <c r="D386" s="38"/>
      <c r="E386" s="11"/>
      <c r="F386" s="11"/>
      <c r="G386" s="11"/>
      <c r="H386" s="21"/>
      <c r="I386" s="21"/>
      <c r="J386" s="21"/>
      <c r="K386" s="21"/>
      <c r="L386" s="21"/>
      <c r="M386" s="21"/>
      <c r="N386" s="21"/>
      <c r="O386" s="21"/>
      <c r="P386" s="21"/>
      <c r="Q386" s="21"/>
      <c r="R386" s="21"/>
      <c r="S386" s="21"/>
      <c r="T386" s="21"/>
      <c r="U386" s="21"/>
      <c r="V386" s="21"/>
      <c r="W386" s="21"/>
      <c r="X386" s="21"/>
      <c r="Y386" s="21"/>
      <c r="Z386" s="21"/>
    </row>
    <row r="387" spans="1:26">
      <c r="A387" s="21"/>
      <c r="B387" s="21"/>
      <c r="C387" s="21"/>
      <c r="D387" s="38"/>
      <c r="E387" s="11"/>
      <c r="F387" s="11"/>
      <c r="G387" s="11"/>
      <c r="H387" s="21"/>
      <c r="I387" s="21"/>
      <c r="J387" s="21"/>
      <c r="K387" s="21"/>
      <c r="L387" s="21"/>
      <c r="M387" s="21"/>
      <c r="N387" s="21"/>
      <c r="O387" s="21"/>
      <c r="P387" s="21"/>
      <c r="Q387" s="21"/>
      <c r="R387" s="21"/>
      <c r="S387" s="21"/>
      <c r="T387" s="21"/>
      <c r="U387" s="21"/>
      <c r="V387" s="21"/>
      <c r="W387" s="21"/>
      <c r="X387" s="21"/>
      <c r="Y387" s="21"/>
      <c r="Z387" s="21"/>
    </row>
    <row r="388" spans="1:26">
      <c r="A388" s="21"/>
      <c r="B388" s="21"/>
      <c r="C388" s="21"/>
      <c r="D388" s="38"/>
      <c r="E388" s="11"/>
      <c r="F388" s="11"/>
      <c r="G388" s="11"/>
      <c r="H388" s="21"/>
      <c r="I388" s="21"/>
      <c r="J388" s="21"/>
      <c r="K388" s="21"/>
      <c r="L388" s="21"/>
      <c r="M388" s="21"/>
      <c r="N388" s="21"/>
      <c r="O388" s="21"/>
      <c r="P388" s="21"/>
      <c r="Q388" s="21"/>
      <c r="R388" s="21"/>
      <c r="S388" s="21"/>
      <c r="T388" s="21"/>
      <c r="U388" s="21"/>
      <c r="V388" s="21"/>
      <c r="W388" s="21"/>
      <c r="X388" s="21"/>
      <c r="Y388" s="21"/>
      <c r="Z388" s="21"/>
    </row>
    <row r="389" spans="1:26">
      <c r="A389" s="21"/>
      <c r="B389" s="21"/>
      <c r="C389" s="21"/>
      <c r="D389" s="38"/>
      <c r="E389" s="11"/>
      <c r="F389" s="11"/>
      <c r="G389" s="11"/>
      <c r="H389" s="21"/>
      <c r="I389" s="21"/>
      <c r="J389" s="21"/>
      <c r="K389" s="21"/>
      <c r="L389" s="21"/>
      <c r="M389" s="21"/>
      <c r="N389" s="21"/>
      <c r="O389" s="21"/>
      <c r="P389" s="21"/>
      <c r="Q389" s="21"/>
      <c r="R389" s="21"/>
      <c r="S389" s="21"/>
      <c r="T389" s="21"/>
      <c r="U389" s="21"/>
      <c r="V389" s="21"/>
      <c r="W389" s="21"/>
      <c r="X389" s="21"/>
      <c r="Y389" s="21"/>
      <c r="Z389" s="21"/>
    </row>
    <row r="390" spans="1:26">
      <c r="A390" s="21"/>
      <c r="B390" s="21"/>
      <c r="C390" s="21"/>
      <c r="D390" s="38"/>
      <c r="E390" s="11"/>
      <c r="F390" s="11"/>
      <c r="G390" s="11"/>
      <c r="H390" s="21"/>
      <c r="I390" s="21"/>
      <c r="J390" s="21"/>
      <c r="K390" s="21"/>
      <c r="L390" s="21"/>
      <c r="M390" s="21"/>
      <c r="N390" s="21"/>
      <c r="O390" s="21"/>
      <c r="P390" s="21"/>
      <c r="Q390" s="21"/>
      <c r="R390" s="21"/>
      <c r="S390" s="21"/>
      <c r="T390" s="21"/>
      <c r="U390" s="21"/>
      <c r="V390" s="21"/>
      <c r="W390" s="21"/>
      <c r="X390" s="21"/>
      <c r="Y390" s="21"/>
      <c r="Z390" s="21"/>
    </row>
    <row r="391" spans="1:26">
      <c r="A391" s="21"/>
      <c r="B391" s="21"/>
      <c r="C391" s="21"/>
      <c r="D391" s="38"/>
      <c r="E391" s="11"/>
      <c r="F391" s="11"/>
      <c r="G391" s="11"/>
      <c r="H391" s="21"/>
      <c r="I391" s="21"/>
      <c r="J391" s="21"/>
      <c r="K391" s="21"/>
      <c r="L391" s="21"/>
      <c r="M391" s="21"/>
      <c r="N391" s="21"/>
      <c r="O391" s="21"/>
      <c r="P391" s="21"/>
      <c r="Q391" s="21"/>
      <c r="R391" s="21"/>
      <c r="S391" s="21"/>
      <c r="T391" s="21"/>
      <c r="U391" s="21"/>
      <c r="V391" s="21"/>
      <c r="W391" s="21"/>
      <c r="X391" s="21"/>
      <c r="Y391" s="21"/>
      <c r="Z391" s="21"/>
    </row>
    <row r="392" spans="1:26">
      <c r="A392" s="21"/>
      <c r="B392" s="21"/>
      <c r="C392" s="21"/>
      <c r="D392" s="38"/>
      <c r="E392" s="11"/>
      <c r="F392" s="11"/>
      <c r="G392" s="11"/>
      <c r="H392" s="21"/>
      <c r="I392" s="21"/>
      <c r="J392" s="21"/>
      <c r="K392" s="21"/>
      <c r="L392" s="21"/>
      <c r="M392" s="21"/>
      <c r="N392" s="21"/>
      <c r="O392" s="21"/>
      <c r="P392" s="21"/>
      <c r="Q392" s="21"/>
      <c r="R392" s="21"/>
      <c r="S392" s="21"/>
      <c r="T392" s="21"/>
      <c r="U392" s="21"/>
      <c r="V392" s="21"/>
      <c r="W392" s="21"/>
      <c r="X392" s="21"/>
      <c r="Y392" s="21"/>
      <c r="Z392" s="21"/>
    </row>
    <row r="393" spans="1:26">
      <c r="A393" s="21"/>
      <c r="B393" s="21"/>
      <c r="C393" s="21"/>
      <c r="D393" s="38"/>
      <c r="E393" s="11"/>
      <c r="F393" s="11"/>
      <c r="G393" s="11"/>
      <c r="H393" s="21"/>
      <c r="I393" s="21"/>
      <c r="J393" s="21"/>
      <c r="K393" s="21"/>
      <c r="L393" s="21"/>
      <c r="M393" s="21"/>
      <c r="N393" s="21"/>
      <c r="O393" s="21"/>
      <c r="P393" s="21"/>
      <c r="Q393" s="21"/>
      <c r="R393" s="21"/>
      <c r="S393" s="21"/>
      <c r="T393" s="21"/>
      <c r="U393" s="21"/>
      <c r="V393" s="21"/>
      <c r="W393" s="21"/>
      <c r="X393" s="21"/>
      <c r="Y393" s="21"/>
      <c r="Z393" s="21"/>
    </row>
    <row r="394" spans="1:26">
      <c r="A394" s="21"/>
      <c r="B394" s="21"/>
      <c r="C394" s="21"/>
      <c r="D394" s="38"/>
      <c r="E394" s="11"/>
      <c r="F394" s="11"/>
      <c r="G394" s="11"/>
      <c r="H394" s="21"/>
      <c r="I394" s="21"/>
      <c r="J394" s="21"/>
      <c r="K394" s="21"/>
      <c r="L394" s="21"/>
      <c r="M394" s="21"/>
      <c r="N394" s="21"/>
      <c r="O394" s="21"/>
      <c r="P394" s="21"/>
      <c r="Q394" s="21"/>
      <c r="R394" s="21"/>
      <c r="S394" s="21"/>
      <c r="T394" s="21"/>
      <c r="U394" s="21"/>
      <c r="V394" s="21"/>
      <c r="W394" s="21"/>
      <c r="X394" s="21"/>
      <c r="Y394" s="21"/>
      <c r="Z394" s="21"/>
    </row>
    <row r="395" spans="1:26">
      <c r="A395" s="21"/>
      <c r="B395" s="21"/>
      <c r="C395" s="21"/>
      <c r="D395" s="38"/>
      <c r="E395" s="11"/>
      <c r="F395" s="11"/>
      <c r="G395" s="11"/>
      <c r="H395" s="21"/>
      <c r="I395" s="21"/>
      <c r="J395" s="21"/>
      <c r="K395" s="21"/>
      <c r="L395" s="21"/>
      <c r="M395" s="21"/>
      <c r="N395" s="21"/>
      <c r="O395" s="21"/>
      <c r="P395" s="21"/>
      <c r="Q395" s="21"/>
      <c r="R395" s="21"/>
      <c r="S395" s="21"/>
      <c r="T395" s="21"/>
      <c r="U395" s="21"/>
      <c r="V395" s="21"/>
      <c r="W395" s="21"/>
      <c r="X395" s="21"/>
      <c r="Y395" s="21"/>
      <c r="Z395" s="21"/>
    </row>
    <row r="396" spans="1:26">
      <c r="A396" s="21"/>
      <c r="B396" s="21"/>
      <c r="C396" s="21"/>
      <c r="D396" s="38"/>
      <c r="E396" s="11"/>
      <c r="F396" s="11"/>
      <c r="G396" s="11"/>
      <c r="H396" s="21"/>
      <c r="I396" s="21"/>
      <c r="J396" s="21"/>
      <c r="K396" s="21"/>
      <c r="L396" s="21"/>
      <c r="M396" s="21"/>
      <c r="N396" s="21"/>
      <c r="O396" s="21"/>
      <c r="P396" s="21"/>
      <c r="Q396" s="21"/>
      <c r="R396" s="21"/>
      <c r="S396" s="21"/>
      <c r="T396" s="21"/>
      <c r="U396" s="21"/>
      <c r="V396" s="21"/>
      <c r="W396" s="21"/>
      <c r="X396" s="21"/>
      <c r="Y396" s="21"/>
      <c r="Z396" s="21"/>
    </row>
    <row r="397" spans="1:26">
      <c r="A397" s="21"/>
      <c r="B397" s="21"/>
      <c r="C397" s="21"/>
      <c r="D397" s="38"/>
      <c r="E397" s="11"/>
      <c r="F397" s="11"/>
      <c r="G397" s="11"/>
      <c r="H397" s="21"/>
      <c r="I397" s="21"/>
      <c r="J397" s="21"/>
      <c r="K397" s="21"/>
      <c r="L397" s="21"/>
      <c r="M397" s="21"/>
      <c r="N397" s="21"/>
      <c r="O397" s="21"/>
      <c r="P397" s="21"/>
      <c r="Q397" s="21"/>
      <c r="R397" s="21"/>
      <c r="S397" s="21"/>
      <c r="T397" s="21"/>
      <c r="U397" s="21"/>
      <c r="V397" s="21"/>
      <c r="W397" s="21"/>
      <c r="X397" s="21"/>
      <c r="Y397" s="21"/>
      <c r="Z397" s="21"/>
    </row>
    <row r="398" spans="1:26">
      <c r="A398" s="21"/>
      <c r="B398" s="21"/>
      <c r="C398" s="21"/>
      <c r="D398" s="38"/>
      <c r="E398" s="11"/>
      <c r="F398" s="11"/>
      <c r="G398" s="11"/>
      <c r="H398" s="21"/>
      <c r="I398" s="21"/>
      <c r="J398" s="21"/>
      <c r="K398" s="21"/>
      <c r="L398" s="21"/>
      <c r="M398" s="21"/>
      <c r="N398" s="21"/>
      <c r="O398" s="21"/>
      <c r="P398" s="21"/>
      <c r="Q398" s="21"/>
      <c r="R398" s="21"/>
      <c r="S398" s="21"/>
      <c r="T398" s="21"/>
      <c r="U398" s="21"/>
      <c r="V398" s="21"/>
      <c r="W398" s="21"/>
      <c r="X398" s="21"/>
      <c r="Y398" s="21"/>
      <c r="Z398" s="21"/>
    </row>
    <row r="399" spans="1:26">
      <c r="A399" s="21"/>
      <c r="B399" s="21"/>
      <c r="C399" s="21"/>
      <c r="D399" s="38"/>
      <c r="E399" s="11"/>
      <c r="F399" s="11"/>
      <c r="G399" s="11"/>
      <c r="H399" s="21"/>
      <c r="I399" s="21"/>
      <c r="J399" s="21"/>
      <c r="K399" s="21"/>
      <c r="L399" s="21"/>
      <c r="M399" s="21"/>
      <c r="N399" s="21"/>
      <c r="O399" s="21"/>
      <c r="P399" s="21"/>
      <c r="Q399" s="21"/>
      <c r="R399" s="21"/>
      <c r="S399" s="21"/>
      <c r="T399" s="21"/>
      <c r="U399" s="21"/>
      <c r="V399" s="21"/>
      <c r="W399" s="21"/>
      <c r="X399" s="21"/>
      <c r="Y399" s="21"/>
      <c r="Z399" s="21"/>
    </row>
    <row r="400" spans="1:26">
      <c r="A400" s="21"/>
      <c r="B400" s="21"/>
      <c r="C400" s="21"/>
      <c r="D400" s="38"/>
      <c r="E400" s="11"/>
      <c r="F400" s="11"/>
      <c r="G400" s="11"/>
      <c r="H400" s="21"/>
      <c r="I400" s="21"/>
      <c r="J400" s="21"/>
      <c r="K400" s="21"/>
      <c r="L400" s="21"/>
      <c r="M400" s="21"/>
      <c r="N400" s="21"/>
      <c r="O400" s="21"/>
      <c r="P400" s="21"/>
      <c r="Q400" s="21"/>
      <c r="R400" s="21"/>
      <c r="S400" s="21"/>
      <c r="T400" s="21"/>
      <c r="U400" s="21"/>
      <c r="V400" s="21"/>
      <c r="W400" s="21"/>
      <c r="X400" s="21"/>
      <c r="Y400" s="21"/>
      <c r="Z400" s="21"/>
    </row>
    <row r="401" spans="1:26">
      <c r="A401" s="21"/>
      <c r="B401" s="21"/>
      <c r="C401" s="21"/>
      <c r="D401" s="38"/>
      <c r="E401" s="11"/>
      <c r="F401" s="11"/>
      <c r="G401" s="11"/>
      <c r="H401" s="21"/>
      <c r="I401" s="21"/>
      <c r="J401" s="21"/>
      <c r="K401" s="21"/>
      <c r="L401" s="21"/>
      <c r="M401" s="21"/>
      <c r="N401" s="21"/>
      <c r="O401" s="21"/>
      <c r="P401" s="21"/>
      <c r="Q401" s="21"/>
      <c r="R401" s="21"/>
      <c r="S401" s="21"/>
      <c r="T401" s="21"/>
      <c r="U401" s="21"/>
      <c r="V401" s="21"/>
      <c r="W401" s="21"/>
      <c r="X401" s="21"/>
      <c r="Y401" s="21"/>
      <c r="Z401" s="21"/>
    </row>
    <row r="402" spans="1:26">
      <c r="A402" s="21"/>
      <c r="B402" s="21"/>
      <c r="C402" s="21"/>
      <c r="D402" s="38"/>
      <c r="E402" s="11"/>
      <c r="F402" s="11"/>
      <c r="G402" s="11"/>
      <c r="H402" s="21"/>
      <c r="I402" s="21"/>
      <c r="J402" s="21"/>
      <c r="K402" s="21"/>
      <c r="L402" s="21"/>
      <c r="M402" s="21"/>
      <c r="N402" s="21"/>
      <c r="O402" s="21"/>
      <c r="P402" s="21"/>
      <c r="Q402" s="21"/>
      <c r="R402" s="21"/>
      <c r="S402" s="21"/>
      <c r="T402" s="21"/>
      <c r="U402" s="21"/>
      <c r="V402" s="21"/>
      <c r="W402" s="21"/>
      <c r="X402" s="21"/>
      <c r="Y402" s="21"/>
      <c r="Z402" s="21"/>
    </row>
    <row r="403" spans="1:26">
      <c r="A403" s="21"/>
      <c r="B403" s="21"/>
      <c r="C403" s="21"/>
      <c r="D403" s="38"/>
      <c r="E403" s="11"/>
      <c r="F403" s="11"/>
      <c r="G403" s="11"/>
      <c r="H403" s="21"/>
      <c r="I403" s="21"/>
      <c r="J403" s="21"/>
      <c r="K403" s="21"/>
      <c r="L403" s="21"/>
      <c r="M403" s="21"/>
      <c r="N403" s="21"/>
      <c r="O403" s="21"/>
      <c r="P403" s="21"/>
      <c r="Q403" s="21"/>
      <c r="R403" s="21"/>
      <c r="S403" s="21"/>
      <c r="T403" s="21"/>
      <c r="U403" s="21"/>
      <c r="V403" s="21"/>
      <c r="W403" s="21"/>
      <c r="X403" s="21"/>
      <c r="Y403" s="21"/>
      <c r="Z403" s="21"/>
    </row>
    <row r="404" spans="1:26">
      <c r="A404" s="21"/>
      <c r="B404" s="21"/>
      <c r="C404" s="21"/>
      <c r="D404" s="38"/>
      <c r="E404" s="11"/>
      <c r="F404" s="11"/>
      <c r="G404" s="11"/>
      <c r="H404" s="21"/>
      <c r="I404" s="21"/>
      <c r="J404" s="21"/>
      <c r="K404" s="21"/>
      <c r="L404" s="21"/>
      <c r="M404" s="21"/>
      <c r="N404" s="21"/>
      <c r="O404" s="21"/>
      <c r="P404" s="21"/>
      <c r="Q404" s="21"/>
      <c r="R404" s="21"/>
      <c r="S404" s="21"/>
      <c r="T404" s="21"/>
      <c r="U404" s="21"/>
      <c r="V404" s="21"/>
      <c r="W404" s="21"/>
      <c r="X404" s="21"/>
      <c r="Y404" s="21"/>
      <c r="Z404" s="21"/>
    </row>
    <row r="405" spans="1:26">
      <c r="A405" s="21"/>
      <c r="B405" s="21"/>
      <c r="C405" s="21"/>
      <c r="D405" s="38"/>
      <c r="E405" s="11"/>
      <c r="F405" s="11"/>
      <c r="G405" s="11"/>
      <c r="H405" s="21"/>
      <c r="I405" s="21"/>
      <c r="J405" s="21"/>
      <c r="K405" s="21"/>
      <c r="L405" s="21"/>
      <c r="M405" s="21"/>
      <c r="N405" s="21"/>
      <c r="O405" s="21"/>
      <c r="P405" s="21"/>
      <c r="Q405" s="21"/>
      <c r="R405" s="21"/>
      <c r="S405" s="21"/>
      <c r="T405" s="21"/>
      <c r="U405" s="21"/>
      <c r="V405" s="21"/>
      <c r="W405" s="21"/>
      <c r="X405" s="21"/>
      <c r="Y405" s="21"/>
      <c r="Z405" s="21"/>
    </row>
    <row r="406" spans="1:26">
      <c r="A406" s="21"/>
      <c r="B406" s="21"/>
      <c r="C406" s="21"/>
      <c r="D406" s="38"/>
      <c r="E406" s="11"/>
      <c r="F406" s="11"/>
      <c r="G406" s="11"/>
      <c r="H406" s="21"/>
      <c r="I406" s="21"/>
      <c r="J406" s="21"/>
      <c r="K406" s="21"/>
      <c r="L406" s="21"/>
      <c r="M406" s="21"/>
      <c r="N406" s="21"/>
      <c r="O406" s="21"/>
      <c r="P406" s="21"/>
      <c r="Q406" s="21"/>
      <c r="R406" s="21"/>
      <c r="S406" s="21"/>
      <c r="T406" s="21"/>
      <c r="U406" s="21"/>
      <c r="V406" s="21"/>
      <c r="W406" s="21"/>
      <c r="X406" s="21"/>
      <c r="Y406" s="21"/>
      <c r="Z406" s="21"/>
    </row>
    <row r="407" spans="1:26">
      <c r="A407" s="21"/>
      <c r="B407" s="21"/>
      <c r="C407" s="21"/>
      <c r="D407" s="38"/>
      <c r="E407" s="11"/>
      <c r="F407" s="11"/>
      <c r="G407" s="11"/>
      <c r="H407" s="21"/>
      <c r="I407" s="21"/>
      <c r="J407" s="21"/>
      <c r="K407" s="21"/>
      <c r="L407" s="21"/>
      <c r="M407" s="21"/>
      <c r="N407" s="21"/>
      <c r="O407" s="21"/>
      <c r="P407" s="21"/>
      <c r="Q407" s="21"/>
      <c r="R407" s="21"/>
      <c r="S407" s="21"/>
      <c r="T407" s="21"/>
      <c r="U407" s="21"/>
      <c r="V407" s="21"/>
      <c r="W407" s="21"/>
      <c r="X407" s="21"/>
      <c r="Y407" s="21"/>
      <c r="Z407" s="21"/>
    </row>
    <row r="408" spans="1:26">
      <c r="A408" s="21"/>
      <c r="B408" s="21"/>
      <c r="C408" s="21"/>
      <c r="D408" s="38"/>
      <c r="E408" s="11"/>
      <c r="F408" s="11"/>
      <c r="G408" s="11"/>
      <c r="H408" s="21"/>
      <c r="I408" s="21"/>
      <c r="J408" s="21"/>
      <c r="K408" s="21"/>
      <c r="L408" s="21"/>
      <c r="M408" s="21"/>
      <c r="N408" s="21"/>
      <c r="O408" s="21"/>
      <c r="P408" s="21"/>
      <c r="Q408" s="21"/>
      <c r="R408" s="21"/>
      <c r="S408" s="21"/>
      <c r="T408" s="21"/>
      <c r="U408" s="21"/>
      <c r="V408" s="21"/>
      <c r="W408" s="21"/>
      <c r="X408" s="21"/>
      <c r="Y408" s="21"/>
      <c r="Z408" s="21"/>
    </row>
    <row r="409" spans="1:26">
      <c r="A409" s="21"/>
      <c r="B409" s="21"/>
      <c r="C409" s="21"/>
      <c r="D409" s="38"/>
      <c r="E409" s="11"/>
      <c r="F409" s="11"/>
      <c r="G409" s="11"/>
      <c r="H409" s="21"/>
      <c r="I409" s="21"/>
      <c r="J409" s="21"/>
      <c r="K409" s="21"/>
      <c r="L409" s="21"/>
      <c r="M409" s="21"/>
      <c r="N409" s="21"/>
      <c r="O409" s="21"/>
      <c r="P409" s="21"/>
      <c r="Q409" s="21"/>
      <c r="R409" s="21"/>
      <c r="S409" s="21"/>
      <c r="T409" s="21"/>
      <c r="U409" s="21"/>
      <c r="V409" s="21"/>
      <c r="W409" s="21"/>
      <c r="X409" s="21"/>
      <c r="Y409" s="21"/>
      <c r="Z409" s="21"/>
    </row>
    <row r="410" spans="1:26">
      <c r="A410" s="21"/>
      <c r="B410" s="21"/>
      <c r="C410" s="21"/>
      <c r="D410" s="38"/>
      <c r="E410" s="11"/>
      <c r="F410" s="11"/>
      <c r="G410" s="11"/>
      <c r="H410" s="21"/>
      <c r="I410" s="21"/>
      <c r="J410" s="21"/>
      <c r="K410" s="21"/>
      <c r="L410" s="21"/>
      <c r="M410" s="21"/>
      <c r="N410" s="21"/>
      <c r="O410" s="21"/>
      <c r="P410" s="21"/>
      <c r="Q410" s="21"/>
      <c r="R410" s="21"/>
      <c r="S410" s="21"/>
      <c r="T410" s="21"/>
      <c r="U410" s="21"/>
      <c r="V410" s="21"/>
      <c r="W410" s="21"/>
      <c r="X410" s="21"/>
      <c r="Y410" s="21"/>
      <c r="Z410" s="21"/>
    </row>
    <row r="411" spans="1:26">
      <c r="A411" s="21"/>
      <c r="B411" s="21"/>
      <c r="C411" s="21"/>
      <c r="D411" s="38"/>
      <c r="E411" s="11"/>
      <c r="F411" s="11"/>
      <c r="G411" s="11"/>
      <c r="H411" s="21"/>
      <c r="I411" s="21"/>
      <c r="J411" s="21"/>
      <c r="K411" s="21"/>
      <c r="L411" s="21"/>
      <c r="M411" s="21"/>
      <c r="N411" s="21"/>
      <c r="O411" s="21"/>
      <c r="P411" s="21"/>
      <c r="Q411" s="21"/>
      <c r="R411" s="21"/>
      <c r="S411" s="21"/>
      <c r="T411" s="21"/>
      <c r="U411" s="21"/>
      <c r="V411" s="21"/>
      <c r="W411" s="21"/>
      <c r="X411" s="21"/>
      <c r="Y411" s="21"/>
      <c r="Z411" s="21"/>
    </row>
    <row r="412" spans="1:26">
      <c r="A412" s="21"/>
      <c r="B412" s="21"/>
      <c r="C412" s="21"/>
      <c r="D412" s="38"/>
      <c r="E412" s="11"/>
      <c r="F412" s="11"/>
      <c r="G412" s="11"/>
      <c r="H412" s="21"/>
      <c r="I412" s="21"/>
      <c r="J412" s="21"/>
      <c r="K412" s="21"/>
      <c r="L412" s="21"/>
      <c r="M412" s="21"/>
      <c r="N412" s="21"/>
      <c r="O412" s="21"/>
      <c r="P412" s="21"/>
      <c r="Q412" s="21"/>
      <c r="R412" s="21"/>
      <c r="S412" s="21"/>
      <c r="T412" s="21"/>
      <c r="U412" s="21"/>
      <c r="V412" s="21"/>
      <c r="W412" s="21"/>
      <c r="X412" s="21"/>
      <c r="Y412" s="21"/>
      <c r="Z412" s="21"/>
    </row>
    <row r="413" spans="1:26">
      <c r="A413" s="21"/>
      <c r="B413" s="21"/>
      <c r="C413" s="21"/>
      <c r="D413" s="38"/>
      <c r="E413" s="11"/>
      <c r="F413" s="11"/>
      <c r="G413" s="11"/>
      <c r="H413" s="21"/>
      <c r="I413" s="21"/>
      <c r="J413" s="21"/>
      <c r="K413" s="21"/>
      <c r="L413" s="21"/>
      <c r="M413" s="21"/>
      <c r="N413" s="21"/>
      <c r="O413" s="21"/>
      <c r="P413" s="21"/>
      <c r="Q413" s="21"/>
      <c r="R413" s="21"/>
      <c r="S413" s="21"/>
      <c r="T413" s="21"/>
      <c r="U413" s="21"/>
      <c r="V413" s="21"/>
      <c r="W413" s="21"/>
      <c r="X413" s="21"/>
      <c r="Y413" s="21"/>
      <c r="Z413" s="21"/>
    </row>
    <row r="414" spans="1:26">
      <c r="A414" s="21"/>
      <c r="B414" s="21"/>
      <c r="C414" s="21"/>
      <c r="D414" s="38"/>
      <c r="E414" s="11"/>
      <c r="F414" s="11"/>
      <c r="G414" s="11"/>
      <c r="H414" s="21"/>
      <c r="I414" s="21"/>
      <c r="J414" s="21"/>
      <c r="K414" s="21"/>
      <c r="L414" s="21"/>
      <c r="M414" s="21"/>
      <c r="N414" s="21"/>
      <c r="O414" s="21"/>
      <c r="P414" s="21"/>
      <c r="Q414" s="21"/>
      <c r="R414" s="21"/>
      <c r="S414" s="21"/>
      <c r="T414" s="21"/>
      <c r="U414" s="21"/>
      <c r="V414" s="21"/>
      <c r="W414" s="21"/>
      <c r="X414" s="21"/>
      <c r="Y414" s="21"/>
      <c r="Z414" s="21"/>
    </row>
    <row r="415" spans="1:26">
      <c r="A415" s="21"/>
      <c r="B415" s="21"/>
      <c r="C415" s="21"/>
      <c r="D415" s="38"/>
      <c r="E415" s="11"/>
      <c r="F415" s="11"/>
      <c r="G415" s="11"/>
      <c r="H415" s="21"/>
      <c r="I415" s="21"/>
      <c r="J415" s="21"/>
      <c r="K415" s="21"/>
      <c r="L415" s="21"/>
      <c r="M415" s="21"/>
      <c r="N415" s="21"/>
      <c r="O415" s="21"/>
      <c r="P415" s="21"/>
      <c r="Q415" s="21"/>
      <c r="R415" s="21"/>
      <c r="S415" s="21"/>
      <c r="T415" s="21"/>
      <c r="U415" s="21"/>
      <c r="V415" s="21"/>
      <c r="W415" s="21"/>
      <c r="X415" s="21"/>
      <c r="Y415" s="21"/>
      <c r="Z415" s="21"/>
    </row>
    <row r="416" spans="1:26">
      <c r="A416" s="21"/>
      <c r="B416" s="21"/>
      <c r="C416" s="21"/>
      <c r="D416" s="38"/>
      <c r="E416" s="11"/>
      <c r="F416" s="11"/>
      <c r="G416" s="11"/>
      <c r="H416" s="21"/>
      <c r="I416" s="21"/>
      <c r="J416" s="21"/>
      <c r="K416" s="21"/>
      <c r="L416" s="21"/>
      <c r="M416" s="21"/>
      <c r="N416" s="21"/>
      <c r="O416" s="21"/>
      <c r="P416" s="21"/>
      <c r="Q416" s="21"/>
      <c r="R416" s="21"/>
      <c r="S416" s="21"/>
      <c r="T416" s="21"/>
      <c r="U416" s="21"/>
      <c r="V416" s="21"/>
      <c r="W416" s="21"/>
      <c r="X416" s="21"/>
      <c r="Y416" s="21"/>
      <c r="Z416" s="21"/>
    </row>
    <row r="417" spans="1:26">
      <c r="A417" s="21"/>
      <c r="B417" s="21"/>
      <c r="C417" s="21"/>
      <c r="D417" s="38"/>
      <c r="E417" s="11"/>
      <c r="F417" s="11"/>
      <c r="G417" s="11"/>
      <c r="H417" s="21"/>
      <c r="I417" s="21"/>
      <c r="J417" s="21"/>
      <c r="K417" s="21"/>
      <c r="L417" s="21"/>
      <c r="M417" s="21"/>
      <c r="N417" s="21"/>
      <c r="O417" s="21"/>
      <c r="P417" s="21"/>
      <c r="Q417" s="21"/>
      <c r="R417" s="21"/>
      <c r="S417" s="21"/>
      <c r="T417" s="21"/>
      <c r="U417" s="21"/>
      <c r="V417" s="21"/>
      <c r="W417" s="21"/>
      <c r="X417" s="21"/>
      <c r="Y417" s="21"/>
      <c r="Z417" s="21"/>
    </row>
    <row r="418" spans="1:26">
      <c r="A418" s="21"/>
      <c r="B418" s="21"/>
      <c r="C418" s="21"/>
      <c r="D418" s="38"/>
      <c r="E418" s="11"/>
      <c r="F418" s="11"/>
      <c r="G418" s="11"/>
      <c r="H418" s="21"/>
      <c r="I418" s="21"/>
      <c r="J418" s="21"/>
      <c r="K418" s="21"/>
      <c r="L418" s="21"/>
      <c r="M418" s="21"/>
      <c r="N418" s="21"/>
      <c r="O418" s="21"/>
      <c r="P418" s="21"/>
      <c r="Q418" s="21"/>
      <c r="R418" s="21"/>
      <c r="S418" s="21"/>
      <c r="T418" s="21"/>
      <c r="U418" s="21"/>
      <c r="V418" s="21"/>
      <c r="W418" s="21"/>
      <c r="X418" s="21"/>
      <c r="Y418" s="21"/>
      <c r="Z418" s="21"/>
    </row>
    <row r="419" spans="1:26">
      <c r="A419" s="21"/>
      <c r="B419" s="21"/>
      <c r="C419" s="21"/>
      <c r="D419" s="38"/>
      <c r="E419" s="11"/>
      <c r="F419" s="11"/>
      <c r="G419" s="11"/>
      <c r="H419" s="21"/>
      <c r="I419" s="21"/>
      <c r="J419" s="21"/>
      <c r="K419" s="21"/>
      <c r="L419" s="21"/>
      <c r="M419" s="21"/>
      <c r="N419" s="21"/>
      <c r="O419" s="21"/>
      <c r="P419" s="21"/>
      <c r="Q419" s="21"/>
      <c r="R419" s="21"/>
      <c r="S419" s="21"/>
      <c r="T419" s="21"/>
      <c r="U419" s="21"/>
      <c r="V419" s="21"/>
      <c r="W419" s="21"/>
      <c r="X419" s="21"/>
      <c r="Y419" s="21"/>
      <c r="Z419" s="21"/>
    </row>
    <row r="420" spans="1:26">
      <c r="A420" s="21"/>
      <c r="B420" s="21"/>
      <c r="C420" s="21"/>
      <c r="D420" s="38"/>
      <c r="E420" s="11"/>
      <c r="F420" s="11"/>
      <c r="G420" s="11"/>
      <c r="H420" s="21"/>
      <c r="I420" s="21"/>
      <c r="J420" s="21"/>
      <c r="K420" s="21"/>
      <c r="L420" s="21"/>
      <c r="M420" s="21"/>
      <c r="N420" s="21"/>
      <c r="O420" s="21"/>
      <c r="P420" s="21"/>
      <c r="Q420" s="21"/>
      <c r="R420" s="21"/>
      <c r="S420" s="21"/>
      <c r="T420" s="21"/>
      <c r="U420" s="21"/>
      <c r="V420" s="21"/>
      <c r="W420" s="21"/>
      <c r="X420" s="21"/>
      <c r="Y420" s="21"/>
      <c r="Z420" s="21"/>
    </row>
    <row r="421" spans="1:26">
      <c r="A421" s="21"/>
      <c r="B421" s="21"/>
      <c r="C421" s="21"/>
      <c r="D421" s="38"/>
      <c r="E421" s="11"/>
      <c r="F421" s="11"/>
      <c r="G421" s="11"/>
      <c r="H421" s="21"/>
      <c r="I421" s="21"/>
      <c r="J421" s="21"/>
      <c r="K421" s="21"/>
      <c r="L421" s="21"/>
      <c r="M421" s="21"/>
      <c r="N421" s="21"/>
      <c r="O421" s="21"/>
      <c r="P421" s="21"/>
      <c r="Q421" s="21"/>
      <c r="R421" s="21"/>
      <c r="S421" s="21"/>
      <c r="T421" s="21"/>
      <c r="U421" s="21"/>
      <c r="V421" s="21"/>
      <c r="W421" s="21"/>
      <c r="X421" s="21"/>
      <c r="Y421" s="21"/>
      <c r="Z421" s="21"/>
    </row>
    <row r="422" spans="1:26">
      <c r="A422" s="21"/>
      <c r="B422" s="21"/>
      <c r="C422" s="21"/>
      <c r="D422" s="38"/>
      <c r="E422" s="11"/>
      <c r="F422" s="11"/>
      <c r="G422" s="11"/>
      <c r="H422" s="21"/>
      <c r="I422" s="21"/>
      <c r="J422" s="21"/>
      <c r="K422" s="21"/>
      <c r="L422" s="21"/>
      <c r="M422" s="21"/>
      <c r="N422" s="21"/>
      <c r="O422" s="21"/>
      <c r="P422" s="21"/>
      <c r="Q422" s="21"/>
      <c r="R422" s="21"/>
      <c r="S422" s="21"/>
      <c r="T422" s="21"/>
      <c r="U422" s="21"/>
      <c r="V422" s="21"/>
      <c r="W422" s="21"/>
      <c r="X422" s="21"/>
      <c r="Y422" s="21"/>
      <c r="Z422" s="21"/>
    </row>
    <row r="423" spans="1:26">
      <c r="A423" s="21"/>
      <c r="B423" s="21"/>
      <c r="C423" s="21"/>
      <c r="D423" s="38"/>
      <c r="E423" s="11"/>
      <c r="F423" s="11"/>
      <c r="G423" s="11"/>
      <c r="H423" s="21"/>
      <c r="I423" s="21"/>
      <c r="J423" s="21"/>
      <c r="K423" s="21"/>
      <c r="L423" s="21"/>
      <c r="M423" s="21"/>
      <c r="N423" s="21"/>
      <c r="O423" s="21"/>
      <c r="P423" s="21"/>
      <c r="Q423" s="21"/>
      <c r="R423" s="21"/>
      <c r="S423" s="21"/>
      <c r="T423" s="21"/>
      <c r="U423" s="21"/>
      <c r="V423" s="21"/>
      <c r="W423" s="21"/>
      <c r="X423" s="21"/>
      <c r="Y423" s="21"/>
      <c r="Z423" s="21"/>
    </row>
    <row r="424" spans="1:26">
      <c r="A424" s="21"/>
      <c r="B424" s="21"/>
      <c r="C424" s="21"/>
      <c r="D424" s="38"/>
      <c r="E424" s="11"/>
      <c r="F424" s="11"/>
      <c r="G424" s="11"/>
      <c r="H424" s="21"/>
      <c r="I424" s="21"/>
      <c r="J424" s="21"/>
      <c r="K424" s="21"/>
      <c r="L424" s="21"/>
      <c r="M424" s="21"/>
      <c r="N424" s="21"/>
      <c r="O424" s="21"/>
      <c r="P424" s="21"/>
      <c r="Q424" s="21"/>
      <c r="R424" s="21"/>
      <c r="S424" s="21"/>
      <c r="T424" s="21"/>
      <c r="U424" s="21"/>
      <c r="V424" s="21"/>
      <c r="W424" s="21"/>
      <c r="X424" s="21"/>
      <c r="Y424" s="21"/>
      <c r="Z424" s="21"/>
    </row>
    <row r="425" spans="1:26">
      <c r="A425" s="21"/>
      <c r="B425" s="21"/>
      <c r="C425" s="21"/>
      <c r="D425" s="38"/>
      <c r="E425" s="11"/>
      <c r="F425" s="11"/>
      <c r="G425" s="11"/>
      <c r="H425" s="21"/>
      <c r="I425" s="21"/>
      <c r="J425" s="21"/>
      <c r="K425" s="21"/>
      <c r="L425" s="21"/>
      <c r="M425" s="21"/>
      <c r="N425" s="21"/>
      <c r="O425" s="21"/>
      <c r="P425" s="21"/>
      <c r="Q425" s="21"/>
      <c r="R425" s="21"/>
      <c r="S425" s="21"/>
      <c r="T425" s="21"/>
      <c r="U425" s="21"/>
      <c r="V425" s="21"/>
      <c r="W425" s="21"/>
      <c r="X425" s="21"/>
      <c r="Y425" s="21"/>
      <c r="Z425" s="21"/>
    </row>
    <row r="426" spans="1:26">
      <c r="A426" s="21"/>
      <c r="B426" s="21"/>
      <c r="C426" s="21"/>
      <c r="D426" s="38"/>
      <c r="E426" s="11"/>
      <c r="F426" s="11"/>
      <c r="G426" s="11"/>
      <c r="H426" s="21"/>
      <c r="I426" s="21"/>
      <c r="J426" s="21"/>
      <c r="K426" s="21"/>
      <c r="L426" s="21"/>
      <c r="M426" s="21"/>
      <c r="N426" s="21"/>
      <c r="O426" s="21"/>
      <c r="P426" s="21"/>
      <c r="Q426" s="21"/>
      <c r="R426" s="21"/>
      <c r="S426" s="21"/>
      <c r="T426" s="21"/>
      <c r="U426" s="21"/>
      <c r="V426" s="21"/>
      <c r="W426" s="21"/>
      <c r="X426" s="21"/>
      <c r="Y426" s="21"/>
      <c r="Z426" s="21"/>
    </row>
    <row r="427" spans="1:26">
      <c r="A427" s="21"/>
      <c r="B427" s="21"/>
      <c r="C427" s="21"/>
      <c r="D427" s="38"/>
      <c r="E427" s="11"/>
      <c r="F427" s="11"/>
      <c r="G427" s="11"/>
      <c r="H427" s="21"/>
      <c r="I427" s="21"/>
      <c r="J427" s="21"/>
      <c r="K427" s="21"/>
      <c r="L427" s="21"/>
      <c r="M427" s="21"/>
      <c r="N427" s="21"/>
      <c r="O427" s="21"/>
      <c r="P427" s="21"/>
      <c r="Q427" s="21"/>
      <c r="R427" s="21"/>
      <c r="S427" s="21"/>
      <c r="T427" s="21"/>
      <c r="U427" s="21"/>
      <c r="V427" s="21"/>
      <c r="W427" s="21"/>
      <c r="X427" s="21"/>
      <c r="Y427" s="21"/>
      <c r="Z427" s="21"/>
    </row>
    <row r="428" spans="1:26">
      <c r="A428" s="21"/>
      <c r="B428" s="21"/>
      <c r="C428" s="21"/>
      <c r="D428" s="38"/>
      <c r="E428" s="11"/>
      <c r="F428" s="11"/>
      <c r="G428" s="11"/>
      <c r="H428" s="21"/>
      <c r="I428" s="21"/>
      <c r="J428" s="21"/>
      <c r="K428" s="21"/>
      <c r="L428" s="21"/>
      <c r="M428" s="21"/>
      <c r="N428" s="21"/>
      <c r="O428" s="21"/>
      <c r="P428" s="21"/>
      <c r="Q428" s="21"/>
      <c r="R428" s="21"/>
      <c r="S428" s="21"/>
      <c r="T428" s="21"/>
      <c r="U428" s="21"/>
      <c r="V428" s="21"/>
      <c r="W428" s="21"/>
      <c r="X428" s="21"/>
      <c r="Y428" s="21"/>
      <c r="Z428" s="21"/>
    </row>
    <row r="429" spans="1:26">
      <c r="A429" s="21"/>
      <c r="B429" s="21"/>
      <c r="C429" s="21"/>
      <c r="D429" s="38"/>
      <c r="E429" s="11"/>
      <c r="F429" s="11"/>
      <c r="G429" s="11"/>
      <c r="H429" s="21"/>
      <c r="I429" s="21"/>
      <c r="J429" s="21"/>
      <c r="K429" s="21"/>
      <c r="L429" s="21"/>
      <c r="M429" s="21"/>
      <c r="N429" s="21"/>
      <c r="O429" s="21"/>
      <c r="P429" s="21"/>
      <c r="Q429" s="21"/>
      <c r="R429" s="21"/>
      <c r="S429" s="21"/>
      <c r="T429" s="21"/>
      <c r="U429" s="21"/>
      <c r="V429" s="21"/>
      <c r="W429" s="21"/>
      <c r="X429" s="21"/>
      <c r="Y429" s="21"/>
      <c r="Z429" s="21"/>
    </row>
    <row r="430" spans="1:26">
      <c r="A430" s="21"/>
      <c r="B430" s="21"/>
      <c r="C430" s="21"/>
      <c r="D430" s="38"/>
      <c r="E430" s="11"/>
      <c r="F430" s="11"/>
      <c r="G430" s="11"/>
      <c r="H430" s="21"/>
      <c r="I430" s="21"/>
      <c r="J430" s="21"/>
      <c r="K430" s="21"/>
      <c r="L430" s="21"/>
      <c r="M430" s="21"/>
      <c r="N430" s="21"/>
      <c r="O430" s="21"/>
      <c r="P430" s="21"/>
      <c r="Q430" s="21"/>
      <c r="R430" s="21"/>
      <c r="S430" s="21"/>
      <c r="T430" s="21"/>
      <c r="U430" s="21"/>
      <c r="V430" s="21"/>
      <c r="W430" s="21"/>
      <c r="X430" s="21"/>
      <c r="Y430" s="21"/>
      <c r="Z430" s="21"/>
    </row>
    <row r="431" spans="1:26">
      <c r="A431" s="21"/>
      <c r="B431" s="21"/>
      <c r="C431" s="21"/>
      <c r="D431" s="38"/>
      <c r="E431" s="11"/>
      <c r="F431" s="11"/>
      <c r="G431" s="11"/>
      <c r="H431" s="21"/>
      <c r="I431" s="21"/>
      <c r="J431" s="21"/>
      <c r="K431" s="21"/>
      <c r="L431" s="21"/>
      <c r="M431" s="21"/>
      <c r="N431" s="21"/>
      <c r="O431" s="21"/>
      <c r="P431" s="21"/>
      <c r="Q431" s="21"/>
      <c r="R431" s="21"/>
      <c r="S431" s="21"/>
      <c r="T431" s="21"/>
      <c r="U431" s="21"/>
      <c r="V431" s="21"/>
      <c r="W431" s="21"/>
      <c r="X431" s="21"/>
      <c r="Y431" s="21"/>
      <c r="Z431" s="21"/>
    </row>
    <row r="432" spans="1:26">
      <c r="A432" s="21"/>
      <c r="B432" s="21"/>
      <c r="C432" s="21"/>
      <c r="D432" s="38"/>
      <c r="E432" s="11"/>
      <c r="F432" s="11"/>
      <c r="G432" s="11"/>
      <c r="H432" s="21"/>
      <c r="I432" s="21"/>
      <c r="J432" s="21"/>
      <c r="K432" s="21"/>
      <c r="L432" s="21"/>
      <c r="M432" s="21"/>
      <c r="N432" s="21"/>
      <c r="O432" s="21"/>
      <c r="P432" s="21"/>
      <c r="Q432" s="21"/>
      <c r="R432" s="21"/>
      <c r="S432" s="21"/>
      <c r="T432" s="21"/>
      <c r="U432" s="21"/>
      <c r="V432" s="21"/>
      <c r="W432" s="21"/>
      <c r="X432" s="21"/>
      <c r="Y432" s="21"/>
      <c r="Z432" s="21"/>
    </row>
    <row r="433" spans="1:26">
      <c r="A433" s="21"/>
      <c r="B433" s="21"/>
      <c r="C433" s="21"/>
      <c r="D433" s="38"/>
      <c r="E433" s="11"/>
      <c r="F433" s="11"/>
      <c r="G433" s="11"/>
      <c r="H433" s="21"/>
      <c r="I433" s="21"/>
      <c r="J433" s="21"/>
      <c r="K433" s="21"/>
      <c r="L433" s="21"/>
      <c r="M433" s="21"/>
      <c r="N433" s="21"/>
      <c r="O433" s="21"/>
      <c r="P433" s="21"/>
      <c r="Q433" s="21"/>
      <c r="R433" s="21"/>
      <c r="S433" s="21"/>
      <c r="T433" s="21"/>
      <c r="U433" s="21"/>
      <c r="V433" s="21"/>
      <c r="W433" s="21"/>
      <c r="X433" s="21"/>
      <c r="Y433" s="21"/>
      <c r="Z433" s="21"/>
    </row>
    <row r="434" spans="1:26">
      <c r="A434" s="21"/>
      <c r="B434" s="21"/>
      <c r="C434" s="21"/>
      <c r="D434" s="38"/>
      <c r="E434" s="11"/>
      <c r="F434" s="11"/>
      <c r="G434" s="11"/>
      <c r="H434" s="21"/>
      <c r="I434" s="21"/>
      <c r="J434" s="21"/>
      <c r="K434" s="21"/>
      <c r="L434" s="21"/>
      <c r="M434" s="21"/>
      <c r="N434" s="21"/>
      <c r="O434" s="21"/>
      <c r="P434" s="21"/>
      <c r="Q434" s="21"/>
      <c r="R434" s="21"/>
      <c r="S434" s="21"/>
      <c r="T434" s="21"/>
      <c r="U434" s="21"/>
      <c r="V434" s="21"/>
      <c r="W434" s="21"/>
      <c r="X434" s="21"/>
      <c r="Y434" s="21"/>
      <c r="Z434" s="21"/>
    </row>
    <row r="435" spans="1:26">
      <c r="A435" s="21"/>
      <c r="B435" s="21"/>
      <c r="C435" s="21"/>
      <c r="D435" s="38"/>
      <c r="E435" s="11"/>
      <c r="F435" s="11"/>
      <c r="G435" s="11"/>
      <c r="H435" s="21"/>
      <c r="I435" s="21"/>
      <c r="J435" s="21"/>
      <c r="K435" s="21"/>
      <c r="L435" s="21"/>
      <c r="M435" s="21"/>
      <c r="N435" s="21"/>
      <c r="O435" s="21"/>
      <c r="P435" s="21"/>
      <c r="Q435" s="21"/>
      <c r="R435" s="21"/>
      <c r="S435" s="21"/>
      <c r="T435" s="21"/>
      <c r="U435" s="21"/>
      <c r="V435" s="21"/>
      <c r="W435" s="21"/>
      <c r="X435" s="21"/>
      <c r="Y435" s="21"/>
      <c r="Z435" s="21"/>
    </row>
    <row r="436" spans="1:26">
      <c r="A436" s="21"/>
      <c r="B436" s="21"/>
      <c r="C436" s="21"/>
      <c r="D436" s="38"/>
      <c r="E436" s="11"/>
      <c r="F436" s="11"/>
      <c r="G436" s="11"/>
      <c r="H436" s="21"/>
      <c r="I436" s="21"/>
      <c r="J436" s="21"/>
      <c r="K436" s="21"/>
      <c r="L436" s="21"/>
      <c r="M436" s="21"/>
      <c r="N436" s="21"/>
      <c r="O436" s="21"/>
      <c r="P436" s="21"/>
      <c r="Q436" s="21"/>
      <c r="R436" s="21"/>
      <c r="S436" s="21"/>
      <c r="T436" s="21"/>
      <c r="U436" s="21"/>
      <c r="V436" s="21"/>
      <c r="W436" s="21"/>
      <c r="X436" s="21"/>
      <c r="Y436" s="21"/>
      <c r="Z436" s="21"/>
    </row>
    <row r="437" spans="1:26">
      <c r="A437" s="21"/>
      <c r="B437" s="21"/>
      <c r="C437" s="21"/>
      <c r="D437" s="38"/>
      <c r="E437" s="11"/>
      <c r="F437" s="11"/>
      <c r="G437" s="11"/>
      <c r="H437" s="21"/>
      <c r="I437" s="21"/>
      <c r="J437" s="21"/>
      <c r="K437" s="21"/>
      <c r="L437" s="21"/>
      <c r="M437" s="21"/>
      <c r="N437" s="21"/>
      <c r="O437" s="21"/>
      <c r="P437" s="21"/>
      <c r="Q437" s="21"/>
      <c r="R437" s="21"/>
      <c r="S437" s="21"/>
      <c r="T437" s="21"/>
      <c r="U437" s="21"/>
      <c r="V437" s="21"/>
      <c r="W437" s="21"/>
      <c r="X437" s="21"/>
      <c r="Y437" s="21"/>
      <c r="Z437" s="21"/>
    </row>
    <row r="438" spans="1:26">
      <c r="A438" s="21"/>
      <c r="B438" s="21"/>
      <c r="C438" s="21"/>
      <c r="D438" s="38"/>
      <c r="E438" s="11"/>
      <c r="F438" s="11"/>
      <c r="G438" s="11"/>
      <c r="H438" s="21"/>
      <c r="I438" s="21"/>
      <c r="J438" s="21"/>
      <c r="K438" s="21"/>
      <c r="L438" s="21"/>
      <c r="M438" s="21"/>
      <c r="N438" s="21"/>
      <c r="O438" s="21"/>
      <c r="P438" s="21"/>
      <c r="Q438" s="21"/>
      <c r="R438" s="21"/>
      <c r="S438" s="21"/>
      <c r="T438" s="21"/>
      <c r="U438" s="21"/>
      <c r="V438" s="21"/>
      <c r="W438" s="21"/>
      <c r="X438" s="21"/>
      <c r="Y438" s="21"/>
      <c r="Z438" s="21"/>
    </row>
    <row r="439" spans="1:26">
      <c r="A439" s="21"/>
      <c r="B439" s="21"/>
      <c r="C439" s="21"/>
      <c r="D439" s="38"/>
      <c r="E439" s="11"/>
      <c r="F439" s="11"/>
      <c r="G439" s="11"/>
      <c r="H439" s="21"/>
      <c r="I439" s="21"/>
      <c r="J439" s="21"/>
      <c r="K439" s="21"/>
      <c r="L439" s="21"/>
      <c r="M439" s="21"/>
      <c r="N439" s="21"/>
      <c r="O439" s="21"/>
      <c r="P439" s="21"/>
      <c r="Q439" s="21"/>
      <c r="R439" s="21"/>
      <c r="S439" s="21"/>
      <c r="T439" s="21"/>
      <c r="U439" s="21"/>
      <c r="V439" s="21"/>
      <c r="W439" s="21"/>
      <c r="X439" s="21"/>
      <c r="Y439" s="21"/>
      <c r="Z439" s="21"/>
    </row>
    <row r="440" spans="1:26">
      <c r="A440" s="21"/>
      <c r="B440" s="21"/>
      <c r="C440" s="21"/>
      <c r="D440" s="38"/>
      <c r="E440" s="11"/>
      <c r="F440" s="11"/>
      <c r="G440" s="11"/>
      <c r="H440" s="21"/>
      <c r="I440" s="21"/>
      <c r="J440" s="21"/>
      <c r="K440" s="21"/>
      <c r="L440" s="21"/>
      <c r="M440" s="21"/>
      <c r="N440" s="21"/>
      <c r="O440" s="21"/>
      <c r="P440" s="21"/>
      <c r="Q440" s="21"/>
      <c r="R440" s="21"/>
      <c r="S440" s="21"/>
      <c r="T440" s="21"/>
      <c r="U440" s="21"/>
      <c r="V440" s="21"/>
      <c r="W440" s="21"/>
      <c r="X440" s="21"/>
      <c r="Y440" s="21"/>
      <c r="Z440" s="21"/>
    </row>
    <row r="441" spans="1:26">
      <c r="A441" s="21"/>
      <c r="B441" s="21"/>
      <c r="C441" s="21"/>
      <c r="D441" s="38"/>
      <c r="E441" s="11"/>
      <c r="F441" s="11"/>
      <c r="G441" s="11"/>
      <c r="H441" s="21"/>
      <c r="I441" s="21"/>
      <c r="J441" s="21"/>
      <c r="K441" s="21"/>
      <c r="L441" s="21"/>
      <c r="M441" s="21"/>
      <c r="N441" s="21"/>
      <c r="O441" s="21"/>
      <c r="P441" s="21"/>
      <c r="Q441" s="21"/>
      <c r="R441" s="21"/>
      <c r="S441" s="21"/>
      <c r="T441" s="21"/>
      <c r="U441" s="21"/>
      <c r="V441" s="21"/>
      <c r="W441" s="21"/>
      <c r="X441" s="21"/>
      <c r="Y441" s="21"/>
      <c r="Z441" s="21"/>
    </row>
    <row r="442" spans="1:26">
      <c r="A442" s="21"/>
      <c r="B442" s="21"/>
      <c r="C442" s="21"/>
      <c r="D442" s="38"/>
      <c r="E442" s="11"/>
      <c r="F442" s="11"/>
      <c r="G442" s="11"/>
      <c r="H442" s="21"/>
      <c r="I442" s="21"/>
      <c r="J442" s="21"/>
      <c r="K442" s="21"/>
      <c r="L442" s="21"/>
      <c r="M442" s="21"/>
      <c r="N442" s="21"/>
      <c r="O442" s="21"/>
      <c r="P442" s="21"/>
      <c r="Q442" s="21"/>
      <c r="R442" s="21"/>
      <c r="S442" s="21"/>
      <c r="T442" s="21"/>
      <c r="U442" s="21"/>
      <c r="V442" s="21"/>
      <c r="W442" s="21"/>
      <c r="X442" s="21"/>
      <c r="Y442" s="21"/>
      <c r="Z442" s="21"/>
    </row>
    <row r="443" spans="1:26">
      <c r="A443" s="21"/>
      <c r="B443" s="21"/>
      <c r="C443" s="21"/>
      <c r="D443" s="38"/>
      <c r="E443" s="11"/>
      <c r="F443" s="11"/>
      <c r="G443" s="11"/>
      <c r="H443" s="21"/>
      <c r="I443" s="21"/>
      <c r="J443" s="21"/>
      <c r="K443" s="21"/>
      <c r="L443" s="21"/>
      <c r="M443" s="21"/>
      <c r="N443" s="21"/>
      <c r="O443" s="21"/>
      <c r="P443" s="21"/>
      <c r="Q443" s="21"/>
      <c r="R443" s="21"/>
      <c r="S443" s="21"/>
      <c r="T443" s="21"/>
      <c r="U443" s="21"/>
      <c r="V443" s="21"/>
      <c r="W443" s="21"/>
      <c r="X443" s="21"/>
      <c r="Y443" s="21"/>
      <c r="Z443" s="21"/>
    </row>
    <row r="444" spans="1:26">
      <c r="A444" s="21"/>
      <c r="B444" s="21"/>
      <c r="C444" s="21"/>
      <c r="D444" s="38"/>
      <c r="E444" s="11"/>
      <c r="F444" s="11"/>
      <c r="G444" s="11"/>
      <c r="H444" s="21"/>
      <c r="I444" s="21"/>
      <c r="J444" s="21"/>
      <c r="K444" s="21"/>
      <c r="L444" s="21"/>
      <c r="M444" s="21"/>
      <c r="N444" s="21"/>
      <c r="O444" s="21"/>
      <c r="P444" s="21"/>
      <c r="Q444" s="21"/>
      <c r="R444" s="21"/>
      <c r="S444" s="21"/>
      <c r="T444" s="21"/>
      <c r="U444" s="21"/>
      <c r="V444" s="21"/>
      <c r="W444" s="21"/>
      <c r="X444" s="21"/>
      <c r="Y444" s="21"/>
      <c r="Z444" s="21"/>
    </row>
    <row r="445" spans="1:26">
      <c r="A445" s="21"/>
      <c r="B445" s="21"/>
      <c r="C445" s="21"/>
      <c r="D445" s="38"/>
      <c r="E445" s="11"/>
      <c r="F445" s="11"/>
      <c r="G445" s="11"/>
      <c r="H445" s="21"/>
      <c r="I445" s="21"/>
      <c r="J445" s="21"/>
      <c r="K445" s="21"/>
      <c r="L445" s="21"/>
      <c r="M445" s="21"/>
      <c r="N445" s="21"/>
      <c r="O445" s="21"/>
      <c r="P445" s="21"/>
      <c r="Q445" s="21"/>
      <c r="R445" s="21"/>
      <c r="S445" s="21"/>
      <c r="T445" s="21"/>
      <c r="U445" s="21"/>
      <c r="V445" s="21"/>
      <c r="W445" s="21"/>
      <c r="X445" s="21"/>
      <c r="Y445" s="21"/>
      <c r="Z445" s="21"/>
    </row>
    <row r="446" spans="1:26">
      <c r="A446" s="21"/>
      <c r="B446" s="21"/>
      <c r="C446" s="21"/>
      <c r="D446" s="38"/>
      <c r="E446" s="11"/>
      <c r="F446" s="11"/>
      <c r="G446" s="11"/>
      <c r="H446" s="21"/>
      <c r="I446" s="21"/>
      <c r="J446" s="21"/>
      <c r="K446" s="21"/>
      <c r="L446" s="21"/>
      <c r="M446" s="21"/>
      <c r="N446" s="21"/>
      <c r="O446" s="21"/>
      <c r="P446" s="21"/>
      <c r="Q446" s="21"/>
      <c r="R446" s="21"/>
      <c r="S446" s="21"/>
      <c r="T446" s="21"/>
      <c r="U446" s="21"/>
      <c r="V446" s="21"/>
      <c r="W446" s="21"/>
      <c r="X446" s="21"/>
      <c r="Y446" s="21"/>
      <c r="Z446" s="21"/>
    </row>
    <row r="447" spans="1:26">
      <c r="A447" s="21"/>
      <c r="B447" s="21"/>
      <c r="C447" s="21"/>
      <c r="D447" s="38"/>
      <c r="E447" s="11"/>
      <c r="F447" s="11"/>
      <c r="G447" s="11"/>
      <c r="H447" s="21"/>
      <c r="I447" s="21"/>
      <c r="J447" s="21"/>
      <c r="K447" s="21"/>
      <c r="L447" s="21"/>
      <c r="M447" s="21"/>
      <c r="N447" s="21"/>
      <c r="O447" s="21"/>
      <c r="P447" s="21"/>
      <c r="Q447" s="21"/>
      <c r="R447" s="21"/>
      <c r="S447" s="21"/>
      <c r="T447" s="21"/>
      <c r="U447" s="21"/>
      <c r="V447" s="21"/>
      <c r="W447" s="21"/>
      <c r="X447" s="21"/>
      <c r="Y447" s="21"/>
      <c r="Z447" s="21"/>
    </row>
    <row r="448" spans="1:26">
      <c r="A448" s="21"/>
      <c r="B448" s="21"/>
      <c r="C448" s="21"/>
      <c r="D448" s="38"/>
      <c r="E448" s="11"/>
      <c r="F448" s="11"/>
      <c r="G448" s="11"/>
      <c r="H448" s="21"/>
      <c r="I448" s="21"/>
      <c r="J448" s="21"/>
      <c r="K448" s="21"/>
      <c r="L448" s="21"/>
      <c r="M448" s="21"/>
      <c r="N448" s="21"/>
      <c r="O448" s="21"/>
      <c r="P448" s="21"/>
      <c r="Q448" s="21"/>
      <c r="R448" s="21"/>
      <c r="S448" s="21"/>
      <c r="T448" s="21"/>
      <c r="U448" s="21"/>
      <c r="V448" s="21"/>
      <c r="W448" s="21"/>
      <c r="X448" s="21"/>
      <c r="Y448" s="21"/>
      <c r="Z448" s="21"/>
    </row>
    <row r="449" spans="1:26">
      <c r="A449" s="21"/>
      <c r="B449" s="21"/>
      <c r="C449" s="21"/>
      <c r="D449" s="38"/>
      <c r="E449" s="11"/>
      <c r="F449" s="11"/>
      <c r="G449" s="11"/>
      <c r="H449" s="21"/>
      <c r="I449" s="21"/>
      <c r="J449" s="21"/>
      <c r="K449" s="21"/>
      <c r="L449" s="21"/>
      <c r="M449" s="21"/>
      <c r="N449" s="21"/>
      <c r="O449" s="21"/>
      <c r="P449" s="21"/>
      <c r="Q449" s="21"/>
      <c r="R449" s="21"/>
      <c r="S449" s="21"/>
      <c r="T449" s="21"/>
      <c r="U449" s="21"/>
      <c r="V449" s="21"/>
      <c r="W449" s="21"/>
      <c r="X449" s="21"/>
      <c r="Y449" s="21"/>
      <c r="Z449" s="21"/>
    </row>
    <row r="450" spans="1:26">
      <c r="A450" s="21"/>
      <c r="B450" s="21"/>
      <c r="C450" s="21"/>
      <c r="D450" s="38"/>
      <c r="E450" s="11"/>
      <c r="F450" s="11"/>
      <c r="G450" s="11"/>
      <c r="H450" s="21"/>
      <c r="I450" s="21"/>
      <c r="J450" s="21"/>
      <c r="K450" s="21"/>
      <c r="L450" s="21"/>
      <c r="M450" s="21"/>
      <c r="N450" s="21"/>
      <c r="O450" s="21"/>
      <c r="P450" s="21"/>
      <c r="Q450" s="21"/>
      <c r="R450" s="21"/>
      <c r="S450" s="21"/>
      <c r="T450" s="21"/>
      <c r="U450" s="21"/>
      <c r="V450" s="21"/>
      <c r="W450" s="21"/>
      <c r="X450" s="21"/>
      <c r="Y450" s="21"/>
      <c r="Z450" s="21"/>
    </row>
    <row r="451" spans="1:26">
      <c r="A451" s="21"/>
      <c r="B451" s="21"/>
      <c r="C451" s="21"/>
      <c r="D451" s="38"/>
      <c r="E451" s="11"/>
      <c r="F451" s="11"/>
      <c r="G451" s="11"/>
      <c r="H451" s="21"/>
      <c r="I451" s="21"/>
      <c r="J451" s="21"/>
      <c r="K451" s="21"/>
      <c r="L451" s="21"/>
      <c r="M451" s="21"/>
      <c r="N451" s="21"/>
      <c r="O451" s="21"/>
      <c r="P451" s="21"/>
      <c r="Q451" s="21"/>
      <c r="R451" s="21"/>
      <c r="S451" s="21"/>
      <c r="T451" s="21"/>
      <c r="U451" s="21"/>
      <c r="V451" s="21"/>
      <c r="W451" s="21"/>
      <c r="X451" s="21"/>
      <c r="Y451" s="21"/>
      <c r="Z451" s="21"/>
    </row>
    <row r="452" spans="1:26">
      <c r="A452" s="21"/>
      <c r="B452" s="21"/>
      <c r="C452" s="21"/>
      <c r="D452" s="38"/>
      <c r="E452" s="11"/>
      <c r="F452" s="11"/>
      <c r="G452" s="11"/>
      <c r="H452" s="21"/>
      <c r="I452" s="21"/>
      <c r="J452" s="21"/>
      <c r="K452" s="21"/>
      <c r="L452" s="21"/>
      <c r="M452" s="21"/>
      <c r="N452" s="21"/>
      <c r="O452" s="21"/>
      <c r="P452" s="21"/>
      <c r="Q452" s="21"/>
      <c r="R452" s="21"/>
      <c r="S452" s="21"/>
      <c r="T452" s="21"/>
      <c r="U452" s="21"/>
      <c r="V452" s="21"/>
      <c r="W452" s="21"/>
      <c r="X452" s="21"/>
      <c r="Y452" s="21"/>
      <c r="Z452" s="21"/>
    </row>
    <row r="453" spans="1:26">
      <c r="A453" s="21"/>
      <c r="B453" s="21"/>
      <c r="C453" s="21"/>
      <c r="D453" s="38"/>
      <c r="E453" s="11"/>
      <c r="F453" s="11"/>
      <c r="G453" s="11"/>
      <c r="H453" s="21"/>
      <c r="I453" s="21"/>
      <c r="J453" s="21"/>
      <c r="K453" s="21"/>
      <c r="L453" s="21"/>
      <c r="M453" s="21"/>
      <c r="N453" s="21"/>
      <c r="O453" s="21"/>
      <c r="P453" s="21"/>
      <c r="Q453" s="21"/>
      <c r="R453" s="21"/>
      <c r="S453" s="21"/>
      <c r="T453" s="21"/>
      <c r="U453" s="21"/>
      <c r="V453" s="21"/>
      <c r="W453" s="21"/>
      <c r="X453" s="21"/>
      <c r="Y453" s="21"/>
      <c r="Z453" s="21"/>
    </row>
    <row r="454" spans="1:26">
      <c r="A454" s="21"/>
      <c r="B454" s="21"/>
      <c r="C454" s="21"/>
      <c r="D454" s="38"/>
      <c r="E454" s="11"/>
      <c r="F454" s="11"/>
      <c r="G454" s="11"/>
      <c r="H454" s="21"/>
      <c r="I454" s="21"/>
      <c r="J454" s="21"/>
      <c r="K454" s="21"/>
      <c r="L454" s="21"/>
      <c r="M454" s="21"/>
      <c r="N454" s="21"/>
      <c r="O454" s="21"/>
      <c r="P454" s="21"/>
      <c r="Q454" s="21"/>
      <c r="R454" s="21"/>
      <c r="S454" s="21"/>
      <c r="T454" s="21"/>
      <c r="U454" s="21"/>
      <c r="V454" s="21"/>
      <c r="W454" s="21"/>
      <c r="X454" s="21"/>
      <c r="Y454" s="21"/>
      <c r="Z454" s="21"/>
    </row>
    <row r="455" spans="1:26">
      <c r="A455" s="21"/>
      <c r="B455" s="21"/>
      <c r="C455" s="21"/>
      <c r="D455" s="38"/>
      <c r="E455" s="11"/>
      <c r="F455" s="11"/>
      <c r="G455" s="11"/>
      <c r="H455" s="21"/>
      <c r="I455" s="21"/>
      <c r="J455" s="21"/>
      <c r="K455" s="21"/>
      <c r="L455" s="21"/>
      <c r="M455" s="21"/>
      <c r="N455" s="21"/>
      <c r="O455" s="21"/>
      <c r="P455" s="21"/>
      <c r="Q455" s="21"/>
      <c r="R455" s="21"/>
      <c r="S455" s="21"/>
      <c r="T455" s="21"/>
      <c r="U455" s="21"/>
      <c r="V455" s="21"/>
      <c r="W455" s="21"/>
      <c r="X455" s="21"/>
      <c r="Y455" s="21"/>
      <c r="Z455" s="21"/>
    </row>
    <row r="456" spans="1:26">
      <c r="A456" s="21"/>
      <c r="B456" s="21"/>
      <c r="C456" s="21"/>
      <c r="D456" s="38"/>
      <c r="E456" s="11"/>
      <c r="F456" s="11"/>
      <c r="G456" s="11"/>
      <c r="H456" s="21"/>
      <c r="I456" s="21"/>
      <c r="J456" s="21"/>
      <c r="K456" s="21"/>
      <c r="L456" s="21"/>
      <c r="M456" s="21"/>
      <c r="N456" s="21"/>
      <c r="O456" s="21"/>
      <c r="P456" s="21"/>
      <c r="Q456" s="21"/>
      <c r="R456" s="21"/>
      <c r="S456" s="21"/>
      <c r="T456" s="21"/>
      <c r="U456" s="21"/>
      <c r="V456" s="21"/>
      <c r="W456" s="21"/>
      <c r="X456" s="21"/>
      <c r="Y456" s="21"/>
      <c r="Z456" s="21"/>
    </row>
    <row r="457" spans="1:26">
      <c r="A457" s="21"/>
      <c r="B457" s="21"/>
      <c r="C457" s="21"/>
      <c r="D457" s="38"/>
      <c r="E457" s="11"/>
      <c r="F457" s="11"/>
      <c r="G457" s="11"/>
      <c r="H457" s="21"/>
      <c r="I457" s="21"/>
      <c r="J457" s="21"/>
      <c r="K457" s="21"/>
      <c r="L457" s="21"/>
      <c r="M457" s="21"/>
      <c r="N457" s="21"/>
      <c r="O457" s="21"/>
      <c r="P457" s="21"/>
      <c r="Q457" s="21"/>
      <c r="R457" s="21"/>
      <c r="S457" s="21"/>
      <c r="T457" s="21"/>
      <c r="U457" s="21"/>
      <c r="V457" s="21"/>
      <c r="W457" s="21"/>
      <c r="X457" s="21"/>
      <c r="Y457" s="21"/>
      <c r="Z457" s="21"/>
    </row>
    <row r="458" spans="1:26">
      <c r="A458" s="21"/>
      <c r="B458" s="21"/>
      <c r="C458" s="21"/>
      <c r="D458" s="38"/>
      <c r="E458" s="11"/>
      <c r="F458" s="11"/>
      <c r="G458" s="11"/>
      <c r="H458" s="21"/>
      <c r="I458" s="21"/>
      <c r="J458" s="21"/>
      <c r="K458" s="21"/>
      <c r="L458" s="21"/>
      <c r="M458" s="21"/>
      <c r="N458" s="21"/>
      <c r="O458" s="21"/>
      <c r="P458" s="21"/>
      <c r="Q458" s="21"/>
      <c r="R458" s="21"/>
      <c r="S458" s="21"/>
      <c r="T458" s="21"/>
      <c r="U458" s="21"/>
      <c r="V458" s="21"/>
      <c r="W458" s="21"/>
      <c r="X458" s="21"/>
      <c r="Y458" s="21"/>
      <c r="Z458" s="21"/>
    </row>
    <row r="459" spans="1:26">
      <c r="A459" s="21"/>
      <c r="B459" s="21"/>
      <c r="C459" s="21"/>
      <c r="D459" s="38"/>
      <c r="E459" s="11"/>
      <c r="F459" s="11"/>
      <c r="G459" s="11"/>
      <c r="H459" s="21"/>
      <c r="I459" s="21"/>
      <c r="J459" s="21"/>
      <c r="K459" s="21"/>
      <c r="L459" s="21"/>
      <c r="M459" s="21"/>
      <c r="N459" s="21"/>
      <c r="O459" s="21"/>
      <c r="P459" s="21"/>
      <c r="Q459" s="21"/>
      <c r="R459" s="21"/>
      <c r="S459" s="21"/>
      <c r="T459" s="21"/>
      <c r="U459" s="21"/>
      <c r="V459" s="21"/>
      <c r="W459" s="21"/>
      <c r="X459" s="21"/>
      <c r="Y459" s="21"/>
      <c r="Z459" s="21"/>
    </row>
    <row r="460" spans="1:26">
      <c r="A460" s="21"/>
      <c r="B460" s="21"/>
      <c r="C460" s="21"/>
      <c r="D460" s="38"/>
      <c r="E460" s="11"/>
      <c r="F460" s="11"/>
      <c r="G460" s="11"/>
      <c r="H460" s="21"/>
      <c r="I460" s="21"/>
      <c r="J460" s="21"/>
      <c r="K460" s="21"/>
      <c r="L460" s="21"/>
      <c r="M460" s="21"/>
      <c r="N460" s="21"/>
      <c r="O460" s="21"/>
      <c r="P460" s="21"/>
      <c r="Q460" s="21"/>
      <c r="R460" s="21"/>
      <c r="S460" s="21"/>
      <c r="T460" s="21"/>
      <c r="U460" s="21"/>
      <c r="V460" s="21"/>
      <c r="W460" s="21"/>
      <c r="X460" s="21"/>
      <c r="Y460" s="21"/>
      <c r="Z460" s="21"/>
    </row>
    <row r="461" spans="1:26">
      <c r="A461" s="21"/>
      <c r="B461" s="21"/>
      <c r="C461" s="21"/>
      <c r="D461" s="38"/>
      <c r="E461" s="11"/>
      <c r="F461" s="11"/>
      <c r="G461" s="11"/>
      <c r="H461" s="21"/>
      <c r="I461" s="21"/>
      <c r="J461" s="21"/>
      <c r="K461" s="21"/>
      <c r="L461" s="21"/>
      <c r="M461" s="21"/>
      <c r="N461" s="21"/>
      <c r="O461" s="21"/>
      <c r="P461" s="21"/>
      <c r="Q461" s="21"/>
      <c r="R461" s="21"/>
      <c r="S461" s="21"/>
      <c r="T461" s="21"/>
      <c r="U461" s="21"/>
      <c r="V461" s="21"/>
      <c r="W461" s="21"/>
      <c r="X461" s="21"/>
      <c r="Y461" s="21"/>
      <c r="Z461" s="21"/>
    </row>
    <row r="462" spans="1:26">
      <c r="A462" s="21"/>
      <c r="B462" s="21"/>
      <c r="C462" s="21"/>
      <c r="D462" s="38"/>
      <c r="E462" s="11"/>
      <c r="F462" s="11"/>
      <c r="G462" s="11"/>
      <c r="H462" s="21"/>
      <c r="I462" s="21"/>
      <c r="J462" s="21"/>
      <c r="K462" s="21"/>
      <c r="L462" s="21"/>
      <c r="M462" s="21"/>
      <c r="N462" s="21"/>
      <c r="O462" s="21"/>
      <c r="P462" s="21"/>
      <c r="Q462" s="21"/>
      <c r="R462" s="21"/>
      <c r="S462" s="21"/>
      <c r="T462" s="21"/>
      <c r="U462" s="21"/>
      <c r="V462" s="21"/>
      <c r="W462" s="21"/>
      <c r="X462" s="21"/>
      <c r="Y462" s="21"/>
      <c r="Z462" s="21"/>
    </row>
    <row r="463" spans="1:26">
      <c r="A463" s="21"/>
      <c r="B463" s="21"/>
      <c r="C463" s="21"/>
      <c r="D463" s="38"/>
      <c r="E463" s="11"/>
      <c r="F463" s="11"/>
      <c r="G463" s="11"/>
      <c r="H463" s="21"/>
      <c r="I463" s="21"/>
      <c r="J463" s="21"/>
      <c r="K463" s="21"/>
      <c r="L463" s="21"/>
      <c r="M463" s="21"/>
      <c r="N463" s="21"/>
      <c r="O463" s="21"/>
      <c r="P463" s="21"/>
      <c r="Q463" s="21"/>
      <c r="R463" s="21"/>
      <c r="S463" s="21"/>
      <c r="T463" s="21"/>
      <c r="U463" s="21"/>
      <c r="V463" s="21"/>
      <c r="W463" s="21"/>
      <c r="X463" s="21"/>
      <c r="Y463" s="21"/>
      <c r="Z463" s="21"/>
    </row>
    <row r="464" spans="1:26">
      <c r="A464" s="21"/>
      <c r="B464" s="21"/>
      <c r="C464" s="21"/>
      <c r="D464" s="38"/>
      <c r="E464" s="11"/>
      <c r="F464" s="11"/>
      <c r="G464" s="11"/>
      <c r="H464" s="21"/>
      <c r="I464" s="21"/>
      <c r="J464" s="21"/>
      <c r="K464" s="21"/>
      <c r="L464" s="21"/>
      <c r="M464" s="21"/>
      <c r="N464" s="21"/>
      <c r="O464" s="21"/>
      <c r="P464" s="21"/>
      <c r="Q464" s="21"/>
      <c r="R464" s="21"/>
      <c r="S464" s="21"/>
      <c r="T464" s="21"/>
      <c r="U464" s="21"/>
      <c r="V464" s="21"/>
      <c r="W464" s="21"/>
      <c r="X464" s="21"/>
      <c r="Y464" s="21"/>
      <c r="Z464" s="21"/>
    </row>
    <row r="465" spans="1:26">
      <c r="A465" s="21"/>
      <c r="B465" s="21"/>
      <c r="C465" s="21"/>
      <c r="D465" s="38"/>
      <c r="E465" s="11"/>
      <c r="F465" s="11"/>
      <c r="G465" s="11"/>
      <c r="H465" s="21"/>
      <c r="I465" s="21"/>
      <c r="J465" s="21"/>
      <c r="K465" s="21"/>
      <c r="L465" s="21"/>
      <c r="M465" s="21"/>
      <c r="N465" s="21"/>
      <c r="O465" s="21"/>
      <c r="P465" s="21"/>
      <c r="Q465" s="21"/>
      <c r="R465" s="21"/>
      <c r="S465" s="21"/>
      <c r="T465" s="21"/>
      <c r="U465" s="21"/>
      <c r="V465" s="21"/>
      <c r="W465" s="21"/>
      <c r="X465" s="21"/>
      <c r="Y465" s="21"/>
      <c r="Z465" s="21"/>
    </row>
    <row r="466" spans="1:26">
      <c r="A466" s="21"/>
      <c r="B466" s="21"/>
      <c r="C466" s="21"/>
      <c r="D466" s="38"/>
      <c r="E466" s="11"/>
      <c r="F466" s="11"/>
      <c r="G466" s="11"/>
      <c r="H466" s="21"/>
      <c r="I466" s="21"/>
      <c r="J466" s="21"/>
      <c r="K466" s="21"/>
      <c r="L466" s="21"/>
      <c r="M466" s="21"/>
      <c r="N466" s="21"/>
      <c r="O466" s="21"/>
      <c r="P466" s="21"/>
      <c r="Q466" s="21"/>
      <c r="R466" s="21"/>
      <c r="S466" s="21"/>
      <c r="T466" s="21"/>
      <c r="U466" s="21"/>
      <c r="V466" s="21"/>
      <c r="W466" s="21"/>
      <c r="X466" s="21"/>
      <c r="Y466" s="21"/>
      <c r="Z466" s="21"/>
    </row>
    <row r="467" spans="1:26">
      <c r="A467" s="21"/>
      <c r="B467" s="21"/>
      <c r="C467" s="21"/>
      <c r="D467" s="38"/>
      <c r="E467" s="11"/>
      <c r="F467" s="11"/>
      <c r="G467" s="11"/>
      <c r="H467" s="21"/>
      <c r="I467" s="21"/>
      <c r="J467" s="21"/>
      <c r="K467" s="21"/>
      <c r="L467" s="21"/>
      <c r="M467" s="21"/>
      <c r="N467" s="21"/>
      <c r="O467" s="21"/>
      <c r="P467" s="21"/>
      <c r="Q467" s="21"/>
      <c r="R467" s="21"/>
      <c r="S467" s="21"/>
      <c r="T467" s="21"/>
      <c r="U467" s="21"/>
      <c r="V467" s="21"/>
      <c r="W467" s="21"/>
      <c r="X467" s="21"/>
      <c r="Y467" s="21"/>
      <c r="Z467" s="21"/>
    </row>
    <row r="468" spans="1:26">
      <c r="A468" s="21"/>
      <c r="B468" s="21"/>
      <c r="C468" s="21"/>
      <c r="D468" s="38"/>
      <c r="E468" s="11"/>
      <c r="F468" s="11"/>
      <c r="G468" s="11"/>
      <c r="H468" s="21"/>
      <c r="I468" s="21"/>
      <c r="J468" s="21"/>
      <c r="K468" s="21"/>
      <c r="L468" s="21"/>
      <c r="M468" s="21"/>
      <c r="N468" s="21"/>
      <c r="O468" s="21"/>
      <c r="P468" s="21"/>
      <c r="Q468" s="21"/>
      <c r="R468" s="21"/>
      <c r="S468" s="21"/>
      <c r="T468" s="21"/>
      <c r="U468" s="21"/>
      <c r="V468" s="21"/>
      <c r="W468" s="21"/>
      <c r="X468" s="21"/>
      <c r="Y468" s="21"/>
      <c r="Z468" s="21"/>
    </row>
    <row r="469" spans="1:26">
      <c r="A469" s="21"/>
      <c r="B469" s="21"/>
      <c r="C469" s="21"/>
      <c r="D469" s="38"/>
      <c r="E469" s="11"/>
      <c r="F469" s="11"/>
      <c r="G469" s="11"/>
      <c r="H469" s="21"/>
      <c r="I469" s="21"/>
      <c r="J469" s="21"/>
      <c r="K469" s="21"/>
      <c r="L469" s="21"/>
      <c r="M469" s="21"/>
      <c r="N469" s="21"/>
      <c r="O469" s="21"/>
      <c r="P469" s="21"/>
      <c r="Q469" s="21"/>
      <c r="R469" s="21"/>
      <c r="S469" s="21"/>
      <c r="T469" s="21"/>
      <c r="U469" s="21"/>
      <c r="V469" s="21"/>
      <c r="W469" s="21"/>
      <c r="X469" s="21"/>
      <c r="Y469" s="21"/>
      <c r="Z469" s="21"/>
    </row>
    <row r="470" spans="1:26">
      <c r="A470" s="21"/>
      <c r="B470" s="21"/>
      <c r="C470" s="21"/>
      <c r="D470" s="38"/>
      <c r="E470" s="11"/>
      <c r="F470" s="11"/>
      <c r="G470" s="11"/>
      <c r="H470" s="21"/>
      <c r="I470" s="21"/>
      <c r="J470" s="21"/>
      <c r="K470" s="21"/>
      <c r="L470" s="21"/>
      <c r="M470" s="21"/>
      <c r="N470" s="21"/>
      <c r="O470" s="21"/>
      <c r="P470" s="21"/>
      <c r="Q470" s="21"/>
      <c r="R470" s="21"/>
      <c r="S470" s="21"/>
      <c r="T470" s="21"/>
      <c r="U470" s="21"/>
      <c r="V470" s="21"/>
      <c r="W470" s="21"/>
      <c r="X470" s="21"/>
      <c r="Y470" s="21"/>
      <c r="Z470" s="21"/>
    </row>
    <row r="471" spans="1:26">
      <c r="A471" s="21"/>
      <c r="B471" s="21"/>
      <c r="C471" s="21"/>
      <c r="D471" s="38"/>
      <c r="E471" s="11"/>
      <c r="F471" s="11"/>
      <c r="G471" s="11"/>
      <c r="H471" s="21"/>
      <c r="I471" s="21"/>
      <c r="J471" s="21"/>
      <c r="K471" s="21"/>
      <c r="L471" s="21"/>
      <c r="M471" s="21"/>
      <c r="N471" s="21"/>
      <c r="O471" s="21"/>
      <c r="P471" s="21"/>
      <c r="Q471" s="21"/>
      <c r="R471" s="21"/>
      <c r="S471" s="21"/>
      <c r="T471" s="21"/>
      <c r="U471" s="21"/>
      <c r="V471" s="21"/>
      <c r="W471" s="21"/>
      <c r="X471" s="21"/>
      <c r="Y471" s="21"/>
      <c r="Z471" s="21"/>
    </row>
    <row r="472" spans="1:26">
      <c r="A472" s="21"/>
      <c r="B472" s="21"/>
      <c r="C472" s="21"/>
      <c r="D472" s="38"/>
      <c r="E472" s="11"/>
      <c r="F472" s="11"/>
      <c r="G472" s="11"/>
      <c r="H472" s="21"/>
      <c r="I472" s="21"/>
      <c r="J472" s="21"/>
      <c r="K472" s="21"/>
      <c r="L472" s="21"/>
      <c r="M472" s="21"/>
      <c r="N472" s="21"/>
      <c r="O472" s="21"/>
      <c r="P472" s="21"/>
      <c r="Q472" s="21"/>
      <c r="R472" s="21"/>
      <c r="S472" s="21"/>
      <c r="T472" s="21"/>
      <c r="U472" s="21"/>
      <c r="V472" s="21"/>
      <c r="W472" s="21"/>
      <c r="X472" s="21"/>
      <c r="Y472" s="21"/>
      <c r="Z472" s="21"/>
    </row>
    <row r="473" spans="1:26">
      <c r="A473" s="21"/>
      <c r="B473" s="21"/>
      <c r="C473" s="21"/>
      <c r="D473" s="38"/>
      <c r="E473" s="11"/>
      <c r="F473" s="11"/>
      <c r="G473" s="11"/>
      <c r="H473" s="21"/>
      <c r="I473" s="21"/>
      <c r="J473" s="21"/>
      <c r="K473" s="21"/>
      <c r="L473" s="21"/>
      <c r="M473" s="21"/>
      <c r="N473" s="21"/>
      <c r="O473" s="21"/>
      <c r="P473" s="21"/>
      <c r="Q473" s="21"/>
      <c r="R473" s="21"/>
      <c r="S473" s="21"/>
      <c r="T473" s="21"/>
      <c r="U473" s="21"/>
      <c r="V473" s="21"/>
      <c r="W473" s="21"/>
      <c r="X473" s="21"/>
      <c r="Y473" s="21"/>
      <c r="Z473" s="21"/>
    </row>
    <row r="474" spans="1:26">
      <c r="A474" s="21"/>
      <c r="B474" s="21"/>
      <c r="C474" s="21"/>
      <c r="D474" s="38"/>
      <c r="E474" s="11"/>
      <c r="F474" s="11"/>
      <c r="G474" s="11"/>
      <c r="H474" s="21"/>
      <c r="I474" s="21"/>
      <c r="J474" s="21"/>
      <c r="K474" s="21"/>
      <c r="L474" s="21"/>
      <c r="M474" s="21"/>
      <c r="N474" s="21"/>
      <c r="O474" s="21"/>
      <c r="P474" s="21"/>
      <c r="Q474" s="21"/>
      <c r="R474" s="21"/>
      <c r="S474" s="21"/>
      <c r="T474" s="21"/>
      <c r="U474" s="21"/>
      <c r="V474" s="21"/>
      <c r="W474" s="21"/>
      <c r="X474" s="21"/>
      <c r="Y474" s="21"/>
      <c r="Z474" s="21"/>
    </row>
    <row r="475" spans="1:26">
      <c r="A475" s="21"/>
      <c r="B475" s="21"/>
      <c r="C475" s="21"/>
      <c r="D475" s="38"/>
      <c r="E475" s="11"/>
      <c r="F475" s="11"/>
      <c r="G475" s="11"/>
      <c r="H475" s="21"/>
      <c r="I475" s="21"/>
      <c r="J475" s="21"/>
      <c r="K475" s="21"/>
      <c r="L475" s="21"/>
      <c r="M475" s="21"/>
      <c r="N475" s="21"/>
      <c r="O475" s="21"/>
      <c r="P475" s="21"/>
      <c r="Q475" s="21"/>
      <c r="R475" s="21"/>
      <c r="S475" s="21"/>
      <c r="T475" s="21"/>
      <c r="U475" s="21"/>
      <c r="V475" s="21"/>
      <c r="W475" s="21"/>
      <c r="X475" s="21"/>
      <c r="Y475" s="21"/>
      <c r="Z475" s="21"/>
    </row>
    <row r="476" spans="1:26">
      <c r="A476" s="21"/>
      <c r="B476" s="21"/>
      <c r="C476" s="21"/>
      <c r="D476" s="38"/>
      <c r="E476" s="11"/>
      <c r="F476" s="11"/>
      <c r="G476" s="11"/>
      <c r="H476" s="21"/>
      <c r="I476" s="21"/>
      <c r="J476" s="21"/>
      <c r="K476" s="21"/>
      <c r="L476" s="21"/>
      <c r="M476" s="21"/>
      <c r="N476" s="21"/>
      <c r="O476" s="21"/>
      <c r="P476" s="21"/>
      <c r="Q476" s="21"/>
      <c r="R476" s="21"/>
      <c r="S476" s="21"/>
      <c r="T476" s="21"/>
      <c r="U476" s="21"/>
      <c r="V476" s="21"/>
      <c r="W476" s="21"/>
      <c r="X476" s="21"/>
      <c r="Y476" s="21"/>
      <c r="Z476" s="21"/>
    </row>
    <row r="477" spans="1:26">
      <c r="A477" s="21"/>
      <c r="B477" s="21"/>
      <c r="C477" s="21"/>
      <c r="D477" s="38"/>
      <c r="E477" s="11"/>
      <c r="F477" s="11"/>
      <c r="G477" s="11"/>
      <c r="H477" s="21"/>
      <c r="I477" s="21"/>
      <c r="J477" s="21"/>
      <c r="K477" s="21"/>
      <c r="L477" s="21"/>
      <c r="M477" s="21"/>
      <c r="N477" s="21"/>
      <c r="O477" s="21"/>
      <c r="P477" s="21"/>
      <c r="Q477" s="21"/>
      <c r="R477" s="21"/>
      <c r="S477" s="21"/>
      <c r="T477" s="21"/>
      <c r="U477" s="21"/>
      <c r="V477" s="21"/>
      <c r="W477" s="21"/>
      <c r="X477" s="21"/>
      <c r="Y477" s="21"/>
      <c r="Z477" s="21"/>
    </row>
    <row r="478" spans="1:26">
      <c r="A478" s="21"/>
      <c r="B478" s="21"/>
      <c r="C478" s="21"/>
      <c r="D478" s="38"/>
      <c r="E478" s="11"/>
      <c r="F478" s="11"/>
      <c r="G478" s="11"/>
      <c r="H478" s="21"/>
      <c r="I478" s="21"/>
      <c r="J478" s="21"/>
      <c r="K478" s="21"/>
      <c r="L478" s="21"/>
      <c r="M478" s="21"/>
      <c r="N478" s="21"/>
      <c r="O478" s="21"/>
      <c r="P478" s="21"/>
      <c r="Q478" s="21"/>
      <c r="R478" s="21"/>
      <c r="S478" s="21"/>
      <c r="T478" s="21"/>
      <c r="U478" s="21"/>
      <c r="V478" s="21"/>
      <c r="W478" s="21"/>
      <c r="X478" s="21"/>
      <c r="Y478" s="21"/>
      <c r="Z478" s="21"/>
    </row>
    <row r="479" spans="1:26">
      <c r="A479" s="21"/>
      <c r="B479" s="21"/>
      <c r="C479" s="21"/>
      <c r="D479" s="38"/>
      <c r="E479" s="11"/>
      <c r="F479" s="11"/>
      <c r="G479" s="11"/>
      <c r="H479" s="21"/>
      <c r="I479" s="21"/>
      <c r="J479" s="21"/>
      <c r="K479" s="21"/>
      <c r="L479" s="21"/>
      <c r="M479" s="21"/>
      <c r="N479" s="21"/>
      <c r="O479" s="21"/>
      <c r="P479" s="21"/>
      <c r="Q479" s="21"/>
      <c r="R479" s="21"/>
      <c r="S479" s="21"/>
      <c r="T479" s="21"/>
      <c r="U479" s="21"/>
      <c r="V479" s="21"/>
      <c r="W479" s="21"/>
      <c r="X479" s="21"/>
      <c r="Y479" s="21"/>
      <c r="Z479" s="21"/>
    </row>
    <row r="480" spans="1:26">
      <c r="A480" s="21"/>
      <c r="B480" s="21"/>
      <c r="C480" s="21"/>
      <c r="D480" s="38"/>
      <c r="E480" s="11"/>
      <c r="F480" s="11"/>
      <c r="G480" s="11"/>
      <c r="H480" s="21"/>
      <c r="I480" s="21"/>
      <c r="J480" s="21"/>
      <c r="K480" s="21"/>
      <c r="L480" s="21"/>
      <c r="M480" s="21"/>
      <c r="N480" s="21"/>
      <c r="O480" s="21"/>
      <c r="P480" s="21"/>
      <c r="Q480" s="21"/>
      <c r="R480" s="21"/>
      <c r="S480" s="21"/>
      <c r="T480" s="21"/>
      <c r="U480" s="21"/>
      <c r="V480" s="21"/>
      <c r="W480" s="21"/>
      <c r="X480" s="21"/>
      <c r="Y480" s="21"/>
      <c r="Z480" s="21"/>
    </row>
    <row r="481" spans="1:26">
      <c r="A481" s="21"/>
      <c r="B481" s="21"/>
      <c r="C481" s="21"/>
      <c r="D481" s="38"/>
      <c r="E481" s="11"/>
      <c r="F481" s="11"/>
      <c r="G481" s="11"/>
      <c r="H481" s="21"/>
      <c r="I481" s="21"/>
      <c r="J481" s="21"/>
      <c r="K481" s="21"/>
      <c r="L481" s="21"/>
      <c r="M481" s="21"/>
      <c r="N481" s="21"/>
      <c r="O481" s="21"/>
      <c r="P481" s="21"/>
      <c r="Q481" s="21"/>
      <c r="R481" s="21"/>
      <c r="S481" s="21"/>
      <c r="T481" s="21"/>
      <c r="U481" s="21"/>
      <c r="V481" s="21"/>
      <c r="W481" s="21"/>
      <c r="X481" s="21"/>
      <c r="Y481" s="21"/>
      <c r="Z481" s="21"/>
    </row>
    <row r="482" spans="1:26">
      <c r="A482" s="21"/>
      <c r="B482" s="21"/>
      <c r="C482" s="21"/>
      <c r="D482" s="38"/>
      <c r="E482" s="11"/>
      <c r="F482" s="11"/>
      <c r="G482" s="11"/>
      <c r="H482" s="21"/>
      <c r="I482" s="21"/>
      <c r="J482" s="21"/>
      <c r="K482" s="21"/>
      <c r="L482" s="21"/>
      <c r="M482" s="21"/>
      <c r="N482" s="21"/>
      <c r="O482" s="21"/>
      <c r="P482" s="21"/>
      <c r="Q482" s="21"/>
      <c r="R482" s="21"/>
      <c r="S482" s="21"/>
      <c r="T482" s="21"/>
      <c r="U482" s="21"/>
      <c r="V482" s="21"/>
      <c r="W482" s="21"/>
      <c r="X482" s="21"/>
      <c r="Y482" s="21"/>
      <c r="Z482" s="21"/>
    </row>
    <row r="483" spans="1:26">
      <c r="A483" s="21"/>
      <c r="B483" s="21"/>
      <c r="C483" s="21"/>
      <c r="D483" s="38"/>
      <c r="E483" s="11"/>
      <c r="F483" s="11"/>
      <c r="G483" s="11"/>
      <c r="H483" s="21"/>
      <c r="I483" s="21"/>
      <c r="J483" s="21"/>
      <c r="K483" s="21"/>
      <c r="L483" s="21"/>
      <c r="M483" s="21"/>
      <c r="N483" s="21"/>
      <c r="O483" s="21"/>
      <c r="P483" s="21"/>
      <c r="Q483" s="21"/>
      <c r="R483" s="21"/>
      <c r="S483" s="21"/>
      <c r="T483" s="21"/>
      <c r="U483" s="21"/>
      <c r="V483" s="21"/>
      <c r="W483" s="21"/>
      <c r="X483" s="21"/>
      <c r="Y483" s="21"/>
      <c r="Z483" s="21"/>
    </row>
    <row r="484" spans="1:26">
      <c r="A484" s="21"/>
      <c r="B484" s="21"/>
      <c r="C484" s="21"/>
      <c r="D484" s="38"/>
      <c r="E484" s="11"/>
      <c r="F484" s="11"/>
      <c r="G484" s="11"/>
      <c r="H484" s="21"/>
      <c r="I484" s="21"/>
      <c r="J484" s="21"/>
      <c r="K484" s="21"/>
      <c r="L484" s="21"/>
      <c r="M484" s="21"/>
      <c r="N484" s="21"/>
      <c r="O484" s="21"/>
      <c r="P484" s="21"/>
      <c r="Q484" s="21"/>
      <c r="R484" s="21"/>
      <c r="S484" s="21"/>
      <c r="T484" s="21"/>
      <c r="U484" s="21"/>
      <c r="V484" s="21"/>
      <c r="W484" s="21"/>
      <c r="X484" s="21"/>
      <c r="Y484" s="21"/>
      <c r="Z484" s="21"/>
    </row>
    <row r="485" spans="1:26">
      <c r="A485" s="21"/>
      <c r="B485" s="21"/>
      <c r="C485" s="21"/>
      <c r="D485" s="38"/>
      <c r="E485" s="11"/>
      <c r="F485" s="11"/>
      <c r="G485" s="11"/>
      <c r="H485" s="21"/>
      <c r="I485" s="21"/>
      <c r="J485" s="21"/>
      <c r="K485" s="21"/>
      <c r="L485" s="21"/>
      <c r="M485" s="21"/>
      <c r="N485" s="21"/>
      <c r="O485" s="21"/>
      <c r="P485" s="21"/>
      <c r="Q485" s="21"/>
      <c r="R485" s="21"/>
      <c r="S485" s="21"/>
      <c r="T485" s="21"/>
      <c r="U485" s="21"/>
      <c r="V485" s="21"/>
      <c r="W485" s="21"/>
      <c r="X485" s="21"/>
      <c r="Y485" s="21"/>
      <c r="Z485" s="21"/>
    </row>
    <row r="486" spans="1:26">
      <c r="A486" s="21"/>
      <c r="B486" s="21"/>
      <c r="C486" s="21"/>
      <c r="D486" s="38"/>
      <c r="E486" s="11"/>
      <c r="F486" s="11"/>
      <c r="G486" s="11"/>
      <c r="H486" s="21"/>
      <c r="I486" s="21"/>
      <c r="J486" s="21"/>
      <c r="K486" s="21"/>
      <c r="L486" s="21"/>
      <c r="M486" s="21"/>
      <c r="N486" s="21"/>
      <c r="O486" s="21"/>
      <c r="P486" s="21"/>
      <c r="Q486" s="21"/>
      <c r="R486" s="21"/>
      <c r="S486" s="21"/>
      <c r="T486" s="21"/>
      <c r="U486" s="21"/>
      <c r="V486" s="21"/>
      <c r="W486" s="21"/>
      <c r="X486" s="21"/>
      <c r="Y486" s="21"/>
      <c r="Z486" s="21"/>
    </row>
    <row r="487" spans="1:26">
      <c r="A487" s="21"/>
      <c r="B487" s="21"/>
      <c r="C487" s="21"/>
      <c r="D487" s="38"/>
      <c r="E487" s="11"/>
      <c r="F487" s="11"/>
      <c r="G487" s="11"/>
      <c r="H487" s="21"/>
      <c r="I487" s="21"/>
      <c r="J487" s="21"/>
      <c r="K487" s="21"/>
      <c r="L487" s="21"/>
      <c r="M487" s="21"/>
      <c r="N487" s="21"/>
      <c r="O487" s="21"/>
      <c r="P487" s="21"/>
      <c r="Q487" s="21"/>
      <c r="R487" s="21"/>
      <c r="S487" s="21"/>
      <c r="T487" s="21"/>
      <c r="U487" s="21"/>
      <c r="V487" s="21"/>
      <c r="W487" s="21"/>
      <c r="X487" s="21"/>
      <c r="Y487" s="21"/>
      <c r="Z487" s="21"/>
    </row>
    <row r="488" spans="1:26">
      <c r="A488" s="21"/>
      <c r="B488" s="21"/>
      <c r="C488" s="21"/>
      <c r="D488" s="38"/>
      <c r="E488" s="11"/>
      <c r="F488" s="11"/>
      <c r="G488" s="11"/>
      <c r="H488" s="21"/>
      <c r="I488" s="21"/>
      <c r="J488" s="21"/>
      <c r="K488" s="21"/>
      <c r="L488" s="21"/>
      <c r="M488" s="21"/>
      <c r="N488" s="21"/>
      <c r="O488" s="21"/>
      <c r="P488" s="21"/>
      <c r="Q488" s="21"/>
      <c r="R488" s="21"/>
      <c r="S488" s="21"/>
      <c r="T488" s="21"/>
      <c r="U488" s="21"/>
      <c r="V488" s="21"/>
      <c r="W488" s="21"/>
      <c r="X488" s="21"/>
      <c r="Y488" s="21"/>
      <c r="Z488" s="21"/>
    </row>
    <row r="489" spans="1:26">
      <c r="A489" s="21"/>
      <c r="B489" s="21"/>
      <c r="C489" s="21"/>
      <c r="D489" s="38"/>
      <c r="E489" s="11"/>
      <c r="F489" s="11"/>
      <c r="G489" s="11"/>
      <c r="H489" s="21"/>
      <c r="I489" s="21"/>
      <c r="J489" s="21"/>
      <c r="K489" s="21"/>
      <c r="L489" s="21"/>
      <c r="M489" s="21"/>
      <c r="N489" s="21"/>
      <c r="O489" s="21"/>
      <c r="P489" s="21"/>
      <c r="Q489" s="21"/>
      <c r="R489" s="21"/>
      <c r="S489" s="21"/>
      <c r="T489" s="21"/>
      <c r="U489" s="21"/>
      <c r="V489" s="21"/>
      <c r="W489" s="21"/>
      <c r="X489" s="21"/>
      <c r="Y489" s="21"/>
      <c r="Z489" s="21"/>
    </row>
    <row r="490" spans="1:26">
      <c r="A490" s="21"/>
      <c r="B490" s="21"/>
      <c r="C490" s="21"/>
      <c r="D490" s="38"/>
      <c r="E490" s="11"/>
      <c r="F490" s="11"/>
      <c r="G490" s="11"/>
      <c r="H490" s="21"/>
      <c r="I490" s="21"/>
      <c r="J490" s="21"/>
      <c r="K490" s="21"/>
      <c r="L490" s="21"/>
      <c r="M490" s="21"/>
      <c r="N490" s="21"/>
      <c r="O490" s="21"/>
      <c r="P490" s="21"/>
      <c r="Q490" s="21"/>
      <c r="R490" s="21"/>
      <c r="S490" s="21"/>
      <c r="T490" s="21"/>
      <c r="U490" s="21"/>
      <c r="V490" s="21"/>
      <c r="W490" s="21"/>
      <c r="X490" s="21"/>
      <c r="Y490" s="21"/>
      <c r="Z490" s="21"/>
    </row>
    <row r="491" spans="1:26">
      <c r="A491" s="21"/>
      <c r="B491" s="21"/>
      <c r="C491" s="21"/>
      <c r="D491" s="38"/>
      <c r="E491" s="11"/>
      <c r="F491" s="11"/>
      <c r="G491" s="11"/>
      <c r="H491" s="21"/>
      <c r="I491" s="21"/>
      <c r="J491" s="21"/>
      <c r="K491" s="21"/>
      <c r="L491" s="21"/>
      <c r="M491" s="21"/>
      <c r="N491" s="21"/>
      <c r="O491" s="21"/>
      <c r="P491" s="21"/>
      <c r="Q491" s="21"/>
      <c r="R491" s="21"/>
      <c r="S491" s="21"/>
      <c r="T491" s="21"/>
      <c r="U491" s="21"/>
      <c r="V491" s="21"/>
      <c r="W491" s="21"/>
      <c r="X491" s="21"/>
      <c r="Y491" s="21"/>
      <c r="Z491" s="21"/>
    </row>
    <row r="492" spans="1:26">
      <c r="A492" s="21"/>
      <c r="B492" s="21"/>
      <c r="C492" s="21"/>
      <c r="D492" s="38"/>
      <c r="E492" s="11"/>
      <c r="F492" s="11"/>
      <c r="G492" s="11"/>
      <c r="H492" s="21"/>
      <c r="I492" s="21"/>
      <c r="J492" s="21"/>
      <c r="K492" s="21"/>
      <c r="L492" s="21"/>
      <c r="M492" s="21"/>
      <c r="N492" s="21"/>
      <c r="O492" s="21"/>
      <c r="P492" s="21"/>
      <c r="Q492" s="21"/>
      <c r="R492" s="21"/>
      <c r="S492" s="21"/>
      <c r="T492" s="21"/>
      <c r="U492" s="21"/>
      <c r="V492" s="21"/>
      <c r="W492" s="21"/>
      <c r="X492" s="21"/>
      <c r="Y492" s="21"/>
      <c r="Z492" s="21"/>
    </row>
    <row r="493" spans="1:26">
      <c r="A493" s="21"/>
      <c r="B493" s="21"/>
      <c r="C493" s="21"/>
      <c r="D493" s="38"/>
      <c r="E493" s="11"/>
      <c r="F493" s="11"/>
      <c r="G493" s="11"/>
      <c r="H493" s="21"/>
      <c r="I493" s="21"/>
      <c r="J493" s="21"/>
      <c r="K493" s="21"/>
      <c r="L493" s="21"/>
      <c r="M493" s="21"/>
      <c r="N493" s="21"/>
      <c r="O493" s="21"/>
      <c r="P493" s="21"/>
      <c r="Q493" s="21"/>
      <c r="R493" s="21"/>
      <c r="S493" s="21"/>
      <c r="T493" s="21"/>
      <c r="U493" s="21"/>
      <c r="V493" s="21"/>
      <c r="W493" s="21"/>
      <c r="X493" s="21"/>
      <c r="Y493" s="21"/>
      <c r="Z493" s="21"/>
    </row>
    <row r="494" spans="1:26">
      <c r="A494" s="21"/>
      <c r="B494" s="21"/>
      <c r="C494" s="21"/>
      <c r="D494" s="38"/>
      <c r="E494" s="11"/>
      <c r="F494" s="11"/>
      <c r="G494" s="11"/>
      <c r="H494" s="21"/>
      <c r="I494" s="21"/>
      <c r="J494" s="21"/>
      <c r="K494" s="21"/>
      <c r="L494" s="21"/>
      <c r="M494" s="21"/>
      <c r="N494" s="21"/>
      <c r="O494" s="21"/>
      <c r="P494" s="21"/>
      <c r="Q494" s="21"/>
      <c r="R494" s="21"/>
      <c r="S494" s="21"/>
      <c r="T494" s="21"/>
      <c r="U494" s="21"/>
      <c r="V494" s="21"/>
      <c r="W494" s="21"/>
      <c r="X494" s="21"/>
      <c r="Y494" s="21"/>
      <c r="Z494" s="21"/>
    </row>
    <row r="495" spans="1:26">
      <c r="A495" s="21"/>
      <c r="B495" s="21"/>
      <c r="C495" s="21"/>
      <c r="D495" s="38"/>
      <c r="E495" s="11"/>
      <c r="F495" s="11"/>
      <c r="G495" s="11"/>
      <c r="H495" s="21"/>
      <c r="I495" s="21"/>
      <c r="J495" s="21"/>
      <c r="K495" s="21"/>
      <c r="L495" s="21"/>
      <c r="M495" s="21"/>
      <c r="N495" s="21"/>
      <c r="O495" s="21"/>
      <c r="P495" s="21"/>
      <c r="Q495" s="21"/>
      <c r="R495" s="21"/>
      <c r="S495" s="21"/>
      <c r="T495" s="21"/>
      <c r="U495" s="21"/>
      <c r="V495" s="21"/>
      <c r="W495" s="21"/>
      <c r="X495" s="21"/>
      <c r="Y495" s="21"/>
      <c r="Z495" s="21"/>
    </row>
    <row r="496" spans="1:26">
      <c r="A496" s="21"/>
      <c r="B496" s="21"/>
      <c r="C496" s="21"/>
      <c r="D496" s="38"/>
      <c r="E496" s="11"/>
      <c r="F496" s="11"/>
      <c r="G496" s="11"/>
      <c r="H496" s="21"/>
      <c r="I496" s="21"/>
      <c r="J496" s="21"/>
      <c r="K496" s="21"/>
      <c r="L496" s="21"/>
      <c r="M496" s="21"/>
      <c r="N496" s="21"/>
      <c r="O496" s="21"/>
      <c r="P496" s="21"/>
      <c r="Q496" s="21"/>
      <c r="R496" s="21"/>
      <c r="S496" s="21"/>
      <c r="T496" s="21"/>
      <c r="U496" s="21"/>
      <c r="V496" s="21"/>
      <c r="W496" s="21"/>
      <c r="X496" s="21"/>
      <c r="Y496" s="21"/>
      <c r="Z496" s="21"/>
    </row>
    <row r="497" spans="1:26">
      <c r="A497" s="21"/>
      <c r="B497" s="21"/>
      <c r="C497" s="21"/>
      <c r="D497" s="38"/>
      <c r="E497" s="11"/>
      <c r="F497" s="11"/>
      <c r="G497" s="11"/>
      <c r="H497" s="21"/>
      <c r="I497" s="21"/>
      <c r="J497" s="21"/>
      <c r="K497" s="21"/>
      <c r="L497" s="21"/>
      <c r="M497" s="21"/>
      <c r="N497" s="21"/>
      <c r="O497" s="21"/>
      <c r="P497" s="21"/>
      <c r="Q497" s="21"/>
      <c r="R497" s="21"/>
      <c r="S497" s="21"/>
      <c r="T497" s="21"/>
      <c r="U497" s="21"/>
      <c r="V497" s="21"/>
      <c r="W497" s="21"/>
      <c r="X497" s="21"/>
      <c r="Y497" s="21"/>
      <c r="Z497" s="21"/>
    </row>
    <row r="498" spans="1:26">
      <c r="A498" s="21"/>
      <c r="B498" s="21"/>
      <c r="C498" s="21"/>
      <c r="D498" s="38"/>
      <c r="E498" s="11"/>
      <c r="F498" s="11"/>
      <c r="G498" s="11"/>
      <c r="H498" s="21"/>
      <c r="I498" s="21"/>
      <c r="J498" s="21"/>
      <c r="K498" s="21"/>
      <c r="L498" s="21"/>
      <c r="M498" s="21"/>
      <c r="N498" s="21"/>
      <c r="O498" s="21"/>
      <c r="P498" s="21"/>
      <c r="Q498" s="21"/>
      <c r="R498" s="21"/>
      <c r="S498" s="21"/>
      <c r="T498" s="21"/>
      <c r="U498" s="21"/>
      <c r="V498" s="21"/>
      <c r="W498" s="21"/>
      <c r="X498" s="21"/>
      <c r="Y498" s="21"/>
      <c r="Z498" s="21"/>
    </row>
    <row r="499" spans="1:26">
      <c r="A499" s="21"/>
      <c r="B499" s="21"/>
      <c r="C499" s="21"/>
      <c r="D499" s="38"/>
      <c r="E499" s="11"/>
      <c r="F499" s="11"/>
      <c r="G499" s="11"/>
      <c r="H499" s="21"/>
      <c r="I499" s="21"/>
      <c r="J499" s="21"/>
      <c r="K499" s="21"/>
      <c r="L499" s="21"/>
      <c r="M499" s="21"/>
      <c r="N499" s="21"/>
      <c r="O499" s="21"/>
      <c r="P499" s="21"/>
      <c r="Q499" s="21"/>
      <c r="R499" s="21"/>
      <c r="S499" s="21"/>
      <c r="T499" s="21"/>
      <c r="U499" s="21"/>
      <c r="V499" s="21"/>
      <c r="W499" s="21"/>
      <c r="X499" s="21"/>
      <c r="Y499" s="21"/>
      <c r="Z499" s="21"/>
    </row>
    <row r="500" spans="1:26">
      <c r="A500" s="21"/>
      <c r="B500" s="21"/>
      <c r="C500" s="21"/>
      <c r="D500" s="38"/>
      <c r="E500" s="11"/>
      <c r="F500" s="11"/>
      <c r="G500" s="11"/>
      <c r="H500" s="21"/>
      <c r="I500" s="21"/>
      <c r="J500" s="21"/>
      <c r="K500" s="21"/>
      <c r="L500" s="21"/>
      <c r="M500" s="21"/>
      <c r="N500" s="21"/>
      <c r="O500" s="21"/>
      <c r="P500" s="21"/>
      <c r="Q500" s="21"/>
      <c r="R500" s="21"/>
      <c r="S500" s="21"/>
      <c r="T500" s="21"/>
      <c r="U500" s="21"/>
      <c r="V500" s="21"/>
      <c r="W500" s="21"/>
      <c r="X500" s="21"/>
      <c r="Y500" s="21"/>
      <c r="Z500" s="21"/>
    </row>
    <row r="501" spans="1:26">
      <c r="A501" s="21"/>
      <c r="B501" s="21"/>
      <c r="C501" s="21"/>
      <c r="D501" s="38"/>
      <c r="E501" s="11"/>
      <c r="F501" s="11"/>
      <c r="G501" s="11"/>
      <c r="H501" s="21"/>
      <c r="I501" s="21"/>
      <c r="J501" s="21"/>
      <c r="K501" s="21"/>
      <c r="L501" s="21"/>
      <c r="M501" s="21"/>
      <c r="N501" s="21"/>
      <c r="O501" s="21"/>
      <c r="P501" s="21"/>
      <c r="Q501" s="21"/>
      <c r="R501" s="21"/>
      <c r="S501" s="21"/>
      <c r="T501" s="21"/>
      <c r="U501" s="21"/>
      <c r="V501" s="21"/>
      <c r="W501" s="21"/>
      <c r="X501" s="21"/>
      <c r="Y501" s="21"/>
      <c r="Z501" s="21"/>
    </row>
    <row r="502" spans="1:26">
      <c r="A502" s="21"/>
      <c r="B502" s="21"/>
      <c r="C502" s="21"/>
      <c r="D502" s="38"/>
      <c r="E502" s="11"/>
      <c r="F502" s="11"/>
      <c r="G502" s="11"/>
      <c r="H502" s="21"/>
      <c r="I502" s="21"/>
      <c r="J502" s="21"/>
      <c r="K502" s="21"/>
      <c r="L502" s="21"/>
      <c r="M502" s="21"/>
      <c r="N502" s="21"/>
      <c r="O502" s="21"/>
      <c r="P502" s="21"/>
      <c r="Q502" s="21"/>
      <c r="R502" s="21"/>
      <c r="S502" s="21"/>
      <c r="T502" s="21"/>
      <c r="U502" s="21"/>
      <c r="V502" s="21"/>
      <c r="W502" s="21"/>
      <c r="X502" s="21"/>
      <c r="Y502" s="21"/>
      <c r="Z502" s="21"/>
    </row>
    <row r="503" spans="1:26">
      <c r="A503" s="21"/>
      <c r="B503" s="21"/>
      <c r="C503" s="21"/>
      <c r="D503" s="38"/>
      <c r="E503" s="11"/>
      <c r="F503" s="11"/>
      <c r="G503" s="11"/>
      <c r="H503" s="21"/>
      <c r="I503" s="21"/>
      <c r="J503" s="21"/>
      <c r="K503" s="21"/>
      <c r="L503" s="21"/>
      <c r="M503" s="21"/>
      <c r="N503" s="21"/>
      <c r="O503" s="21"/>
      <c r="P503" s="21"/>
      <c r="Q503" s="21"/>
      <c r="R503" s="21"/>
      <c r="S503" s="21"/>
      <c r="T503" s="21"/>
      <c r="U503" s="21"/>
      <c r="V503" s="21"/>
      <c r="W503" s="21"/>
      <c r="X503" s="21"/>
      <c r="Y503" s="21"/>
      <c r="Z503" s="21"/>
    </row>
    <row r="504" spans="1:26">
      <c r="A504" s="21"/>
      <c r="B504" s="21"/>
      <c r="C504" s="21"/>
      <c r="D504" s="38"/>
      <c r="E504" s="11"/>
      <c r="F504" s="11"/>
      <c r="G504" s="11"/>
      <c r="H504" s="21"/>
      <c r="I504" s="21"/>
      <c r="J504" s="21"/>
      <c r="K504" s="21"/>
      <c r="L504" s="21"/>
      <c r="M504" s="21"/>
      <c r="N504" s="21"/>
      <c r="O504" s="21"/>
      <c r="P504" s="21"/>
      <c r="Q504" s="21"/>
      <c r="R504" s="21"/>
      <c r="S504" s="21"/>
      <c r="T504" s="21"/>
      <c r="U504" s="21"/>
      <c r="V504" s="21"/>
      <c r="W504" s="21"/>
      <c r="X504" s="21"/>
      <c r="Y504" s="21"/>
      <c r="Z504" s="21"/>
    </row>
    <row r="505" spans="1:26">
      <c r="A505" s="21"/>
      <c r="B505" s="21"/>
      <c r="C505" s="21"/>
      <c r="D505" s="38"/>
      <c r="E505" s="11"/>
      <c r="F505" s="11"/>
      <c r="G505" s="11"/>
      <c r="H505" s="21"/>
      <c r="I505" s="21"/>
      <c r="J505" s="21"/>
      <c r="K505" s="21"/>
      <c r="L505" s="21"/>
      <c r="M505" s="21"/>
      <c r="N505" s="21"/>
      <c r="O505" s="21"/>
      <c r="P505" s="21"/>
      <c r="Q505" s="21"/>
      <c r="R505" s="21"/>
      <c r="S505" s="21"/>
      <c r="T505" s="21"/>
      <c r="U505" s="21"/>
      <c r="V505" s="21"/>
      <c r="W505" s="21"/>
      <c r="X505" s="21"/>
      <c r="Y505" s="21"/>
      <c r="Z505" s="21"/>
    </row>
    <row r="506" spans="1:26">
      <c r="A506" s="21"/>
      <c r="B506" s="21"/>
      <c r="C506" s="21"/>
      <c r="D506" s="38"/>
      <c r="E506" s="11"/>
      <c r="F506" s="11"/>
      <c r="G506" s="11"/>
      <c r="H506" s="21"/>
      <c r="I506" s="21"/>
      <c r="J506" s="21"/>
      <c r="K506" s="21"/>
      <c r="L506" s="21"/>
      <c r="M506" s="21"/>
      <c r="N506" s="21"/>
      <c r="O506" s="21"/>
      <c r="P506" s="21"/>
      <c r="Q506" s="21"/>
      <c r="R506" s="21"/>
      <c r="S506" s="21"/>
      <c r="T506" s="21"/>
      <c r="U506" s="21"/>
      <c r="V506" s="21"/>
      <c r="W506" s="21"/>
      <c r="X506" s="21"/>
      <c r="Y506" s="21"/>
      <c r="Z506" s="21"/>
    </row>
    <row r="507" spans="1:26">
      <c r="A507" s="21"/>
      <c r="B507" s="21"/>
      <c r="C507" s="21"/>
      <c r="D507" s="38"/>
      <c r="E507" s="11"/>
      <c r="F507" s="11"/>
      <c r="G507" s="11"/>
      <c r="H507" s="21"/>
      <c r="I507" s="21"/>
      <c r="J507" s="21"/>
      <c r="K507" s="21"/>
      <c r="L507" s="21"/>
      <c r="M507" s="21"/>
      <c r="N507" s="21"/>
      <c r="O507" s="21"/>
      <c r="P507" s="21"/>
      <c r="Q507" s="21"/>
      <c r="R507" s="21"/>
      <c r="S507" s="21"/>
      <c r="T507" s="21"/>
      <c r="U507" s="21"/>
      <c r="V507" s="21"/>
      <c r="W507" s="21"/>
      <c r="X507" s="21"/>
      <c r="Y507" s="21"/>
      <c r="Z507" s="21"/>
    </row>
    <row r="508" spans="1:26">
      <c r="A508" s="21"/>
      <c r="B508" s="21"/>
      <c r="C508" s="21"/>
      <c r="D508" s="38"/>
      <c r="E508" s="11"/>
      <c r="F508" s="11"/>
      <c r="G508" s="11"/>
      <c r="H508" s="21"/>
      <c r="I508" s="21"/>
      <c r="J508" s="21"/>
      <c r="K508" s="21"/>
      <c r="L508" s="21"/>
      <c r="M508" s="21"/>
      <c r="N508" s="21"/>
      <c r="O508" s="21"/>
      <c r="P508" s="21"/>
      <c r="Q508" s="21"/>
      <c r="R508" s="21"/>
      <c r="S508" s="21"/>
      <c r="T508" s="21"/>
      <c r="U508" s="21"/>
      <c r="V508" s="21"/>
      <c r="W508" s="21"/>
      <c r="X508" s="21"/>
      <c r="Y508" s="21"/>
      <c r="Z508" s="21"/>
    </row>
    <row r="509" spans="1:26">
      <c r="A509" s="21"/>
      <c r="B509" s="21"/>
      <c r="C509" s="21"/>
      <c r="D509" s="38"/>
      <c r="E509" s="11"/>
      <c r="F509" s="11"/>
      <c r="G509" s="11"/>
      <c r="H509" s="21"/>
      <c r="I509" s="21"/>
      <c r="J509" s="21"/>
      <c r="K509" s="21"/>
      <c r="L509" s="21"/>
      <c r="M509" s="21"/>
      <c r="N509" s="21"/>
      <c r="O509" s="21"/>
      <c r="P509" s="21"/>
      <c r="Q509" s="21"/>
      <c r="R509" s="21"/>
      <c r="S509" s="21"/>
      <c r="T509" s="21"/>
      <c r="U509" s="21"/>
      <c r="V509" s="21"/>
      <c r="W509" s="21"/>
      <c r="X509" s="21"/>
      <c r="Y509" s="21"/>
      <c r="Z509" s="21"/>
    </row>
    <row r="510" spans="1:26">
      <c r="A510" s="21"/>
      <c r="B510" s="21"/>
      <c r="C510" s="21"/>
      <c r="D510" s="38"/>
      <c r="E510" s="11"/>
      <c r="F510" s="11"/>
      <c r="G510" s="11"/>
      <c r="H510" s="21"/>
      <c r="I510" s="21"/>
      <c r="J510" s="21"/>
      <c r="K510" s="21"/>
      <c r="L510" s="21"/>
      <c r="M510" s="21"/>
      <c r="N510" s="21"/>
      <c r="O510" s="21"/>
      <c r="P510" s="21"/>
      <c r="Q510" s="21"/>
      <c r="R510" s="21"/>
      <c r="S510" s="21"/>
      <c r="T510" s="21"/>
      <c r="U510" s="21"/>
      <c r="V510" s="21"/>
      <c r="W510" s="21"/>
      <c r="X510" s="21"/>
      <c r="Y510" s="21"/>
      <c r="Z510" s="21"/>
    </row>
    <row r="511" spans="1:26">
      <c r="A511" s="21"/>
      <c r="B511" s="21"/>
      <c r="C511" s="21"/>
      <c r="D511" s="38"/>
      <c r="E511" s="11"/>
      <c r="F511" s="11"/>
      <c r="G511" s="11"/>
      <c r="H511" s="21"/>
      <c r="I511" s="21"/>
      <c r="J511" s="21"/>
      <c r="K511" s="21"/>
      <c r="L511" s="21"/>
      <c r="M511" s="21"/>
      <c r="N511" s="21"/>
      <c r="O511" s="21"/>
      <c r="P511" s="21"/>
      <c r="Q511" s="21"/>
      <c r="R511" s="21"/>
      <c r="S511" s="21"/>
      <c r="T511" s="21"/>
      <c r="U511" s="21"/>
      <c r="V511" s="21"/>
      <c r="W511" s="21"/>
      <c r="X511" s="21"/>
      <c r="Y511" s="21"/>
      <c r="Z511" s="21"/>
    </row>
    <row r="512" spans="1:26">
      <c r="A512" s="21"/>
      <c r="B512" s="21"/>
      <c r="C512" s="21"/>
      <c r="D512" s="38"/>
      <c r="E512" s="11"/>
      <c r="F512" s="11"/>
      <c r="G512" s="11"/>
      <c r="H512" s="21"/>
      <c r="I512" s="21"/>
      <c r="J512" s="21"/>
      <c r="K512" s="21"/>
      <c r="L512" s="21"/>
      <c r="M512" s="21"/>
      <c r="N512" s="21"/>
      <c r="O512" s="21"/>
      <c r="P512" s="21"/>
      <c r="Q512" s="21"/>
      <c r="R512" s="21"/>
      <c r="S512" s="21"/>
      <c r="T512" s="21"/>
      <c r="U512" s="21"/>
      <c r="V512" s="21"/>
      <c r="W512" s="21"/>
      <c r="X512" s="21"/>
      <c r="Y512" s="21"/>
      <c r="Z512" s="21"/>
    </row>
    <row r="513" spans="1:26">
      <c r="A513" s="21"/>
      <c r="B513" s="21"/>
      <c r="C513" s="21"/>
      <c r="D513" s="38"/>
      <c r="E513" s="11"/>
      <c r="F513" s="11"/>
      <c r="G513" s="11"/>
      <c r="H513" s="21"/>
      <c r="I513" s="21"/>
      <c r="J513" s="21"/>
      <c r="K513" s="21"/>
      <c r="L513" s="21"/>
      <c r="M513" s="21"/>
      <c r="N513" s="21"/>
      <c r="O513" s="21"/>
      <c r="P513" s="21"/>
      <c r="Q513" s="21"/>
      <c r="R513" s="21"/>
      <c r="S513" s="21"/>
      <c r="T513" s="21"/>
      <c r="U513" s="21"/>
      <c r="V513" s="21"/>
      <c r="W513" s="21"/>
      <c r="X513" s="21"/>
      <c r="Y513" s="21"/>
      <c r="Z513" s="21"/>
    </row>
    <row r="514" spans="1:26">
      <c r="A514" s="21"/>
      <c r="B514" s="21"/>
      <c r="C514" s="21"/>
      <c r="D514" s="38"/>
      <c r="E514" s="11"/>
      <c r="F514" s="11"/>
      <c r="G514" s="11"/>
      <c r="H514" s="21"/>
      <c r="I514" s="21"/>
      <c r="J514" s="21"/>
      <c r="K514" s="21"/>
      <c r="L514" s="21"/>
      <c r="M514" s="21"/>
      <c r="N514" s="21"/>
      <c r="O514" s="21"/>
      <c r="P514" s="21"/>
      <c r="Q514" s="21"/>
      <c r="R514" s="21"/>
      <c r="S514" s="21"/>
      <c r="T514" s="21"/>
      <c r="U514" s="21"/>
      <c r="V514" s="21"/>
      <c r="W514" s="21"/>
      <c r="X514" s="21"/>
      <c r="Y514" s="21"/>
      <c r="Z514" s="21"/>
    </row>
    <row r="515" spans="1:26">
      <c r="A515" s="21"/>
      <c r="B515" s="21"/>
      <c r="C515" s="21"/>
      <c r="D515" s="38"/>
      <c r="E515" s="11"/>
      <c r="F515" s="11"/>
      <c r="G515" s="11"/>
      <c r="H515" s="21"/>
      <c r="I515" s="21"/>
      <c r="J515" s="21"/>
      <c r="K515" s="21"/>
      <c r="L515" s="21"/>
      <c r="M515" s="21"/>
      <c r="N515" s="21"/>
      <c r="O515" s="21"/>
      <c r="P515" s="21"/>
      <c r="Q515" s="21"/>
      <c r="R515" s="21"/>
      <c r="S515" s="21"/>
      <c r="T515" s="21"/>
      <c r="U515" s="21"/>
      <c r="V515" s="21"/>
      <c r="W515" s="21"/>
      <c r="X515" s="21"/>
      <c r="Y515" s="21"/>
      <c r="Z515" s="21"/>
    </row>
    <row r="516" spans="1:26">
      <c r="A516" s="21"/>
      <c r="B516" s="21"/>
      <c r="C516" s="21"/>
      <c r="D516" s="38"/>
      <c r="E516" s="11"/>
      <c r="F516" s="11"/>
      <c r="G516" s="11"/>
      <c r="H516" s="21"/>
      <c r="I516" s="21"/>
      <c r="J516" s="21"/>
      <c r="K516" s="21"/>
      <c r="L516" s="21"/>
      <c r="M516" s="21"/>
      <c r="N516" s="21"/>
      <c r="O516" s="21"/>
      <c r="P516" s="21"/>
      <c r="Q516" s="21"/>
      <c r="R516" s="21"/>
      <c r="S516" s="21"/>
      <c r="T516" s="21"/>
      <c r="U516" s="21"/>
      <c r="V516" s="21"/>
      <c r="W516" s="21"/>
      <c r="X516" s="21"/>
      <c r="Y516" s="21"/>
      <c r="Z516" s="21"/>
    </row>
    <row r="517" spans="1:26">
      <c r="A517" s="21"/>
      <c r="B517" s="21"/>
      <c r="C517" s="21"/>
      <c r="D517" s="38"/>
      <c r="E517" s="11"/>
      <c r="F517" s="11"/>
      <c r="G517" s="11"/>
      <c r="H517" s="21"/>
      <c r="I517" s="21"/>
      <c r="J517" s="21"/>
      <c r="K517" s="21"/>
      <c r="L517" s="21"/>
      <c r="M517" s="21"/>
      <c r="N517" s="21"/>
      <c r="O517" s="21"/>
      <c r="P517" s="21"/>
      <c r="Q517" s="21"/>
      <c r="R517" s="21"/>
      <c r="S517" s="21"/>
      <c r="T517" s="21"/>
      <c r="U517" s="21"/>
      <c r="V517" s="21"/>
      <c r="W517" s="21"/>
      <c r="X517" s="21"/>
      <c r="Y517" s="21"/>
      <c r="Z517" s="21"/>
    </row>
    <row r="518" spans="1:26">
      <c r="A518" s="21"/>
      <c r="B518" s="21"/>
      <c r="C518" s="21"/>
      <c r="D518" s="38"/>
      <c r="E518" s="11"/>
      <c r="F518" s="11"/>
      <c r="G518" s="11"/>
      <c r="H518" s="21"/>
      <c r="I518" s="21"/>
      <c r="J518" s="21"/>
      <c r="K518" s="21"/>
      <c r="L518" s="21"/>
      <c r="M518" s="21"/>
      <c r="N518" s="21"/>
      <c r="O518" s="21"/>
      <c r="P518" s="21"/>
      <c r="Q518" s="21"/>
      <c r="R518" s="21"/>
      <c r="S518" s="21"/>
      <c r="T518" s="21"/>
      <c r="U518" s="21"/>
      <c r="V518" s="21"/>
      <c r="W518" s="21"/>
      <c r="X518" s="21"/>
      <c r="Y518" s="21"/>
      <c r="Z518" s="21"/>
    </row>
    <row r="519" spans="1:26">
      <c r="A519" s="21"/>
      <c r="B519" s="21"/>
      <c r="C519" s="21"/>
      <c r="D519" s="38"/>
      <c r="E519" s="11"/>
      <c r="F519" s="11"/>
      <c r="G519" s="11"/>
      <c r="H519" s="21"/>
      <c r="I519" s="21"/>
      <c r="J519" s="21"/>
      <c r="K519" s="21"/>
      <c r="L519" s="21"/>
      <c r="M519" s="21"/>
      <c r="N519" s="21"/>
      <c r="O519" s="21"/>
      <c r="P519" s="21"/>
      <c r="Q519" s="21"/>
      <c r="R519" s="21"/>
      <c r="S519" s="21"/>
      <c r="T519" s="21"/>
      <c r="U519" s="21"/>
      <c r="V519" s="21"/>
      <c r="W519" s="21"/>
      <c r="X519" s="21"/>
      <c r="Y519" s="21"/>
      <c r="Z519" s="21"/>
    </row>
    <row r="520" spans="1:26">
      <c r="A520" s="21"/>
      <c r="B520" s="21"/>
      <c r="C520" s="21"/>
      <c r="D520" s="38"/>
      <c r="E520" s="11"/>
      <c r="F520" s="11"/>
      <c r="G520" s="11"/>
      <c r="H520" s="21"/>
      <c r="I520" s="21"/>
      <c r="J520" s="21"/>
      <c r="K520" s="21"/>
      <c r="L520" s="21"/>
      <c r="M520" s="21"/>
      <c r="N520" s="21"/>
      <c r="O520" s="21"/>
      <c r="P520" s="21"/>
      <c r="Q520" s="21"/>
      <c r="R520" s="21"/>
      <c r="S520" s="21"/>
      <c r="T520" s="21"/>
      <c r="U520" s="21"/>
      <c r="V520" s="21"/>
      <c r="W520" s="21"/>
      <c r="X520" s="21"/>
      <c r="Y520" s="21"/>
      <c r="Z520" s="21"/>
    </row>
    <row r="521" spans="1:26">
      <c r="A521" s="21"/>
      <c r="B521" s="21"/>
      <c r="C521" s="21"/>
      <c r="D521" s="38"/>
      <c r="E521" s="11"/>
      <c r="F521" s="11"/>
      <c r="G521" s="11"/>
      <c r="H521" s="21"/>
      <c r="I521" s="21"/>
      <c r="J521" s="21"/>
      <c r="K521" s="21"/>
      <c r="L521" s="21"/>
      <c r="M521" s="21"/>
      <c r="N521" s="21"/>
      <c r="O521" s="21"/>
      <c r="P521" s="21"/>
      <c r="Q521" s="21"/>
      <c r="R521" s="21"/>
      <c r="S521" s="21"/>
      <c r="T521" s="21"/>
      <c r="U521" s="21"/>
      <c r="V521" s="21"/>
      <c r="W521" s="21"/>
      <c r="X521" s="21"/>
      <c r="Y521" s="21"/>
      <c r="Z521" s="21"/>
    </row>
    <row r="522" spans="1:26">
      <c r="A522" s="21"/>
      <c r="B522" s="21"/>
      <c r="C522" s="21"/>
      <c r="D522" s="38"/>
      <c r="E522" s="11"/>
      <c r="F522" s="11"/>
      <c r="G522" s="11"/>
      <c r="H522" s="21"/>
      <c r="I522" s="21"/>
      <c r="J522" s="21"/>
      <c r="K522" s="21"/>
      <c r="L522" s="21"/>
      <c r="M522" s="21"/>
      <c r="N522" s="21"/>
      <c r="O522" s="21"/>
      <c r="P522" s="21"/>
      <c r="Q522" s="21"/>
      <c r="R522" s="21"/>
      <c r="S522" s="21"/>
      <c r="T522" s="21"/>
      <c r="U522" s="21"/>
      <c r="V522" s="21"/>
      <c r="W522" s="21"/>
      <c r="X522" s="21"/>
      <c r="Y522" s="21"/>
      <c r="Z522" s="21"/>
    </row>
    <row r="523" spans="1:26">
      <c r="A523" s="21"/>
      <c r="B523" s="21"/>
      <c r="C523" s="21"/>
      <c r="D523" s="38"/>
      <c r="E523" s="11"/>
      <c r="F523" s="11"/>
      <c r="G523" s="11"/>
      <c r="H523" s="21"/>
      <c r="I523" s="21"/>
      <c r="J523" s="21"/>
      <c r="K523" s="21"/>
      <c r="L523" s="21"/>
      <c r="M523" s="21"/>
      <c r="N523" s="21"/>
      <c r="O523" s="21"/>
      <c r="P523" s="21"/>
      <c r="Q523" s="21"/>
      <c r="R523" s="21"/>
      <c r="S523" s="21"/>
      <c r="T523" s="21"/>
      <c r="U523" s="21"/>
      <c r="V523" s="21"/>
      <c r="W523" s="21"/>
      <c r="X523" s="21"/>
      <c r="Y523" s="21"/>
      <c r="Z523" s="21"/>
    </row>
    <row r="524" spans="1:26">
      <c r="A524" s="21"/>
      <c r="B524" s="21"/>
      <c r="C524" s="21"/>
      <c r="D524" s="38"/>
      <c r="E524" s="11"/>
      <c r="F524" s="11"/>
      <c r="G524" s="11"/>
      <c r="H524" s="21"/>
      <c r="I524" s="21"/>
      <c r="J524" s="21"/>
      <c r="K524" s="21"/>
      <c r="L524" s="21"/>
      <c r="M524" s="21"/>
      <c r="N524" s="21"/>
      <c r="O524" s="21"/>
      <c r="P524" s="21"/>
      <c r="Q524" s="21"/>
      <c r="R524" s="21"/>
      <c r="S524" s="21"/>
      <c r="T524" s="21"/>
      <c r="U524" s="21"/>
      <c r="V524" s="21"/>
      <c r="W524" s="21"/>
      <c r="X524" s="21"/>
      <c r="Y524" s="21"/>
      <c r="Z524" s="21"/>
    </row>
    <row r="525" spans="1:26">
      <c r="A525" s="21"/>
      <c r="B525" s="21"/>
      <c r="C525" s="21"/>
      <c r="D525" s="38"/>
      <c r="E525" s="11"/>
      <c r="F525" s="11"/>
      <c r="G525" s="11"/>
      <c r="H525" s="21"/>
      <c r="I525" s="21"/>
      <c r="J525" s="21"/>
      <c r="K525" s="21"/>
      <c r="L525" s="21"/>
      <c r="M525" s="21"/>
      <c r="N525" s="21"/>
      <c r="O525" s="21"/>
      <c r="P525" s="21"/>
      <c r="Q525" s="21"/>
      <c r="R525" s="21"/>
      <c r="S525" s="21"/>
      <c r="T525" s="21"/>
      <c r="U525" s="21"/>
      <c r="V525" s="21"/>
      <c r="W525" s="21"/>
      <c r="X525" s="21"/>
      <c r="Y525" s="21"/>
      <c r="Z525" s="21"/>
    </row>
    <row r="526" spans="1:26">
      <c r="A526" s="21"/>
      <c r="B526" s="21"/>
      <c r="C526" s="21"/>
      <c r="D526" s="38"/>
      <c r="E526" s="11"/>
      <c r="F526" s="11"/>
      <c r="G526" s="11"/>
      <c r="H526" s="21"/>
      <c r="I526" s="21"/>
      <c r="J526" s="21"/>
      <c r="K526" s="21"/>
      <c r="L526" s="21"/>
      <c r="M526" s="21"/>
      <c r="N526" s="21"/>
      <c r="O526" s="21"/>
      <c r="P526" s="21"/>
      <c r="Q526" s="21"/>
      <c r="R526" s="21"/>
      <c r="S526" s="21"/>
      <c r="T526" s="21"/>
      <c r="U526" s="21"/>
      <c r="V526" s="21"/>
      <c r="W526" s="21"/>
      <c r="X526" s="21"/>
      <c r="Y526" s="21"/>
      <c r="Z526" s="21"/>
    </row>
    <row r="527" spans="1:26">
      <c r="A527" s="21"/>
      <c r="B527" s="21"/>
      <c r="C527" s="21"/>
      <c r="D527" s="38"/>
      <c r="E527" s="11"/>
      <c r="F527" s="11"/>
      <c r="G527" s="11"/>
      <c r="H527" s="21"/>
      <c r="I527" s="21"/>
      <c r="J527" s="21"/>
      <c r="K527" s="21"/>
      <c r="L527" s="21"/>
      <c r="M527" s="21"/>
      <c r="N527" s="21"/>
      <c r="O527" s="21"/>
      <c r="P527" s="21"/>
      <c r="Q527" s="21"/>
      <c r="R527" s="21"/>
      <c r="S527" s="21"/>
      <c r="T527" s="21"/>
      <c r="U527" s="21"/>
      <c r="V527" s="21"/>
      <c r="W527" s="21"/>
      <c r="X527" s="21"/>
      <c r="Y527" s="21"/>
      <c r="Z527" s="21"/>
    </row>
    <row r="528" spans="1:26">
      <c r="A528" s="21"/>
      <c r="B528" s="21"/>
      <c r="C528" s="21"/>
      <c r="D528" s="38"/>
      <c r="E528" s="11"/>
      <c r="F528" s="11"/>
      <c r="G528" s="11"/>
      <c r="H528" s="21"/>
      <c r="I528" s="21"/>
      <c r="J528" s="21"/>
      <c r="K528" s="21"/>
      <c r="L528" s="21"/>
      <c r="M528" s="21"/>
      <c r="N528" s="21"/>
      <c r="O528" s="21"/>
      <c r="P528" s="21"/>
      <c r="Q528" s="21"/>
      <c r="R528" s="21"/>
      <c r="S528" s="21"/>
      <c r="T528" s="21"/>
      <c r="U528" s="21"/>
      <c r="V528" s="21"/>
      <c r="W528" s="21"/>
      <c r="X528" s="21"/>
      <c r="Y528" s="21"/>
      <c r="Z528" s="21"/>
    </row>
    <row r="529" spans="1:26">
      <c r="A529" s="21"/>
      <c r="B529" s="21"/>
      <c r="C529" s="21"/>
      <c r="D529" s="38"/>
      <c r="E529" s="11"/>
      <c r="F529" s="11"/>
      <c r="G529" s="11"/>
      <c r="H529" s="21"/>
      <c r="I529" s="21"/>
      <c r="J529" s="21"/>
      <c r="K529" s="21"/>
      <c r="L529" s="21"/>
      <c r="M529" s="21"/>
      <c r="N529" s="21"/>
      <c r="O529" s="21"/>
      <c r="P529" s="21"/>
      <c r="Q529" s="21"/>
      <c r="R529" s="21"/>
      <c r="S529" s="21"/>
      <c r="T529" s="21"/>
      <c r="U529" s="21"/>
      <c r="V529" s="21"/>
      <c r="W529" s="21"/>
      <c r="X529" s="21"/>
      <c r="Y529" s="21"/>
      <c r="Z529" s="21"/>
    </row>
    <row r="530" spans="1:26">
      <c r="A530" s="21"/>
      <c r="B530" s="21"/>
      <c r="C530" s="21"/>
      <c r="D530" s="38"/>
      <c r="E530" s="11"/>
      <c r="F530" s="11"/>
      <c r="G530" s="11"/>
      <c r="H530" s="21"/>
      <c r="I530" s="21"/>
      <c r="J530" s="21"/>
      <c r="K530" s="21"/>
      <c r="L530" s="21"/>
      <c r="M530" s="21"/>
      <c r="N530" s="21"/>
      <c r="O530" s="21"/>
      <c r="P530" s="21"/>
      <c r="Q530" s="21"/>
      <c r="R530" s="21"/>
      <c r="S530" s="21"/>
      <c r="T530" s="21"/>
      <c r="U530" s="21"/>
      <c r="V530" s="21"/>
      <c r="W530" s="21"/>
      <c r="X530" s="21"/>
      <c r="Y530" s="21"/>
      <c r="Z530" s="21"/>
    </row>
    <row r="531" spans="1:26">
      <c r="A531" s="21"/>
      <c r="B531" s="21"/>
      <c r="C531" s="21"/>
      <c r="D531" s="38"/>
      <c r="E531" s="11"/>
      <c r="F531" s="11"/>
      <c r="G531" s="11"/>
      <c r="H531" s="21"/>
      <c r="I531" s="21"/>
      <c r="J531" s="21"/>
      <c r="K531" s="21"/>
      <c r="L531" s="21"/>
      <c r="M531" s="21"/>
      <c r="N531" s="21"/>
      <c r="O531" s="21"/>
      <c r="P531" s="21"/>
      <c r="Q531" s="21"/>
      <c r="R531" s="21"/>
      <c r="S531" s="21"/>
      <c r="T531" s="21"/>
      <c r="U531" s="21"/>
      <c r="V531" s="21"/>
      <c r="W531" s="21"/>
      <c r="X531" s="21"/>
      <c r="Y531" s="21"/>
      <c r="Z531" s="21"/>
    </row>
    <row r="532" spans="1:26">
      <c r="A532" s="21"/>
      <c r="B532" s="21"/>
      <c r="C532" s="21"/>
      <c r="D532" s="38"/>
      <c r="E532" s="11"/>
      <c r="F532" s="11"/>
      <c r="G532" s="11"/>
      <c r="H532" s="21"/>
      <c r="I532" s="21"/>
      <c r="J532" s="21"/>
      <c r="K532" s="21"/>
      <c r="L532" s="21"/>
      <c r="M532" s="21"/>
      <c r="N532" s="21"/>
      <c r="O532" s="21"/>
      <c r="P532" s="21"/>
      <c r="Q532" s="21"/>
      <c r="R532" s="21"/>
      <c r="S532" s="21"/>
      <c r="T532" s="21"/>
      <c r="U532" s="21"/>
      <c r="V532" s="21"/>
      <c r="W532" s="21"/>
      <c r="X532" s="21"/>
      <c r="Y532" s="21"/>
      <c r="Z532" s="21"/>
    </row>
    <row r="533" spans="1:26">
      <c r="A533" s="21"/>
      <c r="B533" s="21"/>
      <c r="C533" s="21"/>
      <c r="D533" s="38"/>
      <c r="E533" s="11"/>
      <c r="F533" s="11"/>
      <c r="G533" s="11"/>
      <c r="H533" s="21"/>
      <c r="I533" s="21"/>
      <c r="J533" s="21"/>
      <c r="K533" s="21"/>
      <c r="L533" s="21"/>
      <c r="M533" s="21"/>
      <c r="N533" s="21"/>
      <c r="O533" s="21"/>
      <c r="P533" s="21"/>
      <c r="Q533" s="21"/>
      <c r="R533" s="21"/>
      <c r="S533" s="21"/>
      <c r="T533" s="21"/>
      <c r="U533" s="21"/>
      <c r="V533" s="21"/>
      <c r="W533" s="21"/>
      <c r="X533" s="21"/>
      <c r="Y533" s="21"/>
      <c r="Z533" s="21"/>
    </row>
    <row r="534" spans="1:26">
      <c r="A534" s="21"/>
      <c r="B534" s="21"/>
      <c r="C534" s="21"/>
      <c r="D534" s="38"/>
      <c r="E534" s="11"/>
      <c r="F534" s="11"/>
      <c r="G534" s="11"/>
      <c r="H534" s="21"/>
      <c r="I534" s="21"/>
      <c r="J534" s="21"/>
      <c r="K534" s="21"/>
      <c r="L534" s="21"/>
      <c r="M534" s="21"/>
      <c r="N534" s="21"/>
      <c r="O534" s="21"/>
      <c r="P534" s="21"/>
      <c r="Q534" s="21"/>
      <c r="R534" s="21"/>
      <c r="S534" s="21"/>
      <c r="T534" s="21"/>
      <c r="U534" s="21"/>
      <c r="V534" s="21"/>
      <c r="W534" s="21"/>
      <c r="X534" s="21"/>
      <c r="Y534" s="21"/>
      <c r="Z534" s="21"/>
    </row>
    <row r="535" spans="1:26">
      <c r="A535" s="21"/>
      <c r="B535" s="21"/>
      <c r="C535" s="21"/>
      <c r="D535" s="38"/>
      <c r="E535" s="11"/>
      <c r="F535" s="11"/>
      <c r="G535" s="11"/>
      <c r="H535" s="21"/>
      <c r="I535" s="21"/>
      <c r="J535" s="21"/>
      <c r="K535" s="21"/>
      <c r="L535" s="21"/>
      <c r="M535" s="21"/>
      <c r="N535" s="21"/>
      <c r="O535" s="21"/>
      <c r="P535" s="21"/>
      <c r="Q535" s="21"/>
      <c r="R535" s="21"/>
      <c r="S535" s="21"/>
      <c r="T535" s="21"/>
      <c r="U535" s="21"/>
      <c r="V535" s="21"/>
      <c r="W535" s="21"/>
      <c r="X535" s="21"/>
      <c r="Y535" s="21"/>
      <c r="Z535" s="21"/>
    </row>
    <row r="536" spans="1:26">
      <c r="A536" s="21"/>
      <c r="B536" s="21"/>
      <c r="C536" s="21"/>
      <c r="D536" s="38"/>
      <c r="E536" s="11"/>
      <c r="F536" s="11"/>
      <c r="G536" s="11"/>
      <c r="H536" s="21"/>
      <c r="I536" s="21"/>
      <c r="J536" s="21"/>
      <c r="K536" s="21"/>
      <c r="L536" s="21"/>
      <c r="M536" s="21"/>
      <c r="N536" s="21"/>
      <c r="O536" s="21"/>
      <c r="P536" s="21"/>
      <c r="Q536" s="21"/>
      <c r="R536" s="21"/>
      <c r="S536" s="21"/>
      <c r="T536" s="21"/>
      <c r="U536" s="21"/>
      <c r="V536" s="21"/>
      <c r="W536" s="21"/>
      <c r="X536" s="21"/>
      <c r="Y536" s="21"/>
      <c r="Z536" s="21"/>
    </row>
    <row r="537" spans="1:26">
      <c r="A537" s="21"/>
      <c r="B537" s="21"/>
      <c r="C537" s="21"/>
      <c r="D537" s="38"/>
      <c r="E537" s="11"/>
      <c r="F537" s="11"/>
      <c r="G537" s="11"/>
      <c r="H537" s="21"/>
      <c r="I537" s="21"/>
      <c r="J537" s="21"/>
      <c r="K537" s="21"/>
      <c r="L537" s="21"/>
      <c r="M537" s="21"/>
      <c r="N537" s="21"/>
      <c r="O537" s="21"/>
      <c r="P537" s="21"/>
      <c r="Q537" s="21"/>
      <c r="R537" s="21"/>
      <c r="S537" s="21"/>
      <c r="T537" s="21"/>
      <c r="U537" s="21"/>
      <c r="V537" s="21"/>
      <c r="W537" s="21"/>
      <c r="X537" s="21"/>
      <c r="Y537" s="21"/>
      <c r="Z537" s="21"/>
    </row>
    <row r="538" spans="1:26">
      <c r="A538" s="21"/>
      <c r="B538" s="21"/>
      <c r="C538" s="21"/>
      <c r="D538" s="38"/>
      <c r="E538" s="11"/>
      <c r="F538" s="11"/>
      <c r="G538" s="11"/>
      <c r="H538" s="21"/>
      <c r="I538" s="21"/>
      <c r="J538" s="21"/>
      <c r="K538" s="21"/>
      <c r="L538" s="21"/>
      <c r="M538" s="21"/>
      <c r="N538" s="21"/>
      <c r="O538" s="21"/>
      <c r="P538" s="21"/>
      <c r="Q538" s="21"/>
      <c r="R538" s="21"/>
      <c r="S538" s="21"/>
      <c r="T538" s="21"/>
      <c r="U538" s="21"/>
      <c r="V538" s="21"/>
      <c r="W538" s="21"/>
      <c r="X538" s="21"/>
      <c r="Y538" s="21"/>
      <c r="Z538" s="21"/>
    </row>
    <row r="539" spans="1:26">
      <c r="A539" s="21"/>
      <c r="B539" s="21"/>
      <c r="C539" s="21"/>
      <c r="D539" s="38"/>
      <c r="E539" s="11"/>
      <c r="F539" s="11"/>
      <c r="G539" s="11"/>
      <c r="H539" s="21"/>
      <c r="I539" s="21"/>
      <c r="J539" s="21"/>
      <c r="K539" s="21"/>
      <c r="L539" s="21"/>
      <c r="M539" s="21"/>
      <c r="N539" s="21"/>
      <c r="O539" s="21"/>
      <c r="P539" s="21"/>
      <c r="Q539" s="21"/>
      <c r="R539" s="21"/>
      <c r="S539" s="21"/>
      <c r="T539" s="21"/>
      <c r="U539" s="21"/>
      <c r="V539" s="21"/>
      <c r="W539" s="21"/>
      <c r="X539" s="21"/>
      <c r="Y539" s="21"/>
      <c r="Z539" s="21"/>
    </row>
    <row r="540" spans="1:26">
      <c r="A540" s="21"/>
      <c r="B540" s="21"/>
      <c r="C540" s="21"/>
      <c r="D540" s="38"/>
      <c r="E540" s="11"/>
      <c r="F540" s="11"/>
      <c r="G540" s="11"/>
      <c r="H540" s="21"/>
      <c r="I540" s="21"/>
      <c r="J540" s="21"/>
      <c r="K540" s="21"/>
      <c r="L540" s="21"/>
      <c r="M540" s="21"/>
      <c r="N540" s="21"/>
      <c r="O540" s="21"/>
      <c r="P540" s="21"/>
      <c r="Q540" s="21"/>
      <c r="R540" s="21"/>
      <c r="S540" s="21"/>
      <c r="T540" s="21"/>
      <c r="U540" s="21"/>
      <c r="V540" s="21"/>
      <c r="W540" s="21"/>
      <c r="X540" s="21"/>
      <c r="Y540" s="21"/>
      <c r="Z540" s="21"/>
    </row>
    <row r="541" spans="1:26">
      <c r="A541" s="21"/>
      <c r="B541" s="21"/>
      <c r="C541" s="21"/>
      <c r="D541" s="38"/>
      <c r="E541" s="11"/>
      <c r="F541" s="11"/>
      <c r="G541" s="11"/>
      <c r="H541" s="21"/>
      <c r="I541" s="21"/>
      <c r="J541" s="21"/>
      <c r="K541" s="21"/>
      <c r="L541" s="21"/>
      <c r="M541" s="21"/>
      <c r="N541" s="21"/>
      <c r="O541" s="21"/>
      <c r="P541" s="21"/>
      <c r="Q541" s="21"/>
      <c r="R541" s="21"/>
      <c r="S541" s="21"/>
      <c r="T541" s="21"/>
      <c r="U541" s="21"/>
      <c r="V541" s="21"/>
      <c r="W541" s="21"/>
      <c r="X541" s="21"/>
      <c r="Y541" s="21"/>
      <c r="Z541" s="21"/>
    </row>
    <row r="542" spans="1:26">
      <c r="A542" s="21"/>
      <c r="B542" s="21"/>
      <c r="C542" s="21"/>
      <c r="D542" s="38"/>
      <c r="E542" s="11"/>
      <c r="F542" s="11"/>
      <c r="G542" s="11"/>
      <c r="H542" s="21"/>
      <c r="I542" s="21"/>
      <c r="J542" s="21"/>
      <c r="K542" s="21"/>
      <c r="L542" s="21"/>
      <c r="M542" s="21"/>
      <c r="N542" s="21"/>
      <c r="O542" s="21"/>
      <c r="P542" s="21"/>
      <c r="Q542" s="21"/>
      <c r="R542" s="21"/>
      <c r="S542" s="21"/>
      <c r="T542" s="21"/>
      <c r="U542" s="21"/>
      <c r="V542" s="21"/>
      <c r="W542" s="21"/>
      <c r="X542" s="21"/>
      <c r="Y542" s="21"/>
      <c r="Z542" s="21"/>
    </row>
    <row r="543" spans="1:26">
      <c r="A543" s="21"/>
      <c r="B543" s="21"/>
      <c r="C543" s="21"/>
      <c r="D543" s="38"/>
      <c r="E543" s="11"/>
      <c r="F543" s="11"/>
      <c r="G543" s="11"/>
      <c r="H543" s="21"/>
      <c r="I543" s="21"/>
      <c r="J543" s="21"/>
      <c r="K543" s="21"/>
      <c r="L543" s="21"/>
      <c r="M543" s="21"/>
      <c r="N543" s="21"/>
      <c r="O543" s="21"/>
      <c r="P543" s="21"/>
      <c r="Q543" s="21"/>
      <c r="R543" s="21"/>
      <c r="S543" s="21"/>
      <c r="T543" s="21"/>
      <c r="U543" s="21"/>
      <c r="V543" s="21"/>
      <c r="W543" s="21"/>
      <c r="X543" s="21"/>
      <c r="Y543" s="21"/>
      <c r="Z543" s="21"/>
    </row>
    <row r="544" spans="1:26">
      <c r="A544" s="21"/>
      <c r="B544" s="21"/>
      <c r="C544" s="21"/>
      <c r="D544" s="38"/>
      <c r="E544" s="11"/>
      <c r="F544" s="11"/>
      <c r="G544" s="11"/>
      <c r="H544" s="21"/>
      <c r="I544" s="21"/>
      <c r="J544" s="21"/>
      <c r="K544" s="21"/>
      <c r="L544" s="21"/>
      <c r="M544" s="21"/>
      <c r="N544" s="21"/>
      <c r="O544" s="21"/>
      <c r="P544" s="21"/>
      <c r="Q544" s="21"/>
      <c r="R544" s="21"/>
      <c r="S544" s="21"/>
      <c r="T544" s="21"/>
      <c r="U544" s="21"/>
      <c r="V544" s="21"/>
      <c r="W544" s="21"/>
      <c r="X544" s="21"/>
      <c r="Y544" s="21"/>
      <c r="Z544" s="21"/>
    </row>
    <row r="545" spans="1:26">
      <c r="A545" s="21"/>
      <c r="B545" s="21"/>
      <c r="C545" s="21"/>
      <c r="D545" s="38"/>
      <c r="E545" s="11"/>
      <c r="F545" s="11"/>
      <c r="G545" s="11"/>
      <c r="H545" s="21"/>
      <c r="I545" s="21"/>
      <c r="J545" s="21"/>
      <c r="K545" s="21"/>
      <c r="L545" s="21"/>
      <c r="M545" s="21"/>
      <c r="N545" s="21"/>
      <c r="O545" s="21"/>
      <c r="P545" s="21"/>
      <c r="Q545" s="21"/>
      <c r="R545" s="21"/>
      <c r="S545" s="21"/>
      <c r="T545" s="21"/>
      <c r="U545" s="21"/>
      <c r="V545" s="21"/>
      <c r="W545" s="21"/>
      <c r="X545" s="21"/>
      <c r="Y545" s="21"/>
      <c r="Z545" s="21"/>
    </row>
    <row r="546" spans="1:26">
      <c r="A546" s="21"/>
      <c r="B546" s="21"/>
      <c r="C546" s="21"/>
      <c r="D546" s="38"/>
      <c r="E546" s="11"/>
      <c r="F546" s="11"/>
      <c r="G546" s="11"/>
      <c r="H546" s="21"/>
      <c r="I546" s="21"/>
      <c r="J546" s="21"/>
      <c r="K546" s="21"/>
      <c r="L546" s="21"/>
      <c r="M546" s="21"/>
      <c r="N546" s="21"/>
      <c r="O546" s="21"/>
      <c r="P546" s="21"/>
      <c r="Q546" s="21"/>
      <c r="R546" s="21"/>
      <c r="S546" s="21"/>
      <c r="T546" s="21"/>
      <c r="U546" s="21"/>
      <c r="V546" s="21"/>
      <c r="W546" s="21"/>
      <c r="X546" s="21"/>
      <c r="Y546" s="21"/>
      <c r="Z546" s="21"/>
    </row>
    <row r="547" spans="1:26">
      <c r="A547" s="21"/>
      <c r="B547" s="21"/>
      <c r="C547" s="21"/>
      <c r="D547" s="38"/>
      <c r="E547" s="11"/>
      <c r="F547" s="11"/>
      <c r="G547" s="11"/>
      <c r="H547" s="21"/>
      <c r="I547" s="21"/>
      <c r="J547" s="21"/>
      <c r="K547" s="21"/>
      <c r="L547" s="21"/>
      <c r="M547" s="21"/>
      <c r="N547" s="21"/>
      <c r="O547" s="21"/>
      <c r="P547" s="21"/>
      <c r="Q547" s="21"/>
      <c r="R547" s="21"/>
      <c r="S547" s="21"/>
      <c r="T547" s="21"/>
      <c r="U547" s="21"/>
      <c r="V547" s="21"/>
      <c r="W547" s="21"/>
      <c r="X547" s="21"/>
      <c r="Y547" s="21"/>
      <c r="Z547" s="21"/>
    </row>
    <row r="548" spans="1:26">
      <c r="A548" s="21"/>
      <c r="B548" s="21"/>
      <c r="C548" s="21"/>
      <c r="D548" s="38"/>
      <c r="E548" s="11"/>
      <c r="F548" s="11"/>
      <c r="G548" s="11"/>
      <c r="H548" s="21"/>
      <c r="I548" s="21"/>
      <c r="J548" s="21"/>
      <c r="K548" s="21"/>
      <c r="L548" s="21"/>
      <c r="M548" s="21"/>
      <c r="N548" s="21"/>
      <c r="O548" s="21"/>
      <c r="P548" s="21"/>
      <c r="Q548" s="21"/>
      <c r="R548" s="21"/>
      <c r="S548" s="21"/>
      <c r="T548" s="21"/>
      <c r="U548" s="21"/>
      <c r="V548" s="21"/>
      <c r="W548" s="21"/>
      <c r="X548" s="21"/>
      <c r="Y548" s="21"/>
      <c r="Z548" s="21"/>
    </row>
    <row r="549" spans="1:26">
      <c r="A549" s="21"/>
      <c r="B549" s="21"/>
      <c r="C549" s="21"/>
      <c r="D549" s="38"/>
      <c r="E549" s="11"/>
      <c r="F549" s="11"/>
      <c r="G549" s="11"/>
      <c r="H549" s="21"/>
      <c r="I549" s="21"/>
      <c r="J549" s="21"/>
      <c r="K549" s="21"/>
      <c r="L549" s="21"/>
      <c r="M549" s="21"/>
      <c r="N549" s="21"/>
      <c r="O549" s="21"/>
      <c r="P549" s="21"/>
      <c r="Q549" s="21"/>
      <c r="R549" s="21"/>
      <c r="S549" s="21"/>
      <c r="T549" s="21"/>
      <c r="U549" s="21"/>
      <c r="V549" s="21"/>
      <c r="W549" s="21"/>
      <c r="X549" s="21"/>
      <c r="Y549" s="21"/>
      <c r="Z549" s="21"/>
    </row>
    <row r="550" spans="1:26">
      <c r="A550" s="21"/>
      <c r="B550" s="21"/>
      <c r="C550" s="21"/>
      <c r="D550" s="38"/>
      <c r="E550" s="11"/>
      <c r="F550" s="11"/>
      <c r="G550" s="11"/>
      <c r="H550" s="21"/>
      <c r="I550" s="21"/>
      <c r="J550" s="21"/>
      <c r="K550" s="21"/>
      <c r="L550" s="21"/>
      <c r="M550" s="21"/>
      <c r="N550" s="21"/>
      <c r="O550" s="21"/>
      <c r="P550" s="21"/>
      <c r="Q550" s="21"/>
      <c r="R550" s="21"/>
      <c r="S550" s="21"/>
      <c r="T550" s="21"/>
      <c r="U550" s="21"/>
      <c r="V550" s="21"/>
      <c r="W550" s="21"/>
      <c r="X550" s="21"/>
      <c r="Y550" s="21"/>
      <c r="Z550" s="21"/>
    </row>
    <row r="551" spans="1:26">
      <c r="A551" s="21"/>
      <c r="B551" s="21"/>
      <c r="C551" s="21"/>
      <c r="D551" s="38"/>
      <c r="E551" s="11"/>
      <c r="F551" s="11"/>
      <c r="G551" s="11"/>
      <c r="H551" s="21"/>
      <c r="I551" s="21"/>
      <c r="J551" s="21"/>
      <c r="K551" s="21"/>
      <c r="L551" s="21"/>
      <c r="M551" s="21"/>
      <c r="N551" s="21"/>
      <c r="O551" s="21"/>
      <c r="P551" s="21"/>
      <c r="Q551" s="21"/>
      <c r="R551" s="21"/>
      <c r="S551" s="21"/>
      <c r="T551" s="21"/>
      <c r="U551" s="21"/>
      <c r="V551" s="21"/>
      <c r="W551" s="21"/>
      <c r="X551" s="21"/>
      <c r="Y551" s="21"/>
      <c r="Z551" s="21"/>
    </row>
    <row r="552" spans="1:26">
      <c r="A552" s="21"/>
      <c r="B552" s="21"/>
      <c r="C552" s="21"/>
      <c r="D552" s="38"/>
      <c r="E552" s="11"/>
      <c r="F552" s="11"/>
      <c r="G552" s="11"/>
      <c r="H552" s="21"/>
      <c r="I552" s="21"/>
      <c r="J552" s="21"/>
      <c r="K552" s="21"/>
      <c r="L552" s="21"/>
      <c r="M552" s="21"/>
      <c r="N552" s="21"/>
      <c r="O552" s="21"/>
      <c r="P552" s="21"/>
      <c r="Q552" s="21"/>
      <c r="R552" s="21"/>
      <c r="S552" s="21"/>
      <c r="T552" s="21"/>
      <c r="U552" s="21"/>
      <c r="V552" s="21"/>
      <c r="W552" s="21"/>
      <c r="X552" s="21"/>
      <c r="Y552" s="21"/>
      <c r="Z552" s="21"/>
    </row>
    <row r="553" spans="1:26">
      <c r="A553" s="21"/>
      <c r="B553" s="21"/>
      <c r="C553" s="21"/>
      <c r="D553" s="38"/>
      <c r="E553" s="11"/>
      <c r="F553" s="11"/>
      <c r="G553" s="11"/>
      <c r="H553" s="21"/>
      <c r="I553" s="21"/>
      <c r="J553" s="21"/>
      <c r="K553" s="21"/>
      <c r="L553" s="21"/>
      <c r="M553" s="21"/>
      <c r="N553" s="21"/>
      <c r="O553" s="21"/>
      <c r="P553" s="21"/>
      <c r="Q553" s="21"/>
      <c r="R553" s="21"/>
      <c r="S553" s="21"/>
      <c r="T553" s="21"/>
      <c r="U553" s="21"/>
      <c r="V553" s="21"/>
      <c r="W553" s="21"/>
      <c r="X553" s="21"/>
      <c r="Y553" s="21"/>
      <c r="Z553" s="21"/>
    </row>
    <row r="554" spans="1:26">
      <c r="A554" s="21"/>
      <c r="B554" s="21"/>
      <c r="C554" s="21"/>
      <c r="D554" s="38"/>
      <c r="E554" s="11"/>
      <c r="F554" s="11"/>
      <c r="G554" s="11"/>
      <c r="H554" s="21"/>
      <c r="I554" s="21"/>
      <c r="J554" s="21"/>
      <c r="K554" s="21"/>
      <c r="L554" s="21"/>
      <c r="M554" s="21"/>
      <c r="N554" s="21"/>
      <c r="O554" s="21"/>
      <c r="P554" s="21"/>
      <c r="Q554" s="21"/>
      <c r="R554" s="21"/>
      <c r="S554" s="21"/>
      <c r="T554" s="21"/>
      <c r="U554" s="21"/>
      <c r="V554" s="21"/>
      <c r="W554" s="21"/>
      <c r="X554" s="21"/>
      <c r="Y554" s="21"/>
      <c r="Z554" s="21"/>
    </row>
    <row r="555" spans="1:26">
      <c r="A555" s="21"/>
      <c r="B555" s="21"/>
      <c r="C555" s="21"/>
      <c r="D555" s="38"/>
      <c r="E555" s="11"/>
      <c r="F555" s="11"/>
      <c r="G555" s="11"/>
      <c r="H555" s="21"/>
      <c r="I555" s="21"/>
      <c r="J555" s="21"/>
      <c r="K555" s="21"/>
      <c r="L555" s="21"/>
      <c r="M555" s="21"/>
      <c r="N555" s="21"/>
      <c r="O555" s="21"/>
      <c r="P555" s="21"/>
      <c r="Q555" s="21"/>
      <c r="R555" s="21"/>
      <c r="S555" s="21"/>
      <c r="T555" s="21"/>
      <c r="U555" s="21"/>
      <c r="V555" s="21"/>
      <c r="W555" s="21"/>
      <c r="X555" s="21"/>
      <c r="Y555" s="21"/>
      <c r="Z555" s="21"/>
    </row>
    <row r="556" spans="1:26">
      <c r="A556" s="21"/>
      <c r="B556" s="21"/>
      <c r="C556" s="21"/>
      <c r="D556" s="38"/>
      <c r="E556" s="11"/>
      <c r="F556" s="11"/>
      <c r="G556" s="11"/>
      <c r="H556" s="21"/>
      <c r="I556" s="21"/>
      <c r="J556" s="21"/>
      <c r="K556" s="21"/>
      <c r="L556" s="21"/>
      <c r="M556" s="21"/>
      <c r="N556" s="21"/>
      <c r="O556" s="21"/>
      <c r="P556" s="21"/>
      <c r="Q556" s="21"/>
      <c r="R556" s="21"/>
      <c r="S556" s="21"/>
      <c r="T556" s="21"/>
      <c r="U556" s="21"/>
      <c r="V556" s="21"/>
      <c r="W556" s="21"/>
      <c r="X556" s="21"/>
      <c r="Y556" s="21"/>
      <c r="Z556" s="21"/>
    </row>
    <row r="557" spans="1:26">
      <c r="A557" s="21"/>
      <c r="B557" s="21"/>
      <c r="C557" s="21"/>
      <c r="D557" s="38"/>
      <c r="E557" s="11"/>
      <c r="F557" s="11"/>
      <c r="G557" s="11"/>
      <c r="H557" s="21"/>
      <c r="I557" s="21"/>
      <c r="J557" s="21"/>
      <c r="K557" s="21"/>
      <c r="L557" s="21"/>
      <c r="M557" s="21"/>
      <c r="N557" s="21"/>
      <c r="O557" s="21"/>
      <c r="P557" s="21"/>
      <c r="Q557" s="21"/>
      <c r="R557" s="21"/>
      <c r="S557" s="21"/>
      <c r="T557" s="21"/>
      <c r="U557" s="21"/>
      <c r="V557" s="21"/>
      <c r="W557" s="21"/>
      <c r="X557" s="21"/>
      <c r="Y557" s="21"/>
      <c r="Z557" s="21"/>
    </row>
    <row r="558" spans="1:26">
      <c r="A558" s="21"/>
      <c r="B558" s="21"/>
      <c r="C558" s="21"/>
      <c r="D558" s="38"/>
      <c r="E558" s="11"/>
      <c r="F558" s="11"/>
      <c r="G558" s="11"/>
      <c r="H558" s="21"/>
      <c r="I558" s="21"/>
      <c r="J558" s="21"/>
      <c r="K558" s="21"/>
      <c r="L558" s="21"/>
      <c r="M558" s="21"/>
      <c r="N558" s="21"/>
      <c r="O558" s="21"/>
      <c r="P558" s="21"/>
      <c r="Q558" s="21"/>
      <c r="R558" s="21"/>
      <c r="S558" s="21"/>
      <c r="T558" s="21"/>
      <c r="U558" s="21"/>
      <c r="V558" s="21"/>
      <c r="W558" s="21"/>
      <c r="X558" s="21"/>
      <c r="Y558" s="21"/>
      <c r="Z558" s="21"/>
    </row>
    <row r="559" spans="1:26">
      <c r="A559" s="21"/>
      <c r="B559" s="21"/>
      <c r="C559" s="21"/>
      <c r="D559" s="38"/>
      <c r="E559" s="11"/>
      <c r="F559" s="11"/>
      <c r="G559" s="11"/>
      <c r="H559" s="21"/>
      <c r="I559" s="21"/>
      <c r="J559" s="21"/>
      <c r="K559" s="21"/>
      <c r="L559" s="21"/>
      <c r="M559" s="21"/>
      <c r="N559" s="21"/>
      <c r="O559" s="21"/>
      <c r="P559" s="21"/>
      <c r="Q559" s="21"/>
      <c r="R559" s="21"/>
      <c r="S559" s="21"/>
      <c r="T559" s="21"/>
      <c r="U559" s="21"/>
      <c r="V559" s="21"/>
      <c r="W559" s="21"/>
      <c r="X559" s="21"/>
      <c r="Y559" s="21"/>
      <c r="Z559" s="21"/>
    </row>
    <row r="560" spans="1:26">
      <c r="A560" s="21"/>
      <c r="B560" s="21"/>
      <c r="C560" s="21"/>
      <c r="D560" s="38"/>
      <c r="E560" s="11"/>
      <c r="F560" s="11"/>
      <c r="G560" s="11"/>
      <c r="H560" s="21"/>
      <c r="I560" s="21"/>
      <c r="J560" s="21"/>
      <c r="K560" s="21"/>
      <c r="L560" s="21"/>
      <c r="M560" s="21"/>
      <c r="N560" s="21"/>
      <c r="O560" s="21"/>
      <c r="P560" s="21"/>
      <c r="Q560" s="21"/>
      <c r="R560" s="21"/>
      <c r="S560" s="21"/>
      <c r="T560" s="21"/>
      <c r="U560" s="21"/>
      <c r="V560" s="21"/>
      <c r="W560" s="21"/>
      <c r="X560" s="21"/>
      <c r="Y560" s="21"/>
      <c r="Z560" s="21"/>
    </row>
    <row r="561" spans="1:26">
      <c r="A561" s="21"/>
      <c r="B561" s="21"/>
      <c r="C561" s="21"/>
      <c r="D561" s="38"/>
      <c r="E561" s="11"/>
      <c r="F561" s="11"/>
      <c r="G561" s="11"/>
      <c r="H561" s="21"/>
      <c r="I561" s="21"/>
      <c r="J561" s="21"/>
      <c r="K561" s="21"/>
      <c r="L561" s="21"/>
      <c r="M561" s="21"/>
      <c r="N561" s="21"/>
      <c r="O561" s="21"/>
      <c r="P561" s="21"/>
      <c r="Q561" s="21"/>
      <c r="R561" s="21"/>
      <c r="S561" s="21"/>
      <c r="T561" s="21"/>
      <c r="U561" s="21"/>
      <c r="V561" s="21"/>
      <c r="W561" s="21"/>
      <c r="X561" s="21"/>
      <c r="Y561" s="21"/>
      <c r="Z561" s="21"/>
    </row>
    <row r="562" spans="1:26">
      <c r="A562" s="21"/>
      <c r="B562" s="21"/>
      <c r="C562" s="21"/>
      <c r="D562" s="38"/>
      <c r="E562" s="11"/>
      <c r="F562" s="11"/>
      <c r="G562" s="11"/>
      <c r="H562" s="21"/>
      <c r="I562" s="21"/>
      <c r="J562" s="21"/>
      <c r="K562" s="21"/>
      <c r="L562" s="21"/>
      <c r="M562" s="21"/>
      <c r="N562" s="21"/>
      <c r="O562" s="21"/>
      <c r="P562" s="21"/>
      <c r="Q562" s="21"/>
      <c r="R562" s="21"/>
      <c r="S562" s="21"/>
      <c r="T562" s="21"/>
      <c r="U562" s="21"/>
      <c r="V562" s="21"/>
      <c r="W562" s="21"/>
      <c r="X562" s="21"/>
      <c r="Y562" s="21"/>
      <c r="Z562" s="21"/>
    </row>
    <row r="563" spans="1:26">
      <c r="A563" s="21"/>
      <c r="B563" s="21"/>
      <c r="C563" s="21"/>
      <c r="D563" s="38"/>
      <c r="E563" s="11"/>
      <c r="F563" s="11"/>
      <c r="G563" s="11"/>
      <c r="H563" s="21"/>
      <c r="I563" s="21"/>
      <c r="J563" s="21"/>
      <c r="K563" s="21"/>
      <c r="L563" s="21"/>
      <c r="M563" s="21"/>
      <c r="N563" s="21"/>
      <c r="O563" s="21"/>
      <c r="P563" s="21"/>
      <c r="Q563" s="21"/>
      <c r="R563" s="21"/>
      <c r="S563" s="21"/>
      <c r="T563" s="21"/>
      <c r="U563" s="21"/>
      <c r="V563" s="21"/>
      <c r="W563" s="21"/>
      <c r="X563" s="21"/>
      <c r="Y563" s="21"/>
      <c r="Z563" s="21"/>
    </row>
    <row r="564" spans="1:26">
      <c r="A564" s="21"/>
      <c r="B564" s="21"/>
      <c r="C564" s="21"/>
      <c r="D564" s="38"/>
      <c r="E564" s="11"/>
      <c r="F564" s="11"/>
      <c r="G564" s="11"/>
      <c r="H564" s="21"/>
      <c r="I564" s="21"/>
      <c r="J564" s="21"/>
      <c r="K564" s="21"/>
      <c r="L564" s="21"/>
      <c r="M564" s="21"/>
      <c r="N564" s="21"/>
      <c r="O564" s="21"/>
      <c r="P564" s="21"/>
      <c r="Q564" s="21"/>
      <c r="R564" s="21"/>
      <c r="S564" s="21"/>
      <c r="T564" s="21"/>
      <c r="U564" s="21"/>
      <c r="V564" s="21"/>
      <c r="W564" s="21"/>
      <c r="X564" s="21"/>
      <c r="Y564" s="21"/>
      <c r="Z564" s="21"/>
    </row>
    <row r="565" spans="1:26">
      <c r="A565" s="21"/>
      <c r="B565" s="21"/>
      <c r="C565" s="21"/>
      <c r="D565" s="38"/>
      <c r="E565" s="11"/>
      <c r="F565" s="11"/>
      <c r="G565" s="11"/>
      <c r="H565" s="21"/>
      <c r="I565" s="21"/>
      <c r="J565" s="21"/>
      <c r="K565" s="21"/>
      <c r="L565" s="21"/>
      <c r="M565" s="21"/>
      <c r="N565" s="21"/>
      <c r="O565" s="21"/>
      <c r="P565" s="21"/>
      <c r="Q565" s="21"/>
      <c r="R565" s="21"/>
      <c r="S565" s="21"/>
      <c r="T565" s="21"/>
      <c r="U565" s="21"/>
      <c r="V565" s="21"/>
      <c r="W565" s="21"/>
      <c r="X565" s="21"/>
      <c r="Y565" s="21"/>
      <c r="Z565" s="21"/>
    </row>
    <row r="566" spans="1:26">
      <c r="A566" s="21"/>
      <c r="B566" s="21"/>
      <c r="C566" s="21"/>
      <c r="D566" s="38"/>
      <c r="E566" s="11"/>
      <c r="F566" s="11"/>
      <c r="G566" s="11"/>
      <c r="H566" s="21"/>
      <c r="I566" s="21"/>
      <c r="J566" s="21"/>
      <c r="K566" s="21"/>
      <c r="L566" s="21"/>
      <c r="M566" s="21"/>
      <c r="N566" s="21"/>
      <c r="O566" s="21"/>
      <c r="P566" s="21"/>
      <c r="Q566" s="21"/>
      <c r="R566" s="21"/>
      <c r="S566" s="21"/>
      <c r="T566" s="21"/>
      <c r="U566" s="21"/>
      <c r="V566" s="21"/>
      <c r="W566" s="21"/>
      <c r="X566" s="21"/>
      <c r="Y566" s="21"/>
      <c r="Z566" s="21"/>
    </row>
    <row r="567" spans="1:26">
      <c r="A567" s="21"/>
      <c r="B567" s="21"/>
      <c r="C567" s="21"/>
      <c r="D567" s="38"/>
      <c r="E567" s="11"/>
      <c r="F567" s="11"/>
      <c r="G567" s="11"/>
      <c r="H567" s="21"/>
      <c r="I567" s="21"/>
      <c r="J567" s="21"/>
      <c r="K567" s="21"/>
      <c r="L567" s="21"/>
      <c r="M567" s="21"/>
      <c r="N567" s="21"/>
      <c r="O567" s="21"/>
      <c r="P567" s="21"/>
      <c r="Q567" s="21"/>
      <c r="R567" s="21"/>
      <c r="S567" s="21"/>
      <c r="T567" s="21"/>
      <c r="U567" s="21"/>
      <c r="V567" s="21"/>
      <c r="W567" s="21"/>
      <c r="X567" s="21"/>
      <c r="Y567" s="21"/>
      <c r="Z567" s="21"/>
    </row>
    <row r="568" spans="1:26">
      <c r="A568" s="21"/>
      <c r="B568" s="21"/>
      <c r="C568" s="21"/>
      <c r="D568" s="38"/>
      <c r="E568" s="11"/>
      <c r="F568" s="11"/>
      <c r="G568" s="11"/>
      <c r="H568" s="21"/>
      <c r="I568" s="21"/>
      <c r="J568" s="21"/>
      <c r="K568" s="21"/>
      <c r="L568" s="21"/>
      <c r="M568" s="21"/>
      <c r="N568" s="21"/>
      <c r="O568" s="21"/>
      <c r="P568" s="21"/>
      <c r="Q568" s="21"/>
      <c r="R568" s="21"/>
      <c r="S568" s="21"/>
      <c r="T568" s="21"/>
      <c r="U568" s="21"/>
      <c r="V568" s="21"/>
      <c r="W568" s="21"/>
      <c r="X568" s="21"/>
      <c r="Y568" s="21"/>
      <c r="Z568" s="21"/>
    </row>
    <row r="569" spans="1:26">
      <c r="A569" s="21"/>
      <c r="B569" s="21"/>
      <c r="C569" s="21"/>
      <c r="D569" s="38"/>
      <c r="E569" s="11"/>
      <c r="F569" s="11"/>
      <c r="G569" s="11"/>
      <c r="H569" s="21"/>
      <c r="I569" s="21"/>
      <c r="J569" s="21"/>
      <c r="K569" s="21"/>
      <c r="L569" s="21"/>
      <c r="M569" s="21"/>
      <c r="N569" s="21"/>
      <c r="O569" s="21"/>
      <c r="P569" s="21"/>
      <c r="Q569" s="21"/>
      <c r="R569" s="21"/>
      <c r="S569" s="21"/>
      <c r="T569" s="21"/>
      <c r="U569" s="21"/>
      <c r="V569" s="21"/>
      <c r="W569" s="21"/>
      <c r="X569" s="21"/>
      <c r="Y569" s="21"/>
      <c r="Z569" s="21"/>
    </row>
    <row r="570" spans="1:26">
      <c r="A570" s="21"/>
      <c r="B570" s="21"/>
      <c r="C570" s="21"/>
      <c r="D570" s="38"/>
      <c r="E570" s="11"/>
      <c r="F570" s="11"/>
      <c r="G570" s="11"/>
      <c r="H570" s="21"/>
      <c r="I570" s="21"/>
      <c r="J570" s="21"/>
      <c r="K570" s="21"/>
      <c r="L570" s="21"/>
      <c r="M570" s="21"/>
      <c r="N570" s="21"/>
      <c r="O570" s="21"/>
      <c r="P570" s="21"/>
      <c r="Q570" s="21"/>
      <c r="R570" s="21"/>
      <c r="S570" s="21"/>
      <c r="T570" s="21"/>
      <c r="U570" s="21"/>
      <c r="V570" s="21"/>
      <c r="W570" s="21"/>
      <c r="X570" s="21"/>
      <c r="Y570" s="21"/>
      <c r="Z570" s="21"/>
    </row>
    <row r="571" spans="1:26">
      <c r="A571" s="21"/>
      <c r="B571" s="21"/>
      <c r="C571" s="21"/>
      <c r="D571" s="38"/>
      <c r="E571" s="11"/>
      <c r="F571" s="11"/>
      <c r="G571" s="11"/>
      <c r="H571" s="21"/>
      <c r="I571" s="21"/>
      <c r="J571" s="21"/>
      <c r="K571" s="21"/>
      <c r="L571" s="21"/>
      <c r="M571" s="21"/>
      <c r="N571" s="21"/>
      <c r="O571" s="21"/>
      <c r="P571" s="21"/>
      <c r="Q571" s="21"/>
      <c r="R571" s="21"/>
      <c r="S571" s="21"/>
      <c r="T571" s="21"/>
      <c r="U571" s="21"/>
      <c r="V571" s="21"/>
      <c r="W571" s="21"/>
      <c r="X571" s="21"/>
      <c r="Y571" s="21"/>
      <c r="Z571" s="21"/>
    </row>
    <row r="572" spans="1:26">
      <c r="A572" s="21"/>
      <c r="B572" s="21"/>
      <c r="C572" s="21"/>
      <c r="D572" s="38"/>
      <c r="E572" s="11"/>
      <c r="F572" s="11"/>
      <c r="G572" s="11"/>
      <c r="H572" s="21"/>
      <c r="I572" s="21"/>
      <c r="J572" s="21"/>
      <c r="K572" s="21"/>
      <c r="L572" s="21"/>
      <c r="M572" s="21"/>
      <c r="N572" s="21"/>
      <c r="O572" s="21"/>
      <c r="P572" s="21"/>
      <c r="Q572" s="21"/>
      <c r="R572" s="21"/>
      <c r="S572" s="21"/>
      <c r="T572" s="21"/>
      <c r="U572" s="21"/>
      <c r="V572" s="21"/>
      <c r="W572" s="21"/>
      <c r="X572" s="21"/>
      <c r="Y572" s="21"/>
      <c r="Z572" s="21"/>
    </row>
    <row r="573" spans="1:26">
      <c r="A573" s="21"/>
      <c r="B573" s="21"/>
      <c r="C573" s="21"/>
      <c r="D573" s="38"/>
      <c r="E573" s="11"/>
      <c r="F573" s="11"/>
      <c r="G573" s="11"/>
      <c r="H573" s="21"/>
      <c r="I573" s="21"/>
      <c r="J573" s="21"/>
      <c r="K573" s="21"/>
      <c r="L573" s="21"/>
      <c r="M573" s="21"/>
      <c r="N573" s="21"/>
      <c r="O573" s="21"/>
      <c r="P573" s="21"/>
      <c r="Q573" s="21"/>
      <c r="R573" s="21"/>
      <c r="S573" s="21"/>
      <c r="T573" s="21"/>
      <c r="U573" s="21"/>
      <c r="V573" s="21"/>
      <c r="W573" s="21"/>
      <c r="X573" s="21"/>
      <c r="Y573" s="21"/>
      <c r="Z573" s="21"/>
    </row>
    <row r="574" spans="1:26">
      <c r="A574" s="21"/>
      <c r="B574" s="21"/>
      <c r="C574" s="21"/>
      <c r="D574" s="38"/>
      <c r="E574" s="11"/>
      <c r="F574" s="11"/>
      <c r="G574" s="11"/>
      <c r="H574" s="21"/>
      <c r="I574" s="21"/>
      <c r="J574" s="21"/>
      <c r="K574" s="21"/>
      <c r="L574" s="21"/>
      <c r="M574" s="21"/>
      <c r="N574" s="21"/>
      <c r="O574" s="21"/>
      <c r="P574" s="21"/>
      <c r="Q574" s="21"/>
      <c r="R574" s="21"/>
      <c r="S574" s="21"/>
      <c r="T574" s="21"/>
      <c r="U574" s="21"/>
      <c r="V574" s="21"/>
      <c r="W574" s="21"/>
      <c r="X574" s="21"/>
      <c r="Y574" s="21"/>
      <c r="Z574" s="21"/>
    </row>
    <row r="575" spans="1:26">
      <c r="A575" s="21"/>
      <c r="B575" s="21"/>
      <c r="C575" s="21"/>
      <c r="D575" s="38"/>
      <c r="E575" s="11"/>
      <c r="F575" s="11"/>
      <c r="G575" s="11"/>
      <c r="H575" s="21"/>
      <c r="I575" s="21"/>
      <c r="J575" s="21"/>
      <c r="K575" s="21"/>
      <c r="L575" s="21"/>
      <c r="M575" s="21"/>
      <c r="N575" s="21"/>
      <c r="O575" s="21"/>
      <c r="P575" s="21"/>
      <c r="Q575" s="21"/>
      <c r="R575" s="21"/>
      <c r="S575" s="21"/>
      <c r="T575" s="21"/>
      <c r="U575" s="21"/>
      <c r="V575" s="21"/>
      <c r="W575" s="21"/>
      <c r="X575" s="21"/>
      <c r="Y575" s="21"/>
      <c r="Z575" s="21"/>
    </row>
    <row r="576" spans="1:26">
      <c r="A576" s="21"/>
      <c r="B576" s="21"/>
      <c r="C576" s="21"/>
      <c r="D576" s="38"/>
      <c r="E576" s="11"/>
      <c r="F576" s="11"/>
      <c r="G576" s="11"/>
      <c r="H576" s="21"/>
      <c r="I576" s="21"/>
      <c r="J576" s="21"/>
      <c r="K576" s="21"/>
      <c r="L576" s="21"/>
      <c r="M576" s="21"/>
      <c r="N576" s="21"/>
      <c r="O576" s="21"/>
      <c r="P576" s="21"/>
      <c r="Q576" s="21"/>
      <c r="R576" s="21"/>
      <c r="S576" s="21"/>
      <c r="T576" s="21"/>
      <c r="U576" s="21"/>
      <c r="V576" s="21"/>
      <c r="W576" s="21"/>
      <c r="X576" s="21"/>
      <c r="Y576" s="21"/>
      <c r="Z576" s="21"/>
    </row>
    <row r="577" spans="1:26">
      <c r="A577" s="21"/>
      <c r="B577" s="21"/>
      <c r="C577" s="21"/>
      <c r="D577" s="38"/>
      <c r="E577" s="11"/>
      <c r="F577" s="11"/>
      <c r="G577" s="11"/>
      <c r="H577" s="21"/>
      <c r="I577" s="21"/>
      <c r="J577" s="21"/>
      <c r="K577" s="21"/>
      <c r="L577" s="21"/>
      <c r="M577" s="21"/>
      <c r="N577" s="21"/>
      <c r="O577" s="21"/>
      <c r="P577" s="21"/>
      <c r="Q577" s="21"/>
      <c r="R577" s="21"/>
      <c r="S577" s="21"/>
      <c r="T577" s="21"/>
      <c r="U577" s="21"/>
      <c r="V577" s="21"/>
      <c r="W577" s="21"/>
      <c r="X577" s="21"/>
      <c r="Y577" s="21"/>
      <c r="Z577" s="21"/>
    </row>
    <row r="578" spans="1:26">
      <c r="A578" s="21"/>
      <c r="B578" s="21"/>
      <c r="C578" s="21"/>
      <c r="D578" s="38"/>
      <c r="E578" s="11"/>
      <c r="F578" s="11"/>
      <c r="G578" s="11"/>
      <c r="H578" s="21"/>
      <c r="I578" s="21"/>
      <c r="J578" s="21"/>
      <c r="K578" s="21"/>
      <c r="L578" s="21"/>
      <c r="M578" s="21"/>
      <c r="N578" s="21"/>
      <c r="O578" s="21"/>
      <c r="P578" s="21"/>
      <c r="Q578" s="21"/>
      <c r="R578" s="21"/>
      <c r="S578" s="21"/>
      <c r="T578" s="21"/>
      <c r="U578" s="21"/>
      <c r="V578" s="21"/>
      <c r="W578" s="21"/>
      <c r="X578" s="21"/>
      <c r="Y578" s="21"/>
      <c r="Z578" s="21"/>
    </row>
    <row r="579" spans="1:26">
      <c r="A579" s="21"/>
      <c r="B579" s="21"/>
      <c r="C579" s="21"/>
      <c r="D579" s="38"/>
      <c r="E579" s="11"/>
      <c r="F579" s="11"/>
      <c r="G579" s="11"/>
      <c r="H579" s="21"/>
      <c r="I579" s="21"/>
      <c r="J579" s="21"/>
      <c r="K579" s="21"/>
      <c r="L579" s="21"/>
      <c r="M579" s="21"/>
      <c r="N579" s="21"/>
      <c r="O579" s="21"/>
      <c r="P579" s="21"/>
      <c r="Q579" s="21"/>
      <c r="R579" s="21"/>
      <c r="S579" s="21"/>
      <c r="T579" s="21"/>
      <c r="U579" s="21"/>
      <c r="V579" s="21"/>
      <c r="W579" s="21"/>
      <c r="X579" s="21"/>
      <c r="Y579" s="21"/>
      <c r="Z579" s="21"/>
    </row>
    <row r="580" spans="1:26">
      <c r="A580" s="21"/>
      <c r="B580" s="21"/>
      <c r="C580" s="21"/>
      <c r="D580" s="38"/>
      <c r="E580" s="11"/>
      <c r="F580" s="11"/>
      <c r="G580" s="11"/>
      <c r="H580" s="21"/>
      <c r="I580" s="21"/>
      <c r="J580" s="21"/>
      <c r="K580" s="21"/>
      <c r="L580" s="21"/>
      <c r="M580" s="21"/>
      <c r="N580" s="21"/>
      <c r="O580" s="21"/>
      <c r="P580" s="21"/>
      <c r="Q580" s="21"/>
      <c r="R580" s="21"/>
      <c r="S580" s="21"/>
      <c r="T580" s="21"/>
      <c r="U580" s="21"/>
      <c r="V580" s="21"/>
      <c r="W580" s="21"/>
      <c r="X580" s="21"/>
      <c r="Y580" s="21"/>
      <c r="Z580" s="21"/>
    </row>
    <row r="581" spans="1:26">
      <c r="A581" s="21"/>
      <c r="B581" s="21"/>
      <c r="C581" s="21"/>
      <c r="D581" s="38"/>
      <c r="E581" s="11"/>
      <c r="F581" s="11"/>
      <c r="G581" s="11"/>
      <c r="H581" s="21"/>
      <c r="I581" s="21"/>
      <c r="J581" s="21"/>
      <c r="K581" s="21"/>
      <c r="L581" s="21"/>
      <c r="M581" s="21"/>
      <c r="N581" s="21"/>
      <c r="O581" s="21"/>
      <c r="P581" s="21"/>
      <c r="Q581" s="21"/>
      <c r="R581" s="21"/>
      <c r="S581" s="21"/>
      <c r="T581" s="21"/>
      <c r="U581" s="21"/>
      <c r="V581" s="21"/>
      <c r="W581" s="21"/>
      <c r="X581" s="21"/>
      <c r="Y581" s="21"/>
      <c r="Z581" s="21"/>
    </row>
    <row r="582" spans="1:26">
      <c r="A582" s="21"/>
      <c r="B582" s="21"/>
      <c r="C582" s="21"/>
      <c r="D582" s="38"/>
      <c r="E582" s="11"/>
      <c r="F582" s="11"/>
      <c r="G582" s="11"/>
      <c r="H582" s="21"/>
      <c r="I582" s="21"/>
      <c r="J582" s="21"/>
      <c r="K582" s="21"/>
      <c r="L582" s="21"/>
      <c r="M582" s="21"/>
      <c r="N582" s="21"/>
      <c r="O582" s="21"/>
      <c r="P582" s="21"/>
      <c r="Q582" s="21"/>
      <c r="R582" s="21"/>
      <c r="S582" s="21"/>
      <c r="T582" s="21"/>
      <c r="U582" s="21"/>
      <c r="V582" s="21"/>
      <c r="W582" s="21"/>
      <c r="X582" s="21"/>
      <c r="Y582" s="21"/>
      <c r="Z582" s="21"/>
    </row>
    <row r="583" spans="1:26">
      <c r="A583" s="21"/>
      <c r="B583" s="21"/>
      <c r="C583" s="21"/>
      <c r="D583" s="38"/>
      <c r="E583" s="11"/>
      <c r="F583" s="11"/>
      <c r="G583" s="11"/>
      <c r="H583" s="21"/>
      <c r="I583" s="21"/>
      <c r="J583" s="21"/>
      <c r="K583" s="21"/>
      <c r="L583" s="21"/>
      <c r="M583" s="21"/>
      <c r="N583" s="21"/>
      <c r="O583" s="21"/>
      <c r="P583" s="21"/>
      <c r="Q583" s="21"/>
      <c r="R583" s="21"/>
      <c r="S583" s="21"/>
      <c r="T583" s="21"/>
      <c r="U583" s="21"/>
      <c r="V583" s="21"/>
      <c r="W583" s="21"/>
      <c r="X583" s="21"/>
      <c r="Y583" s="21"/>
      <c r="Z583" s="21"/>
    </row>
    <row r="584" spans="1:26">
      <c r="A584" s="21"/>
      <c r="B584" s="21"/>
      <c r="C584" s="21"/>
      <c r="D584" s="38"/>
      <c r="E584" s="11"/>
      <c r="F584" s="11"/>
      <c r="G584" s="11"/>
      <c r="H584" s="21"/>
      <c r="I584" s="21"/>
      <c r="J584" s="21"/>
      <c r="K584" s="21"/>
      <c r="L584" s="21"/>
      <c r="M584" s="21"/>
      <c r="N584" s="21"/>
      <c r="O584" s="21"/>
      <c r="P584" s="21"/>
      <c r="Q584" s="21"/>
      <c r="R584" s="21"/>
      <c r="S584" s="21"/>
      <c r="T584" s="21"/>
      <c r="U584" s="21"/>
      <c r="V584" s="21"/>
      <c r="W584" s="21"/>
      <c r="X584" s="21"/>
      <c r="Y584" s="21"/>
      <c r="Z584" s="21"/>
    </row>
    <row r="585" spans="1:26">
      <c r="A585" s="21"/>
      <c r="B585" s="21"/>
      <c r="C585" s="21"/>
      <c r="D585" s="38"/>
      <c r="E585" s="11"/>
      <c r="F585" s="11"/>
      <c r="G585" s="11"/>
      <c r="H585" s="21"/>
      <c r="I585" s="21"/>
      <c r="J585" s="21"/>
      <c r="K585" s="21"/>
      <c r="L585" s="21"/>
      <c r="M585" s="21"/>
      <c r="N585" s="21"/>
      <c r="O585" s="21"/>
      <c r="P585" s="21"/>
      <c r="Q585" s="21"/>
      <c r="R585" s="21"/>
      <c r="S585" s="21"/>
      <c r="T585" s="21"/>
      <c r="U585" s="21"/>
      <c r="V585" s="21"/>
      <c r="W585" s="21"/>
      <c r="X585" s="21"/>
      <c r="Y585" s="21"/>
      <c r="Z585" s="21"/>
    </row>
    <row r="586" spans="1:26">
      <c r="A586" s="21"/>
      <c r="B586" s="21"/>
      <c r="C586" s="21"/>
      <c r="D586" s="38"/>
      <c r="E586" s="11"/>
      <c r="F586" s="11"/>
      <c r="G586" s="11"/>
      <c r="H586" s="21"/>
      <c r="I586" s="21"/>
      <c r="J586" s="21"/>
      <c r="K586" s="21"/>
      <c r="L586" s="21"/>
      <c r="M586" s="21"/>
      <c r="N586" s="21"/>
      <c r="O586" s="21"/>
      <c r="P586" s="21"/>
      <c r="Q586" s="21"/>
      <c r="R586" s="21"/>
      <c r="S586" s="21"/>
      <c r="T586" s="21"/>
      <c r="U586" s="21"/>
      <c r="V586" s="21"/>
      <c r="W586" s="21"/>
      <c r="X586" s="21"/>
      <c r="Y586" s="21"/>
      <c r="Z586" s="21"/>
    </row>
    <row r="587" spans="1:26">
      <c r="A587" s="21"/>
      <c r="B587" s="21"/>
      <c r="C587" s="21"/>
      <c r="D587" s="38"/>
      <c r="E587" s="11"/>
      <c r="F587" s="11"/>
      <c r="G587" s="11"/>
      <c r="H587" s="21"/>
      <c r="I587" s="21"/>
      <c r="J587" s="21"/>
      <c r="K587" s="21"/>
      <c r="L587" s="21"/>
      <c r="M587" s="21"/>
      <c r="N587" s="21"/>
      <c r="O587" s="21"/>
      <c r="P587" s="21"/>
      <c r="Q587" s="21"/>
      <c r="R587" s="21"/>
      <c r="S587" s="21"/>
      <c r="T587" s="21"/>
      <c r="U587" s="21"/>
      <c r="V587" s="21"/>
      <c r="W587" s="21"/>
      <c r="X587" s="21"/>
      <c r="Y587" s="21"/>
      <c r="Z587" s="21"/>
    </row>
    <row r="588" spans="1:26">
      <c r="A588" s="21"/>
      <c r="B588" s="21"/>
      <c r="C588" s="21"/>
      <c r="D588" s="38"/>
      <c r="E588" s="11"/>
      <c r="F588" s="11"/>
      <c r="G588" s="11"/>
      <c r="H588" s="21"/>
      <c r="I588" s="21"/>
      <c r="J588" s="21"/>
      <c r="K588" s="21"/>
      <c r="L588" s="21"/>
      <c r="M588" s="21"/>
      <c r="N588" s="21"/>
      <c r="O588" s="21"/>
      <c r="P588" s="21"/>
      <c r="Q588" s="21"/>
      <c r="R588" s="21"/>
      <c r="S588" s="21"/>
      <c r="T588" s="21"/>
      <c r="U588" s="21"/>
      <c r="V588" s="21"/>
      <c r="W588" s="21"/>
      <c r="X588" s="21"/>
      <c r="Y588" s="21"/>
      <c r="Z588" s="21"/>
    </row>
    <row r="589" spans="1:26">
      <c r="A589" s="21"/>
      <c r="B589" s="21"/>
      <c r="C589" s="21"/>
      <c r="D589" s="38"/>
      <c r="E589" s="11"/>
      <c r="F589" s="11"/>
      <c r="G589" s="11"/>
      <c r="H589" s="21"/>
      <c r="I589" s="21"/>
      <c r="J589" s="21"/>
      <c r="K589" s="21"/>
      <c r="L589" s="21"/>
      <c r="M589" s="21"/>
      <c r="N589" s="21"/>
      <c r="O589" s="21"/>
      <c r="P589" s="21"/>
      <c r="Q589" s="21"/>
      <c r="R589" s="21"/>
      <c r="S589" s="21"/>
      <c r="T589" s="21"/>
      <c r="U589" s="21"/>
      <c r="V589" s="21"/>
      <c r="W589" s="21"/>
      <c r="X589" s="21"/>
      <c r="Y589" s="21"/>
      <c r="Z589" s="21"/>
    </row>
    <row r="590" spans="1:26">
      <c r="A590" s="21"/>
      <c r="B590" s="21"/>
      <c r="C590" s="21"/>
      <c r="D590" s="38"/>
      <c r="E590" s="11"/>
      <c r="F590" s="11"/>
      <c r="G590" s="11"/>
      <c r="H590" s="21"/>
      <c r="I590" s="21"/>
      <c r="J590" s="21"/>
      <c r="K590" s="21"/>
      <c r="L590" s="21"/>
      <c r="M590" s="21"/>
      <c r="N590" s="21"/>
      <c r="O590" s="21"/>
      <c r="P590" s="21"/>
      <c r="Q590" s="21"/>
      <c r="R590" s="21"/>
      <c r="S590" s="21"/>
      <c r="T590" s="21"/>
      <c r="U590" s="21"/>
      <c r="V590" s="21"/>
      <c r="W590" s="21"/>
      <c r="X590" s="21"/>
      <c r="Y590" s="21"/>
      <c r="Z590" s="21"/>
    </row>
    <row r="591" spans="1:26">
      <c r="A591" s="21"/>
      <c r="B591" s="21"/>
      <c r="C591" s="21"/>
      <c r="D591" s="38"/>
      <c r="E591" s="11"/>
      <c r="F591" s="11"/>
      <c r="G591" s="11"/>
      <c r="H591" s="21"/>
      <c r="I591" s="21"/>
      <c r="J591" s="21"/>
      <c r="K591" s="21"/>
      <c r="L591" s="21"/>
      <c r="M591" s="21"/>
      <c r="N591" s="21"/>
      <c r="O591" s="21"/>
      <c r="P591" s="21"/>
      <c r="Q591" s="21"/>
      <c r="R591" s="21"/>
      <c r="S591" s="21"/>
      <c r="T591" s="21"/>
      <c r="U591" s="21"/>
      <c r="V591" s="21"/>
      <c r="W591" s="21"/>
      <c r="X591" s="21"/>
      <c r="Y591" s="21"/>
      <c r="Z591" s="21"/>
    </row>
    <row r="592" spans="1:26">
      <c r="A592" s="21"/>
      <c r="B592" s="21"/>
      <c r="C592" s="21"/>
      <c r="D592" s="38"/>
      <c r="E592" s="11"/>
      <c r="F592" s="11"/>
      <c r="G592" s="11"/>
      <c r="H592" s="21"/>
      <c r="I592" s="21"/>
      <c r="J592" s="21"/>
      <c r="K592" s="21"/>
      <c r="L592" s="21"/>
      <c r="M592" s="21"/>
      <c r="N592" s="21"/>
      <c r="O592" s="21"/>
      <c r="P592" s="21"/>
      <c r="Q592" s="21"/>
      <c r="R592" s="21"/>
      <c r="S592" s="21"/>
      <c r="T592" s="21"/>
      <c r="U592" s="21"/>
      <c r="V592" s="21"/>
      <c r="W592" s="21"/>
      <c r="X592" s="21"/>
      <c r="Y592" s="21"/>
      <c r="Z592" s="21"/>
    </row>
    <row r="593" spans="1:26">
      <c r="A593" s="21"/>
      <c r="B593" s="21"/>
      <c r="C593" s="21"/>
      <c r="D593" s="38"/>
      <c r="E593" s="11"/>
      <c r="F593" s="11"/>
      <c r="G593" s="11"/>
      <c r="H593" s="21"/>
      <c r="I593" s="21"/>
      <c r="J593" s="21"/>
      <c r="K593" s="21"/>
      <c r="L593" s="21"/>
      <c r="M593" s="21"/>
      <c r="N593" s="21"/>
      <c r="O593" s="21"/>
      <c r="P593" s="21"/>
      <c r="Q593" s="21"/>
      <c r="R593" s="21"/>
      <c r="S593" s="21"/>
      <c r="T593" s="21"/>
      <c r="U593" s="21"/>
      <c r="V593" s="21"/>
      <c r="W593" s="21"/>
      <c r="X593" s="21"/>
      <c r="Y593" s="21"/>
      <c r="Z593" s="21"/>
    </row>
    <row r="594" spans="1:26">
      <c r="A594" s="21"/>
      <c r="B594" s="21"/>
      <c r="C594" s="21"/>
      <c r="D594" s="38"/>
      <c r="E594" s="11"/>
      <c r="F594" s="11"/>
      <c r="G594" s="11"/>
      <c r="H594" s="21"/>
      <c r="I594" s="21"/>
      <c r="J594" s="21"/>
      <c r="K594" s="21"/>
      <c r="L594" s="21"/>
      <c r="M594" s="21"/>
      <c r="N594" s="21"/>
      <c r="O594" s="21"/>
      <c r="P594" s="21"/>
      <c r="Q594" s="21"/>
      <c r="R594" s="21"/>
      <c r="S594" s="21"/>
      <c r="T594" s="21"/>
      <c r="U594" s="21"/>
      <c r="V594" s="21"/>
      <c r="W594" s="21"/>
      <c r="X594" s="21"/>
      <c r="Y594" s="21"/>
      <c r="Z594" s="21"/>
    </row>
    <row r="595" spans="1:26">
      <c r="A595" s="21"/>
      <c r="B595" s="21"/>
      <c r="C595" s="21"/>
      <c r="D595" s="38"/>
      <c r="E595" s="11"/>
      <c r="F595" s="11"/>
      <c r="G595" s="11"/>
      <c r="H595" s="21"/>
      <c r="I595" s="21"/>
      <c r="J595" s="21"/>
      <c r="K595" s="21"/>
      <c r="L595" s="21"/>
      <c r="M595" s="21"/>
      <c r="N595" s="21"/>
      <c r="O595" s="21"/>
      <c r="P595" s="21"/>
      <c r="Q595" s="21"/>
      <c r="R595" s="21"/>
      <c r="S595" s="21"/>
      <c r="T595" s="21"/>
      <c r="U595" s="21"/>
      <c r="V595" s="21"/>
      <c r="W595" s="21"/>
      <c r="X595" s="21"/>
      <c r="Y595" s="21"/>
      <c r="Z595" s="21"/>
    </row>
    <row r="596" spans="1:26">
      <c r="A596" s="21"/>
      <c r="B596" s="21"/>
      <c r="C596" s="21"/>
      <c r="D596" s="38"/>
      <c r="E596" s="11"/>
      <c r="F596" s="11"/>
      <c r="G596" s="11"/>
      <c r="H596" s="21"/>
      <c r="I596" s="21"/>
      <c r="J596" s="21"/>
      <c r="K596" s="21"/>
      <c r="L596" s="21"/>
      <c r="M596" s="21"/>
      <c r="N596" s="21"/>
      <c r="O596" s="21"/>
      <c r="P596" s="21"/>
      <c r="Q596" s="21"/>
      <c r="R596" s="21"/>
      <c r="S596" s="21"/>
      <c r="T596" s="21"/>
      <c r="U596" s="21"/>
      <c r="V596" s="21"/>
      <c r="W596" s="21"/>
      <c r="X596" s="21"/>
      <c r="Y596" s="21"/>
      <c r="Z596" s="21"/>
    </row>
    <row r="597" spans="1:26">
      <c r="A597" s="21"/>
      <c r="B597" s="21"/>
      <c r="C597" s="21"/>
      <c r="D597" s="38"/>
      <c r="E597" s="11"/>
      <c r="F597" s="11"/>
      <c r="G597" s="11"/>
      <c r="H597" s="21"/>
      <c r="I597" s="21"/>
      <c r="J597" s="21"/>
      <c r="K597" s="21"/>
      <c r="L597" s="21"/>
      <c r="M597" s="21"/>
      <c r="N597" s="21"/>
      <c r="O597" s="21"/>
      <c r="P597" s="21"/>
      <c r="Q597" s="21"/>
      <c r="R597" s="21"/>
      <c r="S597" s="21"/>
      <c r="T597" s="21"/>
      <c r="U597" s="21"/>
      <c r="V597" s="21"/>
      <c r="W597" s="21"/>
      <c r="X597" s="21"/>
      <c r="Y597" s="21"/>
      <c r="Z597" s="21"/>
    </row>
    <row r="598" spans="1:26">
      <c r="A598" s="21"/>
      <c r="B598" s="21"/>
      <c r="C598" s="21"/>
      <c r="D598" s="38"/>
      <c r="E598" s="11"/>
      <c r="F598" s="11"/>
      <c r="G598" s="11"/>
      <c r="H598" s="21"/>
      <c r="I598" s="21"/>
      <c r="J598" s="21"/>
      <c r="K598" s="21"/>
      <c r="L598" s="21"/>
      <c r="M598" s="21"/>
      <c r="N598" s="21"/>
      <c r="O598" s="21"/>
      <c r="P598" s="21"/>
      <c r="Q598" s="21"/>
      <c r="R598" s="21"/>
      <c r="S598" s="21"/>
      <c r="T598" s="21"/>
      <c r="U598" s="21"/>
      <c r="V598" s="21"/>
      <c r="W598" s="21"/>
      <c r="X598" s="21"/>
      <c r="Y598" s="21"/>
      <c r="Z598" s="21"/>
    </row>
    <row r="599" spans="1:26">
      <c r="A599" s="21"/>
      <c r="B599" s="21"/>
      <c r="C599" s="21"/>
      <c r="D599" s="38"/>
      <c r="E599" s="11"/>
      <c r="F599" s="11"/>
      <c r="G599" s="11"/>
      <c r="H599" s="21"/>
      <c r="I599" s="21"/>
      <c r="J599" s="21"/>
      <c r="K599" s="21"/>
      <c r="L599" s="21"/>
      <c r="M599" s="21"/>
      <c r="N599" s="21"/>
      <c r="O599" s="21"/>
      <c r="P599" s="21"/>
      <c r="Q599" s="21"/>
      <c r="R599" s="21"/>
      <c r="S599" s="21"/>
      <c r="T599" s="21"/>
      <c r="U599" s="21"/>
      <c r="V599" s="21"/>
      <c r="W599" s="21"/>
      <c r="X599" s="21"/>
      <c r="Y599" s="21"/>
      <c r="Z599" s="21"/>
    </row>
    <row r="600" spans="1:26">
      <c r="A600" s="21"/>
      <c r="B600" s="21"/>
      <c r="C600" s="21"/>
      <c r="D600" s="38"/>
      <c r="E600" s="11"/>
      <c r="F600" s="11"/>
      <c r="G600" s="11"/>
      <c r="H600" s="21"/>
      <c r="I600" s="21"/>
      <c r="J600" s="21"/>
      <c r="K600" s="21"/>
      <c r="L600" s="21"/>
      <c r="M600" s="21"/>
      <c r="N600" s="21"/>
      <c r="O600" s="21"/>
      <c r="P600" s="21"/>
      <c r="Q600" s="21"/>
      <c r="R600" s="21"/>
      <c r="S600" s="21"/>
      <c r="T600" s="21"/>
      <c r="U600" s="21"/>
      <c r="V600" s="21"/>
      <c r="W600" s="21"/>
      <c r="X600" s="21"/>
      <c r="Y600" s="21"/>
      <c r="Z600" s="21"/>
    </row>
    <row r="601" spans="1:26">
      <c r="A601" s="21"/>
      <c r="B601" s="21"/>
      <c r="C601" s="21"/>
      <c r="D601" s="38"/>
      <c r="E601" s="11"/>
      <c r="F601" s="11"/>
      <c r="G601" s="11"/>
      <c r="H601" s="21"/>
      <c r="I601" s="21"/>
      <c r="J601" s="21"/>
      <c r="K601" s="21"/>
      <c r="L601" s="21"/>
      <c r="M601" s="21"/>
      <c r="N601" s="21"/>
      <c r="O601" s="21"/>
      <c r="P601" s="21"/>
      <c r="Q601" s="21"/>
      <c r="R601" s="21"/>
      <c r="S601" s="21"/>
      <c r="T601" s="21"/>
      <c r="U601" s="21"/>
      <c r="V601" s="21"/>
      <c r="W601" s="21"/>
      <c r="X601" s="21"/>
      <c r="Y601" s="21"/>
      <c r="Z601" s="21"/>
    </row>
    <row r="602" spans="1:26">
      <c r="A602" s="21"/>
      <c r="B602" s="21"/>
      <c r="C602" s="21"/>
      <c r="D602" s="38"/>
      <c r="E602" s="11"/>
      <c r="F602" s="11"/>
      <c r="G602" s="11"/>
      <c r="H602" s="21"/>
      <c r="I602" s="21"/>
      <c r="J602" s="21"/>
      <c r="K602" s="21"/>
      <c r="L602" s="21"/>
      <c r="M602" s="21"/>
      <c r="N602" s="21"/>
      <c r="O602" s="21"/>
      <c r="P602" s="21"/>
      <c r="Q602" s="21"/>
      <c r="R602" s="21"/>
      <c r="S602" s="21"/>
      <c r="T602" s="21"/>
      <c r="U602" s="21"/>
      <c r="V602" s="21"/>
      <c r="W602" s="21"/>
      <c r="X602" s="21"/>
      <c r="Y602" s="21"/>
      <c r="Z602" s="21"/>
    </row>
    <row r="603" spans="1:26">
      <c r="A603" s="21"/>
      <c r="B603" s="21"/>
      <c r="C603" s="21"/>
      <c r="D603" s="38"/>
      <c r="E603" s="11"/>
      <c r="F603" s="11"/>
      <c r="G603" s="11"/>
      <c r="H603" s="21"/>
      <c r="I603" s="21"/>
      <c r="J603" s="21"/>
      <c r="K603" s="21"/>
      <c r="L603" s="21"/>
      <c r="M603" s="21"/>
      <c r="N603" s="21"/>
      <c r="O603" s="21"/>
      <c r="P603" s="21"/>
      <c r="Q603" s="21"/>
      <c r="R603" s="21"/>
      <c r="S603" s="21"/>
      <c r="T603" s="21"/>
      <c r="U603" s="21"/>
      <c r="V603" s="21"/>
      <c r="W603" s="21"/>
      <c r="X603" s="21"/>
      <c r="Y603" s="21"/>
      <c r="Z603" s="21"/>
    </row>
    <row r="604" spans="1:26">
      <c r="A604" s="21"/>
      <c r="B604" s="21"/>
      <c r="C604" s="21"/>
      <c r="D604" s="38"/>
      <c r="E604" s="11"/>
      <c r="F604" s="11"/>
      <c r="G604" s="11"/>
      <c r="H604" s="21"/>
      <c r="I604" s="21"/>
      <c r="J604" s="21"/>
      <c r="K604" s="21"/>
      <c r="L604" s="21"/>
      <c r="M604" s="21"/>
      <c r="N604" s="21"/>
      <c r="O604" s="21"/>
      <c r="P604" s="21"/>
      <c r="Q604" s="21"/>
      <c r="R604" s="21"/>
      <c r="S604" s="21"/>
      <c r="T604" s="21"/>
      <c r="U604" s="21"/>
      <c r="V604" s="21"/>
      <c r="W604" s="21"/>
      <c r="X604" s="21"/>
      <c r="Y604" s="21"/>
      <c r="Z604" s="21"/>
    </row>
    <row r="605" spans="1:26">
      <c r="A605" s="21"/>
      <c r="B605" s="21"/>
      <c r="C605" s="21"/>
      <c r="D605" s="38"/>
      <c r="E605" s="11"/>
      <c r="F605" s="11"/>
      <c r="G605" s="11"/>
      <c r="H605" s="21"/>
      <c r="I605" s="21"/>
      <c r="J605" s="21"/>
      <c r="K605" s="21"/>
      <c r="L605" s="21"/>
      <c r="M605" s="21"/>
      <c r="N605" s="21"/>
      <c r="O605" s="21"/>
      <c r="P605" s="21"/>
      <c r="Q605" s="21"/>
      <c r="R605" s="21"/>
      <c r="S605" s="21"/>
      <c r="T605" s="21"/>
      <c r="U605" s="21"/>
      <c r="V605" s="21"/>
      <c r="W605" s="21"/>
      <c r="X605" s="21"/>
      <c r="Y605" s="21"/>
      <c r="Z605" s="21"/>
    </row>
    <row r="606" spans="1:26">
      <c r="A606" s="21"/>
      <c r="B606" s="21"/>
      <c r="C606" s="21"/>
      <c r="D606" s="38"/>
      <c r="E606" s="11"/>
      <c r="F606" s="11"/>
      <c r="G606" s="11"/>
      <c r="H606" s="21"/>
      <c r="I606" s="21"/>
      <c r="J606" s="21"/>
      <c r="K606" s="21"/>
      <c r="L606" s="21"/>
      <c r="M606" s="21"/>
      <c r="N606" s="21"/>
      <c r="O606" s="21"/>
      <c r="P606" s="21"/>
      <c r="Q606" s="21"/>
      <c r="R606" s="21"/>
      <c r="S606" s="21"/>
      <c r="T606" s="21"/>
      <c r="U606" s="21"/>
      <c r="V606" s="21"/>
      <c r="W606" s="21"/>
      <c r="X606" s="21"/>
      <c r="Y606" s="21"/>
      <c r="Z606" s="21"/>
    </row>
    <row r="607" spans="1:26">
      <c r="A607" s="21"/>
      <c r="B607" s="21"/>
      <c r="C607" s="21"/>
      <c r="D607" s="38"/>
      <c r="E607" s="11"/>
      <c r="F607" s="11"/>
      <c r="G607" s="11"/>
      <c r="H607" s="21"/>
      <c r="I607" s="21"/>
      <c r="J607" s="21"/>
      <c r="K607" s="21"/>
      <c r="L607" s="21"/>
      <c r="M607" s="21"/>
      <c r="N607" s="21"/>
      <c r="O607" s="21"/>
      <c r="P607" s="21"/>
      <c r="Q607" s="21"/>
      <c r="R607" s="21"/>
      <c r="S607" s="21"/>
      <c r="T607" s="21"/>
      <c r="U607" s="21"/>
      <c r="V607" s="21"/>
      <c r="W607" s="21"/>
      <c r="X607" s="21"/>
      <c r="Y607" s="21"/>
      <c r="Z607" s="21"/>
    </row>
    <row r="608" spans="1:26">
      <c r="A608" s="21"/>
      <c r="B608" s="21"/>
      <c r="C608" s="21"/>
      <c r="D608" s="38"/>
      <c r="E608" s="11"/>
      <c r="F608" s="11"/>
      <c r="G608" s="11"/>
      <c r="H608" s="21"/>
      <c r="I608" s="21"/>
      <c r="J608" s="21"/>
      <c r="K608" s="21"/>
      <c r="L608" s="21"/>
      <c r="M608" s="21"/>
      <c r="N608" s="21"/>
      <c r="O608" s="21"/>
      <c r="P608" s="21"/>
      <c r="Q608" s="21"/>
      <c r="R608" s="21"/>
      <c r="S608" s="21"/>
      <c r="T608" s="21"/>
      <c r="U608" s="21"/>
      <c r="V608" s="21"/>
      <c r="W608" s="21"/>
      <c r="X608" s="21"/>
      <c r="Y608" s="21"/>
      <c r="Z608" s="21"/>
    </row>
    <row r="609" spans="1:26">
      <c r="A609" s="21"/>
      <c r="B609" s="21"/>
      <c r="C609" s="21"/>
      <c r="D609" s="38"/>
      <c r="E609" s="11"/>
      <c r="F609" s="11"/>
      <c r="G609" s="11"/>
      <c r="H609" s="21"/>
      <c r="I609" s="21"/>
      <c r="J609" s="21"/>
      <c r="K609" s="21"/>
      <c r="L609" s="21"/>
      <c r="M609" s="21"/>
      <c r="N609" s="21"/>
      <c r="O609" s="21"/>
      <c r="P609" s="21"/>
      <c r="Q609" s="21"/>
      <c r="R609" s="21"/>
      <c r="S609" s="21"/>
      <c r="T609" s="21"/>
      <c r="U609" s="21"/>
      <c r="V609" s="21"/>
      <c r="W609" s="21"/>
      <c r="X609" s="21"/>
      <c r="Y609" s="21"/>
      <c r="Z609" s="21"/>
    </row>
    <row r="610" spans="1:26">
      <c r="A610" s="21"/>
      <c r="B610" s="21"/>
      <c r="C610" s="21"/>
      <c r="D610" s="38"/>
      <c r="E610" s="11"/>
      <c r="F610" s="11"/>
      <c r="G610" s="11"/>
      <c r="H610" s="21"/>
      <c r="I610" s="21"/>
      <c r="J610" s="21"/>
      <c r="K610" s="21"/>
      <c r="L610" s="21"/>
      <c r="M610" s="21"/>
      <c r="N610" s="21"/>
      <c r="O610" s="21"/>
      <c r="P610" s="21"/>
      <c r="Q610" s="21"/>
      <c r="R610" s="21"/>
      <c r="S610" s="21"/>
      <c r="T610" s="21"/>
      <c r="U610" s="21"/>
      <c r="V610" s="21"/>
      <c r="W610" s="21"/>
      <c r="X610" s="21"/>
      <c r="Y610" s="21"/>
      <c r="Z610" s="21"/>
    </row>
    <row r="611" spans="1:26">
      <c r="A611" s="21"/>
      <c r="B611" s="21"/>
      <c r="C611" s="21"/>
      <c r="D611" s="38"/>
      <c r="E611" s="11"/>
      <c r="F611" s="11"/>
      <c r="G611" s="11"/>
      <c r="H611" s="21"/>
      <c r="I611" s="21"/>
      <c r="J611" s="21"/>
      <c r="K611" s="21"/>
      <c r="L611" s="21"/>
      <c r="M611" s="21"/>
      <c r="N611" s="21"/>
      <c r="O611" s="21"/>
      <c r="P611" s="21"/>
      <c r="Q611" s="21"/>
      <c r="R611" s="21"/>
      <c r="S611" s="21"/>
      <c r="T611" s="21"/>
      <c r="U611" s="21"/>
      <c r="V611" s="21"/>
      <c r="W611" s="21"/>
      <c r="X611" s="21"/>
      <c r="Y611" s="21"/>
      <c r="Z611" s="21"/>
    </row>
    <row r="612" spans="1:26">
      <c r="A612" s="21"/>
      <c r="B612" s="21"/>
      <c r="C612" s="21"/>
      <c r="D612" s="38"/>
      <c r="E612" s="11"/>
      <c r="F612" s="11"/>
      <c r="G612" s="11"/>
      <c r="H612" s="21"/>
      <c r="I612" s="21"/>
      <c r="J612" s="21"/>
      <c r="K612" s="21"/>
      <c r="L612" s="21"/>
      <c r="M612" s="21"/>
      <c r="N612" s="21"/>
      <c r="O612" s="21"/>
      <c r="P612" s="21"/>
      <c r="Q612" s="21"/>
      <c r="R612" s="21"/>
      <c r="S612" s="21"/>
      <c r="T612" s="21"/>
      <c r="U612" s="21"/>
      <c r="V612" s="21"/>
      <c r="W612" s="21"/>
      <c r="X612" s="21"/>
      <c r="Y612" s="21"/>
      <c r="Z612" s="21"/>
    </row>
    <row r="613" spans="1:26">
      <c r="A613" s="21"/>
      <c r="B613" s="21"/>
      <c r="C613" s="21"/>
      <c r="D613" s="38"/>
      <c r="E613" s="11"/>
      <c r="F613" s="11"/>
      <c r="G613" s="11"/>
      <c r="H613" s="21"/>
      <c r="I613" s="21"/>
      <c r="J613" s="21"/>
      <c r="K613" s="21"/>
      <c r="L613" s="21"/>
      <c r="M613" s="21"/>
      <c r="N613" s="21"/>
      <c r="O613" s="21"/>
      <c r="P613" s="21"/>
      <c r="Q613" s="21"/>
      <c r="R613" s="21"/>
      <c r="S613" s="21"/>
      <c r="T613" s="21"/>
      <c r="U613" s="21"/>
      <c r="V613" s="21"/>
      <c r="W613" s="21"/>
      <c r="X613" s="21"/>
      <c r="Y613" s="21"/>
      <c r="Z613" s="21"/>
    </row>
    <row r="614" spans="1:26">
      <c r="A614" s="21"/>
      <c r="B614" s="21"/>
      <c r="C614" s="21"/>
      <c r="D614" s="38"/>
      <c r="E614" s="11"/>
      <c r="F614" s="11"/>
      <c r="G614" s="11"/>
      <c r="H614" s="21"/>
      <c r="I614" s="21"/>
      <c r="J614" s="21"/>
      <c r="K614" s="21"/>
      <c r="L614" s="21"/>
      <c r="M614" s="21"/>
      <c r="N614" s="21"/>
      <c r="O614" s="21"/>
      <c r="P614" s="21"/>
      <c r="Q614" s="21"/>
      <c r="R614" s="21"/>
      <c r="S614" s="21"/>
      <c r="T614" s="21"/>
      <c r="U614" s="21"/>
      <c r="V614" s="21"/>
      <c r="W614" s="21"/>
      <c r="X614" s="21"/>
      <c r="Y614" s="21"/>
      <c r="Z614" s="21"/>
    </row>
    <row r="615" spans="1:26">
      <c r="A615" s="21"/>
      <c r="B615" s="21"/>
      <c r="C615" s="21"/>
      <c r="D615" s="38"/>
      <c r="E615" s="11"/>
      <c r="F615" s="11"/>
      <c r="G615" s="11"/>
      <c r="H615" s="21"/>
      <c r="I615" s="21"/>
      <c r="J615" s="21"/>
      <c r="K615" s="21"/>
      <c r="L615" s="21"/>
      <c r="M615" s="21"/>
      <c r="N615" s="21"/>
      <c r="O615" s="21"/>
      <c r="P615" s="21"/>
      <c r="Q615" s="21"/>
      <c r="R615" s="21"/>
      <c r="S615" s="21"/>
      <c r="T615" s="21"/>
      <c r="U615" s="21"/>
      <c r="V615" s="21"/>
      <c r="W615" s="21"/>
      <c r="X615" s="21"/>
      <c r="Y615" s="21"/>
      <c r="Z615" s="21"/>
    </row>
    <row r="616" spans="1:26">
      <c r="A616" s="21"/>
      <c r="B616" s="21"/>
      <c r="C616" s="21"/>
      <c r="D616" s="38"/>
      <c r="E616" s="11"/>
      <c r="F616" s="11"/>
      <c r="G616" s="11"/>
      <c r="H616" s="21"/>
      <c r="I616" s="21"/>
      <c r="J616" s="21"/>
      <c r="K616" s="21"/>
      <c r="L616" s="21"/>
      <c r="M616" s="21"/>
      <c r="N616" s="21"/>
      <c r="O616" s="21"/>
      <c r="P616" s="21"/>
      <c r="Q616" s="21"/>
      <c r="R616" s="21"/>
      <c r="S616" s="21"/>
      <c r="T616" s="21"/>
      <c r="U616" s="21"/>
      <c r="V616" s="21"/>
      <c r="W616" s="21"/>
      <c r="X616" s="21"/>
      <c r="Y616" s="21"/>
      <c r="Z616" s="21"/>
    </row>
    <row r="617" spans="1:26">
      <c r="A617" s="21"/>
      <c r="B617" s="21"/>
      <c r="C617" s="21"/>
      <c r="D617" s="38"/>
      <c r="E617" s="11"/>
      <c r="F617" s="11"/>
      <c r="G617" s="11"/>
      <c r="H617" s="21"/>
      <c r="I617" s="21"/>
      <c r="J617" s="21"/>
      <c r="K617" s="21"/>
      <c r="L617" s="21"/>
      <c r="M617" s="21"/>
      <c r="N617" s="21"/>
      <c r="O617" s="21"/>
      <c r="P617" s="21"/>
      <c r="Q617" s="21"/>
      <c r="R617" s="21"/>
      <c r="S617" s="21"/>
      <c r="T617" s="21"/>
      <c r="U617" s="21"/>
      <c r="V617" s="21"/>
      <c r="W617" s="21"/>
      <c r="X617" s="21"/>
      <c r="Y617" s="21"/>
      <c r="Z617" s="21"/>
    </row>
    <row r="618" spans="1:26">
      <c r="A618" s="21"/>
      <c r="B618" s="21"/>
      <c r="C618" s="21"/>
      <c r="D618" s="38"/>
      <c r="E618" s="11"/>
      <c r="F618" s="11"/>
      <c r="G618" s="11"/>
      <c r="H618" s="21"/>
      <c r="I618" s="21"/>
      <c r="J618" s="21"/>
      <c r="K618" s="21"/>
      <c r="L618" s="21"/>
      <c r="M618" s="21"/>
      <c r="N618" s="21"/>
      <c r="O618" s="21"/>
      <c r="P618" s="21"/>
      <c r="Q618" s="21"/>
      <c r="R618" s="21"/>
      <c r="S618" s="21"/>
      <c r="T618" s="21"/>
      <c r="U618" s="21"/>
      <c r="V618" s="21"/>
      <c r="W618" s="21"/>
      <c r="X618" s="21"/>
      <c r="Y618" s="21"/>
      <c r="Z618" s="21"/>
    </row>
    <row r="619" spans="1:26">
      <c r="A619" s="21"/>
      <c r="B619" s="21"/>
      <c r="C619" s="21"/>
      <c r="D619" s="38"/>
      <c r="E619" s="11"/>
      <c r="F619" s="11"/>
      <c r="G619" s="11"/>
      <c r="H619" s="21"/>
      <c r="I619" s="21"/>
      <c r="J619" s="21"/>
      <c r="K619" s="21"/>
      <c r="L619" s="21"/>
      <c r="M619" s="21"/>
      <c r="N619" s="21"/>
      <c r="O619" s="21"/>
      <c r="P619" s="21"/>
      <c r="Q619" s="21"/>
      <c r="R619" s="21"/>
      <c r="S619" s="21"/>
      <c r="T619" s="21"/>
      <c r="U619" s="21"/>
      <c r="V619" s="21"/>
      <c r="W619" s="21"/>
      <c r="X619" s="21"/>
      <c r="Y619" s="21"/>
      <c r="Z619" s="21"/>
    </row>
    <row r="620" spans="1:26">
      <c r="A620" s="21"/>
      <c r="B620" s="21"/>
      <c r="C620" s="21"/>
      <c r="D620" s="38"/>
      <c r="E620" s="11"/>
      <c r="F620" s="11"/>
      <c r="G620" s="11"/>
      <c r="H620" s="21"/>
      <c r="I620" s="21"/>
      <c r="J620" s="21"/>
      <c r="K620" s="21"/>
      <c r="L620" s="21"/>
      <c r="M620" s="21"/>
      <c r="N620" s="21"/>
      <c r="O620" s="21"/>
      <c r="P620" s="21"/>
      <c r="Q620" s="21"/>
      <c r="R620" s="21"/>
      <c r="S620" s="21"/>
      <c r="T620" s="21"/>
      <c r="U620" s="21"/>
      <c r="V620" s="21"/>
      <c r="W620" s="21"/>
      <c r="X620" s="21"/>
      <c r="Y620" s="21"/>
      <c r="Z620" s="21"/>
    </row>
    <row r="621" spans="1:26">
      <c r="A621" s="21"/>
      <c r="B621" s="21"/>
      <c r="C621" s="21"/>
      <c r="D621" s="38"/>
      <c r="E621" s="11"/>
      <c r="F621" s="11"/>
      <c r="G621" s="11"/>
      <c r="H621" s="21"/>
      <c r="I621" s="21"/>
      <c r="J621" s="21"/>
      <c r="K621" s="21"/>
      <c r="L621" s="21"/>
      <c r="M621" s="21"/>
      <c r="N621" s="21"/>
      <c r="O621" s="21"/>
      <c r="P621" s="21"/>
      <c r="Q621" s="21"/>
      <c r="R621" s="21"/>
      <c r="S621" s="21"/>
      <c r="T621" s="21"/>
      <c r="U621" s="21"/>
      <c r="V621" s="21"/>
      <c r="W621" s="21"/>
      <c r="X621" s="21"/>
      <c r="Y621" s="21"/>
      <c r="Z621" s="21"/>
    </row>
    <row r="622" spans="1:26">
      <c r="A622" s="21"/>
      <c r="B622" s="21"/>
      <c r="C622" s="21"/>
      <c r="D622" s="38"/>
      <c r="E622" s="11"/>
      <c r="F622" s="11"/>
      <c r="G622" s="11"/>
      <c r="H622" s="21"/>
      <c r="I622" s="21"/>
      <c r="J622" s="21"/>
      <c r="K622" s="21"/>
      <c r="L622" s="21"/>
      <c r="M622" s="21"/>
      <c r="N622" s="21"/>
      <c r="O622" s="21"/>
      <c r="P622" s="21"/>
      <c r="Q622" s="21"/>
      <c r="R622" s="21"/>
      <c r="S622" s="21"/>
      <c r="T622" s="21"/>
      <c r="U622" s="21"/>
      <c r="V622" s="21"/>
      <c r="W622" s="21"/>
      <c r="X622" s="21"/>
      <c r="Y622" s="21"/>
      <c r="Z622" s="21"/>
    </row>
    <row r="623" spans="1:26">
      <c r="A623" s="21"/>
      <c r="B623" s="21"/>
      <c r="C623" s="21"/>
      <c r="D623" s="38"/>
      <c r="E623" s="11"/>
      <c r="F623" s="11"/>
      <c r="G623" s="11"/>
      <c r="H623" s="21"/>
      <c r="I623" s="21"/>
      <c r="J623" s="21"/>
      <c r="K623" s="21"/>
      <c r="L623" s="21"/>
      <c r="M623" s="21"/>
      <c r="N623" s="21"/>
      <c r="O623" s="21"/>
      <c r="P623" s="21"/>
      <c r="Q623" s="21"/>
      <c r="R623" s="21"/>
      <c r="S623" s="21"/>
      <c r="T623" s="21"/>
      <c r="U623" s="21"/>
      <c r="V623" s="21"/>
      <c r="W623" s="21"/>
      <c r="X623" s="21"/>
      <c r="Y623" s="21"/>
      <c r="Z623" s="21"/>
    </row>
    <row r="624" spans="1:26">
      <c r="A624" s="21"/>
      <c r="B624" s="21"/>
      <c r="C624" s="21"/>
      <c r="D624" s="38"/>
      <c r="E624" s="11"/>
      <c r="F624" s="11"/>
      <c r="G624" s="11"/>
      <c r="H624" s="21"/>
      <c r="I624" s="21"/>
      <c r="J624" s="21"/>
      <c r="K624" s="21"/>
      <c r="L624" s="21"/>
      <c r="M624" s="21"/>
      <c r="N624" s="21"/>
      <c r="O624" s="21"/>
      <c r="P624" s="21"/>
      <c r="Q624" s="21"/>
      <c r="R624" s="21"/>
      <c r="S624" s="21"/>
      <c r="T624" s="21"/>
      <c r="U624" s="21"/>
      <c r="V624" s="21"/>
      <c r="W624" s="21"/>
      <c r="X624" s="21"/>
      <c r="Y624" s="21"/>
      <c r="Z624" s="21"/>
    </row>
    <row r="625" spans="1:26">
      <c r="A625" s="21"/>
      <c r="B625" s="21"/>
      <c r="C625" s="21"/>
      <c r="D625" s="38"/>
      <c r="E625" s="11"/>
      <c r="F625" s="11"/>
      <c r="G625" s="11"/>
      <c r="H625" s="21"/>
      <c r="I625" s="21"/>
      <c r="J625" s="21"/>
      <c r="K625" s="21"/>
      <c r="L625" s="21"/>
      <c r="M625" s="21"/>
      <c r="N625" s="21"/>
      <c r="O625" s="21"/>
      <c r="P625" s="21"/>
      <c r="Q625" s="21"/>
      <c r="R625" s="21"/>
      <c r="S625" s="21"/>
      <c r="T625" s="21"/>
      <c r="U625" s="21"/>
      <c r="V625" s="21"/>
      <c r="W625" s="21"/>
      <c r="X625" s="21"/>
      <c r="Y625" s="21"/>
      <c r="Z625" s="21"/>
    </row>
    <row r="626" spans="1:26">
      <c r="A626" s="21"/>
      <c r="B626" s="21"/>
      <c r="C626" s="21"/>
      <c r="D626" s="38"/>
      <c r="E626" s="11"/>
      <c r="F626" s="11"/>
      <c r="G626" s="11"/>
      <c r="H626" s="21"/>
      <c r="I626" s="21"/>
      <c r="J626" s="21"/>
      <c r="K626" s="21"/>
      <c r="L626" s="21"/>
      <c r="M626" s="21"/>
      <c r="N626" s="21"/>
      <c r="O626" s="21"/>
      <c r="P626" s="21"/>
      <c r="Q626" s="21"/>
      <c r="R626" s="21"/>
      <c r="S626" s="21"/>
      <c r="T626" s="21"/>
      <c r="U626" s="21"/>
      <c r="V626" s="21"/>
      <c r="W626" s="21"/>
      <c r="X626" s="21"/>
      <c r="Y626" s="21"/>
      <c r="Z626" s="21"/>
    </row>
    <row r="627" spans="1:26">
      <c r="A627" s="21"/>
      <c r="B627" s="21"/>
      <c r="C627" s="21"/>
      <c r="D627" s="38"/>
      <c r="E627" s="11"/>
      <c r="F627" s="11"/>
      <c r="G627" s="11"/>
      <c r="H627" s="21"/>
      <c r="I627" s="21"/>
      <c r="J627" s="21"/>
      <c r="K627" s="21"/>
      <c r="L627" s="21"/>
      <c r="M627" s="21"/>
      <c r="N627" s="21"/>
      <c r="O627" s="21"/>
      <c r="P627" s="21"/>
      <c r="Q627" s="21"/>
      <c r="R627" s="21"/>
      <c r="S627" s="21"/>
      <c r="T627" s="21"/>
      <c r="U627" s="21"/>
      <c r="V627" s="21"/>
      <c r="W627" s="21"/>
      <c r="X627" s="21"/>
      <c r="Y627" s="21"/>
      <c r="Z627" s="21"/>
    </row>
    <row r="628" spans="1:26">
      <c r="A628" s="21"/>
      <c r="B628" s="21"/>
      <c r="C628" s="21"/>
      <c r="D628" s="38"/>
      <c r="E628" s="11"/>
      <c r="F628" s="11"/>
      <c r="G628" s="11"/>
      <c r="H628" s="21"/>
      <c r="I628" s="21"/>
      <c r="J628" s="21"/>
      <c r="K628" s="21"/>
      <c r="L628" s="21"/>
      <c r="M628" s="21"/>
      <c r="N628" s="21"/>
      <c r="O628" s="21"/>
      <c r="P628" s="21"/>
      <c r="Q628" s="21"/>
      <c r="R628" s="21"/>
      <c r="S628" s="21"/>
      <c r="T628" s="21"/>
      <c r="U628" s="21"/>
      <c r="V628" s="21"/>
      <c r="W628" s="21"/>
      <c r="X628" s="21"/>
      <c r="Y628" s="21"/>
      <c r="Z628" s="21"/>
    </row>
    <row r="629" spans="1:26">
      <c r="A629" s="21"/>
      <c r="B629" s="21"/>
      <c r="C629" s="21"/>
      <c r="D629" s="38"/>
      <c r="E629" s="11"/>
      <c r="F629" s="11"/>
      <c r="G629" s="11"/>
      <c r="H629" s="21"/>
      <c r="I629" s="21"/>
      <c r="J629" s="21"/>
      <c r="K629" s="21"/>
      <c r="L629" s="21"/>
      <c r="M629" s="21"/>
      <c r="N629" s="21"/>
      <c r="O629" s="21"/>
      <c r="P629" s="21"/>
      <c r="Q629" s="21"/>
      <c r="R629" s="21"/>
      <c r="S629" s="21"/>
      <c r="T629" s="21"/>
      <c r="U629" s="21"/>
      <c r="V629" s="21"/>
      <c r="W629" s="21"/>
      <c r="X629" s="21"/>
      <c r="Y629" s="21"/>
      <c r="Z629" s="21"/>
    </row>
    <row r="630" spans="1:26">
      <c r="A630" s="21"/>
      <c r="B630" s="21"/>
      <c r="C630" s="21"/>
      <c r="D630" s="38"/>
      <c r="E630" s="11"/>
      <c r="F630" s="11"/>
      <c r="G630" s="11"/>
      <c r="H630" s="21"/>
      <c r="I630" s="21"/>
      <c r="J630" s="21"/>
      <c r="K630" s="21"/>
      <c r="L630" s="21"/>
      <c r="M630" s="21"/>
      <c r="N630" s="21"/>
      <c r="O630" s="21"/>
      <c r="P630" s="21"/>
      <c r="Q630" s="21"/>
      <c r="R630" s="21"/>
      <c r="S630" s="21"/>
      <c r="T630" s="21"/>
      <c r="U630" s="21"/>
      <c r="V630" s="21"/>
      <c r="W630" s="21"/>
      <c r="X630" s="21"/>
      <c r="Y630" s="21"/>
      <c r="Z630" s="21"/>
    </row>
    <row r="631" spans="1:26">
      <c r="A631" s="21"/>
      <c r="B631" s="21"/>
      <c r="C631" s="21"/>
      <c r="D631" s="38"/>
      <c r="E631" s="11"/>
      <c r="F631" s="11"/>
      <c r="G631" s="11"/>
      <c r="H631" s="21"/>
      <c r="I631" s="21"/>
      <c r="J631" s="21"/>
      <c r="K631" s="21"/>
      <c r="L631" s="21"/>
      <c r="M631" s="21"/>
      <c r="N631" s="21"/>
      <c r="O631" s="21"/>
      <c r="P631" s="21"/>
      <c r="Q631" s="21"/>
      <c r="R631" s="21"/>
      <c r="S631" s="21"/>
      <c r="T631" s="21"/>
      <c r="U631" s="21"/>
      <c r="V631" s="21"/>
      <c r="W631" s="21"/>
      <c r="X631" s="21"/>
      <c r="Y631" s="21"/>
      <c r="Z631" s="21"/>
    </row>
    <row r="632" spans="1:26">
      <c r="A632" s="21"/>
      <c r="B632" s="21"/>
      <c r="C632" s="21"/>
      <c r="D632" s="38"/>
      <c r="E632" s="11"/>
      <c r="F632" s="11"/>
      <c r="G632" s="11"/>
      <c r="H632" s="21"/>
      <c r="I632" s="21"/>
      <c r="J632" s="21"/>
      <c r="K632" s="21"/>
      <c r="L632" s="21"/>
      <c r="M632" s="21"/>
      <c r="N632" s="21"/>
      <c r="O632" s="21"/>
      <c r="P632" s="21"/>
      <c r="Q632" s="21"/>
      <c r="R632" s="21"/>
      <c r="S632" s="21"/>
      <c r="T632" s="21"/>
      <c r="U632" s="21"/>
      <c r="V632" s="21"/>
      <c r="W632" s="21"/>
      <c r="X632" s="21"/>
      <c r="Y632" s="21"/>
      <c r="Z632" s="21"/>
    </row>
    <row r="633" spans="1:26">
      <c r="A633" s="21"/>
      <c r="B633" s="21"/>
      <c r="C633" s="21"/>
      <c r="D633" s="38"/>
      <c r="E633" s="11"/>
      <c r="F633" s="11"/>
      <c r="G633" s="11"/>
      <c r="H633" s="21"/>
      <c r="I633" s="21"/>
      <c r="J633" s="21"/>
      <c r="K633" s="21"/>
      <c r="L633" s="21"/>
      <c r="M633" s="21"/>
      <c r="N633" s="21"/>
      <c r="O633" s="21"/>
      <c r="P633" s="21"/>
      <c r="Q633" s="21"/>
      <c r="R633" s="21"/>
      <c r="S633" s="21"/>
      <c r="T633" s="21"/>
      <c r="U633" s="21"/>
      <c r="V633" s="21"/>
      <c r="W633" s="21"/>
      <c r="X633" s="21"/>
      <c r="Y633" s="21"/>
      <c r="Z633" s="21"/>
    </row>
    <row r="634" spans="1:26">
      <c r="A634" s="21"/>
      <c r="B634" s="21"/>
      <c r="C634" s="21"/>
      <c r="D634" s="38"/>
      <c r="E634" s="11"/>
      <c r="F634" s="11"/>
      <c r="G634" s="11"/>
      <c r="H634" s="21"/>
      <c r="I634" s="21"/>
      <c r="J634" s="21"/>
      <c r="K634" s="21"/>
      <c r="L634" s="21"/>
      <c r="M634" s="21"/>
      <c r="N634" s="21"/>
      <c r="O634" s="21"/>
      <c r="P634" s="21"/>
      <c r="Q634" s="21"/>
      <c r="R634" s="21"/>
      <c r="S634" s="21"/>
      <c r="T634" s="21"/>
      <c r="U634" s="21"/>
      <c r="V634" s="21"/>
      <c r="W634" s="21"/>
      <c r="X634" s="21"/>
      <c r="Y634" s="21"/>
      <c r="Z634" s="21"/>
    </row>
    <row r="635" spans="1:26">
      <c r="A635" s="21"/>
      <c r="B635" s="21"/>
      <c r="C635" s="21"/>
      <c r="D635" s="38"/>
      <c r="E635" s="11"/>
      <c r="F635" s="11"/>
      <c r="G635" s="11"/>
      <c r="H635" s="21"/>
      <c r="I635" s="21"/>
      <c r="J635" s="21"/>
      <c r="K635" s="21"/>
      <c r="L635" s="21"/>
      <c r="M635" s="21"/>
      <c r="N635" s="21"/>
      <c r="O635" s="21"/>
      <c r="P635" s="21"/>
      <c r="Q635" s="21"/>
      <c r="R635" s="21"/>
      <c r="S635" s="21"/>
      <c r="T635" s="21"/>
      <c r="U635" s="21"/>
      <c r="V635" s="21"/>
      <c r="W635" s="21"/>
      <c r="X635" s="21"/>
      <c r="Y635" s="21"/>
      <c r="Z635" s="21"/>
    </row>
    <row r="636" spans="1:26">
      <c r="A636" s="21"/>
      <c r="B636" s="21"/>
      <c r="C636" s="21"/>
      <c r="D636" s="38"/>
      <c r="E636" s="11"/>
      <c r="F636" s="11"/>
      <c r="G636" s="11"/>
      <c r="H636" s="21"/>
      <c r="I636" s="21"/>
      <c r="J636" s="21"/>
      <c r="K636" s="21"/>
      <c r="L636" s="21"/>
      <c r="M636" s="21"/>
      <c r="N636" s="21"/>
      <c r="O636" s="21"/>
      <c r="P636" s="21"/>
      <c r="Q636" s="21"/>
      <c r="R636" s="21"/>
      <c r="S636" s="21"/>
      <c r="T636" s="21"/>
      <c r="U636" s="21"/>
      <c r="V636" s="21"/>
      <c r="W636" s="21"/>
      <c r="X636" s="21"/>
      <c r="Y636" s="21"/>
      <c r="Z636" s="21"/>
    </row>
    <row r="637" spans="1:26">
      <c r="A637" s="21"/>
      <c r="B637" s="21"/>
      <c r="C637" s="21"/>
      <c r="D637" s="38"/>
      <c r="E637" s="11"/>
      <c r="F637" s="11"/>
      <c r="G637" s="11"/>
      <c r="H637" s="21"/>
      <c r="I637" s="21"/>
      <c r="J637" s="21"/>
      <c r="K637" s="21"/>
      <c r="L637" s="21"/>
      <c r="M637" s="21"/>
      <c r="N637" s="21"/>
      <c r="O637" s="21"/>
      <c r="P637" s="21"/>
      <c r="Q637" s="21"/>
      <c r="R637" s="21"/>
      <c r="S637" s="21"/>
      <c r="T637" s="21"/>
      <c r="U637" s="21"/>
      <c r="V637" s="21"/>
      <c r="W637" s="21"/>
      <c r="X637" s="21"/>
      <c r="Y637" s="21"/>
      <c r="Z637" s="21"/>
    </row>
    <row r="638" spans="1:26">
      <c r="A638" s="21"/>
      <c r="B638" s="21"/>
      <c r="C638" s="21"/>
      <c r="D638" s="38"/>
      <c r="E638" s="11"/>
      <c r="F638" s="11"/>
      <c r="G638" s="11"/>
      <c r="H638" s="21"/>
      <c r="I638" s="21"/>
      <c r="J638" s="21"/>
      <c r="K638" s="21"/>
      <c r="L638" s="21"/>
      <c r="M638" s="21"/>
      <c r="N638" s="21"/>
      <c r="O638" s="21"/>
      <c r="P638" s="21"/>
      <c r="Q638" s="21"/>
      <c r="R638" s="21"/>
      <c r="S638" s="21"/>
      <c r="T638" s="21"/>
      <c r="U638" s="21"/>
      <c r="V638" s="21"/>
      <c r="W638" s="21"/>
      <c r="X638" s="21"/>
      <c r="Y638" s="21"/>
      <c r="Z638" s="21"/>
    </row>
    <row r="639" spans="1:26">
      <c r="A639" s="21"/>
      <c r="B639" s="21"/>
      <c r="C639" s="21"/>
      <c r="D639" s="38"/>
      <c r="E639" s="11"/>
      <c r="F639" s="11"/>
      <c r="G639" s="11"/>
      <c r="H639" s="21"/>
      <c r="I639" s="21"/>
      <c r="J639" s="21"/>
      <c r="K639" s="21"/>
      <c r="L639" s="21"/>
      <c r="M639" s="21"/>
      <c r="N639" s="21"/>
      <c r="O639" s="21"/>
      <c r="P639" s="21"/>
      <c r="Q639" s="21"/>
      <c r="R639" s="21"/>
      <c r="S639" s="21"/>
      <c r="T639" s="21"/>
      <c r="U639" s="21"/>
      <c r="V639" s="21"/>
      <c r="W639" s="21"/>
      <c r="X639" s="21"/>
      <c r="Y639" s="21"/>
      <c r="Z639" s="21"/>
    </row>
    <row r="640" spans="1:26">
      <c r="A640" s="21"/>
      <c r="B640" s="21"/>
      <c r="C640" s="21"/>
      <c r="D640" s="38"/>
      <c r="E640" s="11"/>
      <c r="F640" s="11"/>
      <c r="G640" s="11"/>
      <c r="H640" s="21"/>
      <c r="I640" s="21"/>
      <c r="J640" s="21"/>
      <c r="K640" s="21"/>
      <c r="L640" s="21"/>
      <c r="M640" s="21"/>
      <c r="N640" s="21"/>
      <c r="O640" s="21"/>
      <c r="P640" s="21"/>
      <c r="Q640" s="21"/>
      <c r="R640" s="21"/>
      <c r="S640" s="21"/>
      <c r="T640" s="21"/>
      <c r="U640" s="21"/>
      <c r="V640" s="21"/>
      <c r="W640" s="21"/>
      <c r="X640" s="21"/>
      <c r="Y640" s="21"/>
      <c r="Z640" s="21"/>
    </row>
    <row r="641" spans="1:26">
      <c r="A641" s="21"/>
      <c r="B641" s="21"/>
      <c r="C641" s="21"/>
      <c r="D641" s="38"/>
      <c r="E641" s="11"/>
      <c r="F641" s="11"/>
      <c r="G641" s="11"/>
      <c r="H641" s="21"/>
      <c r="I641" s="21"/>
      <c r="J641" s="21"/>
      <c r="K641" s="21"/>
      <c r="L641" s="21"/>
      <c r="M641" s="21"/>
      <c r="N641" s="21"/>
      <c r="O641" s="21"/>
      <c r="P641" s="21"/>
      <c r="Q641" s="21"/>
      <c r="R641" s="21"/>
      <c r="S641" s="21"/>
      <c r="T641" s="21"/>
      <c r="U641" s="21"/>
      <c r="V641" s="21"/>
      <c r="W641" s="21"/>
      <c r="X641" s="21"/>
      <c r="Y641" s="21"/>
      <c r="Z641" s="21"/>
    </row>
    <row r="642" spans="1:26">
      <c r="A642" s="21"/>
      <c r="B642" s="21"/>
      <c r="C642" s="21"/>
      <c r="D642" s="38"/>
      <c r="E642" s="11"/>
      <c r="F642" s="11"/>
      <c r="G642" s="11"/>
      <c r="H642" s="21"/>
      <c r="I642" s="21"/>
      <c r="J642" s="21"/>
      <c r="K642" s="21"/>
      <c r="L642" s="21"/>
      <c r="M642" s="21"/>
      <c r="N642" s="21"/>
      <c r="O642" s="21"/>
      <c r="P642" s="21"/>
      <c r="Q642" s="21"/>
      <c r="R642" s="21"/>
      <c r="S642" s="21"/>
      <c r="T642" s="21"/>
      <c r="U642" s="21"/>
      <c r="V642" s="21"/>
      <c r="W642" s="21"/>
      <c r="X642" s="21"/>
      <c r="Y642" s="21"/>
      <c r="Z642" s="21"/>
    </row>
    <row r="643" spans="1:26">
      <c r="A643" s="21"/>
      <c r="B643" s="21"/>
      <c r="C643" s="21"/>
      <c r="D643" s="38"/>
      <c r="E643" s="11"/>
      <c r="F643" s="11"/>
      <c r="G643" s="11"/>
      <c r="H643" s="21"/>
      <c r="I643" s="21"/>
      <c r="J643" s="21"/>
      <c r="K643" s="21"/>
      <c r="L643" s="21"/>
      <c r="M643" s="21"/>
      <c r="N643" s="21"/>
      <c r="O643" s="21"/>
      <c r="P643" s="21"/>
      <c r="Q643" s="21"/>
      <c r="R643" s="21"/>
      <c r="S643" s="21"/>
      <c r="T643" s="21"/>
      <c r="U643" s="21"/>
      <c r="V643" s="21"/>
      <c r="W643" s="21"/>
      <c r="X643" s="21"/>
      <c r="Y643" s="21"/>
      <c r="Z643" s="21"/>
    </row>
    <row r="644" spans="1:26">
      <c r="A644" s="21"/>
      <c r="B644" s="21"/>
      <c r="C644" s="21"/>
      <c r="D644" s="38"/>
      <c r="E644" s="11"/>
      <c r="F644" s="11"/>
      <c r="G644" s="11"/>
      <c r="H644" s="21"/>
      <c r="I644" s="21"/>
      <c r="J644" s="21"/>
      <c r="K644" s="21"/>
      <c r="L644" s="21"/>
      <c r="M644" s="21"/>
      <c r="N644" s="21"/>
      <c r="O644" s="21"/>
      <c r="P644" s="21"/>
      <c r="Q644" s="21"/>
      <c r="R644" s="21"/>
      <c r="S644" s="21"/>
      <c r="T644" s="21"/>
      <c r="U644" s="21"/>
      <c r="V644" s="21"/>
      <c r="W644" s="21"/>
      <c r="X644" s="21"/>
      <c r="Y644" s="21"/>
      <c r="Z644" s="21"/>
    </row>
    <row r="645" spans="1:26">
      <c r="A645" s="21"/>
      <c r="B645" s="21"/>
      <c r="C645" s="21"/>
      <c r="D645" s="38"/>
      <c r="E645" s="11"/>
      <c r="F645" s="11"/>
      <c r="G645" s="11"/>
      <c r="H645" s="21"/>
      <c r="I645" s="21"/>
      <c r="J645" s="21"/>
      <c r="K645" s="21"/>
      <c r="L645" s="21"/>
      <c r="M645" s="21"/>
      <c r="N645" s="21"/>
      <c r="O645" s="21"/>
      <c r="P645" s="21"/>
      <c r="Q645" s="21"/>
      <c r="R645" s="21"/>
      <c r="S645" s="21"/>
      <c r="T645" s="21"/>
      <c r="U645" s="21"/>
      <c r="V645" s="21"/>
      <c r="W645" s="21"/>
      <c r="X645" s="21"/>
      <c r="Y645" s="21"/>
      <c r="Z645" s="21"/>
    </row>
    <row r="646" spans="1:26">
      <c r="A646" s="21"/>
      <c r="B646" s="21"/>
      <c r="C646" s="21"/>
      <c r="D646" s="38"/>
      <c r="E646" s="11"/>
      <c r="F646" s="11"/>
      <c r="G646" s="11"/>
      <c r="H646" s="21"/>
      <c r="I646" s="21"/>
      <c r="J646" s="21"/>
      <c r="K646" s="21"/>
      <c r="L646" s="21"/>
      <c r="M646" s="21"/>
      <c r="N646" s="21"/>
      <c r="O646" s="21"/>
      <c r="P646" s="21"/>
      <c r="Q646" s="21"/>
      <c r="R646" s="21"/>
      <c r="S646" s="21"/>
      <c r="T646" s="21"/>
      <c r="U646" s="21"/>
      <c r="V646" s="21"/>
      <c r="W646" s="21"/>
      <c r="X646" s="21"/>
      <c r="Y646" s="21"/>
      <c r="Z646" s="21"/>
    </row>
    <row r="647" spans="1:26">
      <c r="A647" s="21"/>
      <c r="B647" s="21"/>
      <c r="C647" s="21"/>
      <c r="D647" s="38"/>
      <c r="E647" s="11"/>
      <c r="F647" s="11"/>
      <c r="G647" s="11"/>
      <c r="H647" s="21"/>
      <c r="I647" s="21"/>
      <c r="J647" s="21"/>
      <c r="K647" s="21"/>
      <c r="L647" s="21"/>
      <c r="M647" s="21"/>
      <c r="N647" s="21"/>
      <c r="O647" s="21"/>
      <c r="P647" s="21"/>
      <c r="Q647" s="21"/>
      <c r="R647" s="21"/>
      <c r="S647" s="21"/>
      <c r="T647" s="21"/>
      <c r="U647" s="21"/>
      <c r="V647" s="21"/>
      <c r="W647" s="21"/>
      <c r="X647" s="21"/>
      <c r="Y647" s="21"/>
      <c r="Z647" s="21"/>
    </row>
    <row r="648" spans="1:26">
      <c r="A648" s="21"/>
      <c r="B648" s="21"/>
      <c r="C648" s="21"/>
      <c r="D648" s="38"/>
      <c r="E648" s="11"/>
      <c r="F648" s="11"/>
      <c r="G648" s="11"/>
      <c r="H648" s="21"/>
      <c r="I648" s="21"/>
      <c r="J648" s="21"/>
      <c r="K648" s="21"/>
      <c r="L648" s="21"/>
      <c r="M648" s="21"/>
      <c r="N648" s="21"/>
      <c r="O648" s="21"/>
      <c r="P648" s="21"/>
      <c r="Q648" s="21"/>
      <c r="R648" s="21"/>
      <c r="S648" s="21"/>
      <c r="T648" s="21"/>
      <c r="U648" s="21"/>
      <c r="V648" s="21"/>
      <c r="W648" s="21"/>
      <c r="X648" s="21"/>
      <c r="Y648" s="21"/>
      <c r="Z648" s="21"/>
    </row>
    <row r="649" spans="1:26">
      <c r="A649" s="21"/>
      <c r="B649" s="21"/>
      <c r="C649" s="21"/>
      <c r="D649" s="38"/>
      <c r="E649" s="11"/>
      <c r="F649" s="11"/>
      <c r="G649" s="11"/>
      <c r="H649" s="21"/>
      <c r="I649" s="21"/>
      <c r="J649" s="21"/>
      <c r="K649" s="21"/>
      <c r="L649" s="21"/>
      <c r="M649" s="21"/>
      <c r="N649" s="21"/>
      <c r="O649" s="21"/>
      <c r="P649" s="21"/>
      <c r="Q649" s="21"/>
      <c r="R649" s="21"/>
      <c r="S649" s="21"/>
      <c r="T649" s="21"/>
      <c r="U649" s="21"/>
      <c r="V649" s="21"/>
      <c r="W649" s="21"/>
      <c r="X649" s="21"/>
      <c r="Y649" s="21"/>
      <c r="Z649" s="21"/>
    </row>
    <row r="650" spans="1:26">
      <c r="A650" s="21"/>
      <c r="B650" s="21"/>
      <c r="C650" s="21"/>
      <c r="D650" s="38"/>
      <c r="E650" s="11"/>
      <c r="F650" s="11"/>
      <c r="G650" s="11"/>
      <c r="H650" s="21"/>
      <c r="I650" s="21"/>
      <c r="J650" s="21"/>
      <c r="K650" s="21"/>
      <c r="L650" s="21"/>
      <c r="M650" s="21"/>
      <c r="N650" s="21"/>
      <c r="O650" s="21"/>
      <c r="P650" s="21"/>
      <c r="Q650" s="21"/>
      <c r="R650" s="21"/>
      <c r="S650" s="21"/>
      <c r="T650" s="21"/>
      <c r="U650" s="21"/>
      <c r="V650" s="21"/>
      <c r="W650" s="21"/>
      <c r="X650" s="21"/>
      <c r="Y650" s="21"/>
      <c r="Z650" s="21"/>
    </row>
    <row r="651" spans="1:26">
      <c r="A651" s="21"/>
      <c r="B651" s="21"/>
      <c r="C651" s="21"/>
      <c r="D651" s="38"/>
      <c r="E651" s="11"/>
      <c r="F651" s="11"/>
      <c r="G651" s="11"/>
      <c r="H651" s="21"/>
      <c r="I651" s="21"/>
      <c r="J651" s="21"/>
      <c r="K651" s="21"/>
      <c r="L651" s="21"/>
      <c r="M651" s="21"/>
      <c r="N651" s="21"/>
      <c r="O651" s="21"/>
      <c r="P651" s="21"/>
      <c r="Q651" s="21"/>
      <c r="R651" s="21"/>
      <c r="S651" s="21"/>
      <c r="T651" s="21"/>
      <c r="U651" s="21"/>
      <c r="V651" s="21"/>
      <c r="W651" s="21"/>
      <c r="X651" s="21"/>
      <c r="Y651" s="21"/>
      <c r="Z651" s="21"/>
    </row>
    <row r="652" spans="1:26">
      <c r="A652" s="21"/>
      <c r="B652" s="21"/>
      <c r="C652" s="21"/>
      <c r="D652" s="38"/>
      <c r="E652" s="11"/>
      <c r="F652" s="11"/>
      <c r="G652" s="11"/>
      <c r="H652" s="21"/>
      <c r="I652" s="21"/>
      <c r="J652" s="21"/>
      <c r="K652" s="21"/>
      <c r="L652" s="21"/>
      <c r="M652" s="21"/>
      <c r="N652" s="21"/>
      <c r="O652" s="21"/>
      <c r="P652" s="21"/>
      <c r="Q652" s="21"/>
      <c r="R652" s="21"/>
      <c r="S652" s="21"/>
      <c r="T652" s="21"/>
      <c r="U652" s="21"/>
      <c r="V652" s="21"/>
      <c r="W652" s="21"/>
      <c r="X652" s="21"/>
      <c r="Y652" s="21"/>
      <c r="Z652" s="21"/>
    </row>
    <row r="653" spans="1:26">
      <c r="A653" s="21"/>
      <c r="B653" s="21"/>
      <c r="C653" s="21"/>
      <c r="D653" s="38"/>
      <c r="E653" s="11"/>
      <c r="F653" s="11"/>
      <c r="G653" s="11"/>
      <c r="H653" s="21"/>
      <c r="I653" s="21"/>
      <c r="J653" s="21"/>
      <c r="K653" s="21"/>
      <c r="L653" s="21"/>
      <c r="M653" s="21"/>
      <c r="N653" s="21"/>
      <c r="O653" s="21"/>
      <c r="P653" s="21"/>
      <c r="Q653" s="21"/>
      <c r="R653" s="21"/>
      <c r="S653" s="21"/>
      <c r="T653" s="21"/>
      <c r="U653" s="21"/>
      <c r="V653" s="21"/>
      <c r="W653" s="21"/>
      <c r="X653" s="21"/>
      <c r="Y653" s="21"/>
      <c r="Z653" s="21"/>
    </row>
    <row r="654" spans="1:26">
      <c r="A654" s="21"/>
      <c r="B654" s="21"/>
      <c r="C654" s="21"/>
      <c r="D654" s="38"/>
      <c r="E654" s="11"/>
      <c r="F654" s="11"/>
      <c r="G654" s="11"/>
      <c r="H654" s="21"/>
      <c r="I654" s="21"/>
      <c r="J654" s="21"/>
      <c r="K654" s="21"/>
      <c r="L654" s="21"/>
      <c r="M654" s="21"/>
      <c r="N654" s="21"/>
      <c r="O654" s="21"/>
      <c r="P654" s="21"/>
      <c r="Q654" s="21"/>
      <c r="R654" s="21"/>
      <c r="S654" s="21"/>
      <c r="T654" s="21"/>
      <c r="U654" s="21"/>
      <c r="V654" s="21"/>
      <c r="W654" s="21"/>
      <c r="X654" s="21"/>
      <c r="Y654" s="21"/>
      <c r="Z654" s="21"/>
    </row>
    <row r="655" spans="1:26">
      <c r="A655" s="21"/>
      <c r="B655" s="21"/>
      <c r="C655" s="21"/>
      <c r="D655" s="38"/>
      <c r="E655" s="11"/>
      <c r="F655" s="11"/>
      <c r="G655" s="11"/>
      <c r="H655" s="21"/>
      <c r="I655" s="21"/>
      <c r="J655" s="21"/>
      <c r="K655" s="21"/>
      <c r="L655" s="21"/>
      <c r="M655" s="21"/>
      <c r="N655" s="21"/>
      <c r="O655" s="21"/>
      <c r="P655" s="21"/>
      <c r="Q655" s="21"/>
      <c r="R655" s="21"/>
      <c r="S655" s="21"/>
      <c r="T655" s="21"/>
      <c r="U655" s="21"/>
      <c r="V655" s="21"/>
      <c r="W655" s="21"/>
      <c r="X655" s="21"/>
      <c r="Y655" s="21"/>
      <c r="Z655" s="21"/>
    </row>
    <row r="656" spans="1:26">
      <c r="A656" s="21"/>
      <c r="B656" s="21"/>
      <c r="C656" s="21"/>
      <c r="D656" s="38"/>
      <c r="E656" s="11"/>
      <c r="F656" s="11"/>
      <c r="G656" s="11"/>
      <c r="H656" s="21"/>
      <c r="I656" s="21"/>
      <c r="J656" s="21"/>
      <c r="K656" s="21"/>
      <c r="L656" s="21"/>
      <c r="M656" s="21"/>
      <c r="N656" s="21"/>
      <c r="O656" s="21"/>
      <c r="P656" s="21"/>
      <c r="Q656" s="21"/>
      <c r="R656" s="21"/>
      <c r="S656" s="21"/>
      <c r="T656" s="21"/>
      <c r="U656" s="21"/>
      <c r="V656" s="21"/>
      <c r="W656" s="21"/>
      <c r="X656" s="21"/>
      <c r="Y656" s="21"/>
      <c r="Z656" s="21"/>
    </row>
    <row r="657" spans="1:26">
      <c r="A657" s="21"/>
      <c r="B657" s="21"/>
      <c r="C657" s="21"/>
      <c r="D657" s="38"/>
      <c r="E657" s="11"/>
      <c r="F657" s="11"/>
      <c r="G657" s="11"/>
      <c r="H657" s="21"/>
      <c r="I657" s="21"/>
      <c r="J657" s="21"/>
      <c r="K657" s="21"/>
      <c r="L657" s="21"/>
      <c r="M657" s="21"/>
      <c r="N657" s="21"/>
      <c r="O657" s="21"/>
      <c r="P657" s="21"/>
      <c r="Q657" s="21"/>
      <c r="R657" s="21"/>
      <c r="S657" s="21"/>
      <c r="T657" s="21"/>
      <c r="U657" s="21"/>
      <c r="V657" s="21"/>
      <c r="W657" s="21"/>
      <c r="X657" s="21"/>
      <c r="Y657" s="21"/>
      <c r="Z657" s="21"/>
    </row>
    <row r="658" spans="1:26">
      <c r="A658" s="21"/>
      <c r="B658" s="21"/>
      <c r="C658" s="21"/>
      <c r="D658" s="38"/>
      <c r="E658" s="11"/>
      <c r="F658" s="11"/>
      <c r="G658" s="11"/>
      <c r="H658" s="21"/>
      <c r="I658" s="21"/>
      <c r="J658" s="21"/>
      <c r="K658" s="21"/>
      <c r="L658" s="21"/>
      <c r="M658" s="21"/>
      <c r="N658" s="21"/>
      <c r="O658" s="21"/>
      <c r="P658" s="21"/>
      <c r="Q658" s="21"/>
      <c r="R658" s="21"/>
      <c r="S658" s="21"/>
      <c r="T658" s="21"/>
      <c r="U658" s="21"/>
      <c r="V658" s="21"/>
      <c r="W658" s="21"/>
      <c r="X658" s="21"/>
      <c r="Y658" s="21"/>
      <c r="Z658" s="21"/>
    </row>
    <row r="659" spans="1:26">
      <c r="A659" s="21"/>
      <c r="B659" s="21"/>
      <c r="C659" s="21"/>
      <c r="D659" s="38"/>
      <c r="E659" s="11"/>
      <c r="F659" s="11"/>
      <c r="G659" s="11"/>
      <c r="H659" s="21"/>
      <c r="I659" s="21"/>
      <c r="J659" s="21"/>
      <c r="K659" s="21"/>
      <c r="L659" s="21"/>
      <c r="M659" s="21"/>
      <c r="N659" s="21"/>
      <c r="O659" s="21"/>
      <c r="P659" s="21"/>
      <c r="Q659" s="21"/>
      <c r="R659" s="21"/>
      <c r="S659" s="21"/>
      <c r="T659" s="21"/>
      <c r="U659" s="21"/>
      <c r="V659" s="21"/>
      <c r="W659" s="21"/>
      <c r="X659" s="21"/>
      <c r="Y659" s="21"/>
      <c r="Z659" s="21"/>
    </row>
    <row r="660" spans="1:26">
      <c r="A660" s="21"/>
      <c r="B660" s="21"/>
      <c r="C660" s="21"/>
      <c r="D660" s="38"/>
      <c r="E660" s="11"/>
      <c r="F660" s="11"/>
      <c r="G660" s="11"/>
      <c r="H660" s="21"/>
      <c r="I660" s="21"/>
      <c r="J660" s="21"/>
      <c r="K660" s="21"/>
      <c r="L660" s="21"/>
      <c r="M660" s="21"/>
      <c r="N660" s="21"/>
      <c r="O660" s="21"/>
      <c r="P660" s="21"/>
      <c r="Q660" s="21"/>
      <c r="R660" s="21"/>
      <c r="S660" s="21"/>
      <c r="T660" s="21"/>
      <c r="U660" s="21"/>
      <c r="V660" s="21"/>
      <c r="W660" s="21"/>
      <c r="X660" s="21"/>
      <c r="Y660" s="21"/>
      <c r="Z660" s="21"/>
    </row>
    <row r="661" spans="1:26">
      <c r="A661" s="21"/>
      <c r="B661" s="21"/>
      <c r="C661" s="21"/>
      <c r="D661" s="38"/>
      <c r="E661" s="11"/>
      <c r="F661" s="11"/>
      <c r="G661" s="11"/>
      <c r="H661" s="21"/>
      <c r="I661" s="21"/>
      <c r="J661" s="21"/>
      <c r="K661" s="21"/>
      <c r="L661" s="21"/>
      <c r="M661" s="21"/>
      <c r="N661" s="21"/>
      <c r="O661" s="21"/>
      <c r="P661" s="21"/>
      <c r="Q661" s="21"/>
      <c r="R661" s="21"/>
      <c r="S661" s="21"/>
      <c r="T661" s="21"/>
      <c r="U661" s="21"/>
      <c r="V661" s="21"/>
      <c r="W661" s="21"/>
      <c r="X661" s="21"/>
      <c r="Y661" s="21"/>
      <c r="Z661" s="21"/>
    </row>
    <row r="662" spans="1:26">
      <c r="A662" s="21"/>
      <c r="B662" s="21"/>
      <c r="C662" s="21"/>
      <c r="D662" s="38"/>
      <c r="E662" s="11"/>
      <c r="F662" s="11"/>
      <c r="G662" s="11"/>
      <c r="H662" s="21"/>
      <c r="I662" s="21"/>
      <c r="J662" s="21"/>
      <c r="K662" s="21"/>
      <c r="L662" s="21"/>
      <c r="M662" s="21"/>
      <c r="N662" s="21"/>
      <c r="O662" s="21"/>
      <c r="P662" s="21"/>
      <c r="Q662" s="21"/>
      <c r="R662" s="21"/>
      <c r="S662" s="21"/>
      <c r="T662" s="21"/>
      <c r="U662" s="21"/>
      <c r="V662" s="21"/>
      <c r="W662" s="21"/>
      <c r="X662" s="21"/>
      <c r="Y662" s="21"/>
      <c r="Z662" s="21"/>
    </row>
    <row r="663" spans="1:26">
      <c r="A663" s="21"/>
      <c r="B663" s="21"/>
      <c r="C663" s="21"/>
      <c r="D663" s="38"/>
      <c r="E663" s="11"/>
      <c r="F663" s="11"/>
      <c r="G663" s="11"/>
      <c r="H663" s="21"/>
      <c r="I663" s="21"/>
      <c r="J663" s="21"/>
      <c r="K663" s="21"/>
      <c r="L663" s="21"/>
      <c r="M663" s="21"/>
      <c r="N663" s="21"/>
      <c r="O663" s="21"/>
      <c r="P663" s="21"/>
      <c r="Q663" s="21"/>
      <c r="R663" s="21"/>
      <c r="S663" s="21"/>
      <c r="T663" s="21"/>
      <c r="U663" s="21"/>
      <c r="V663" s="21"/>
      <c r="W663" s="21"/>
      <c r="X663" s="21"/>
      <c r="Y663" s="21"/>
      <c r="Z663" s="21"/>
    </row>
    <row r="664" spans="1:26">
      <c r="A664" s="21"/>
      <c r="B664" s="21"/>
      <c r="C664" s="21"/>
      <c r="D664" s="38"/>
      <c r="E664" s="11"/>
      <c r="F664" s="11"/>
      <c r="G664" s="11"/>
      <c r="H664" s="21"/>
      <c r="I664" s="21"/>
      <c r="J664" s="21"/>
      <c r="K664" s="21"/>
      <c r="L664" s="21"/>
      <c r="M664" s="21"/>
      <c r="N664" s="21"/>
      <c r="O664" s="21"/>
      <c r="P664" s="21"/>
      <c r="Q664" s="21"/>
      <c r="R664" s="21"/>
      <c r="S664" s="21"/>
      <c r="T664" s="21"/>
      <c r="U664" s="21"/>
      <c r="V664" s="21"/>
      <c r="W664" s="21"/>
      <c r="X664" s="21"/>
      <c r="Y664" s="21"/>
      <c r="Z664" s="21"/>
    </row>
    <row r="665" spans="1:26">
      <c r="A665" s="21"/>
      <c r="B665" s="21"/>
      <c r="C665" s="21"/>
      <c r="D665" s="38"/>
      <c r="E665" s="11"/>
      <c r="F665" s="11"/>
      <c r="G665" s="11"/>
      <c r="H665" s="21"/>
      <c r="I665" s="21"/>
      <c r="J665" s="21"/>
      <c r="K665" s="21"/>
      <c r="L665" s="21"/>
      <c r="M665" s="21"/>
      <c r="N665" s="21"/>
      <c r="O665" s="21"/>
      <c r="P665" s="21"/>
      <c r="Q665" s="21"/>
      <c r="R665" s="21"/>
      <c r="S665" s="21"/>
      <c r="T665" s="21"/>
      <c r="U665" s="21"/>
      <c r="V665" s="21"/>
      <c r="W665" s="21"/>
      <c r="X665" s="21"/>
      <c r="Y665" s="21"/>
      <c r="Z665" s="21"/>
    </row>
    <row r="666" spans="1:26">
      <c r="A666" s="21"/>
      <c r="B666" s="21"/>
      <c r="C666" s="21"/>
      <c r="D666" s="38"/>
      <c r="E666" s="11"/>
      <c r="F666" s="11"/>
      <c r="G666" s="11"/>
      <c r="H666" s="21"/>
      <c r="I666" s="21"/>
      <c r="J666" s="21"/>
      <c r="K666" s="21"/>
      <c r="L666" s="21"/>
      <c r="M666" s="21"/>
      <c r="N666" s="21"/>
      <c r="O666" s="21"/>
      <c r="P666" s="21"/>
      <c r="Q666" s="21"/>
      <c r="R666" s="21"/>
      <c r="S666" s="21"/>
      <c r="T666" s="21"/>
      <c r="U666" s="21"/>
      <c r="V666" s="21"/>
      <c r="W666" s="21"/>
      <c r="X666" s="21"/>
      <c r="Y666" s="21"/>
      <c r="Z666" s="21"/>
    </row>
    <row r="667" spans="1:26">
      <c r="A667" s="21"/>
      <c r="B667" s="21"/>
      <c r="C667" s="21"/>
      <c r="D667" s="38"/>
      <c r="E667" s="11"/>
      <c r="F667" s="11"/>
      <c r="G667" s="11"/>
      <c r="H667" s="21"/>
      <c r="I667" s="21"/>
      <c r="J667" s="21"/>
      <c r="K667" s="21"/>
      <c r="L667" s="21"/>
      <c r="M667" s="21"/>
      <c r="N667" s="21"/>
      <c r="O667" s="21"/>
      <c r="P667" s="21"/>
      <c r="Q667" s="21"/>
      <c r="R667" s="21"/>
      <c r="S667" s="21"/>
      <c r="T667" s="21"/>
      <c r="U667" s="21"/>
      <c r="V667" s="21"/>
      <c r="W667" s="21"/>
      <c r="X667" s="21"/>
      <c r="Y667" s="21"/>
      <c r="Z667" s="21"/>
    </row>
    <row r="668" spans="1:26">
      <c r="A668" s="21"/>
      <c r="B668" s="21"/>
      <c r="C668" s="21"/>
      <c r="D668" s="38"/>
      <c r="E668" s="11"/>
      <c r="F668" s="11"/>
      <c r="G668" s="11"/>
      <c r="H668" s="21"/>
      <c r="I668" s="21"/>
      <c r="J668" s="21"/>
      <c r="K668" s="21"/>
      <c r="L668" s="21"/>
      <c r="M668" s="21"/>
      <c r="N668" s="21"/>
      <c r="O668" s="21"/>
      <c r="P668" s="21"/>
      <c r="Q668" s="21"/>
      <c r="R668" s="21"/>
      <c r="S668" s="21"/>
      <c r="T668" s="21"/>
      <c r="U668" s="21"/>
      <c r="V668" s="21"/>
      <c r="W668" s="21"/>
      <c r="X668" s="21"/>
      <c r="Y668" s="21"/>
      <c r="Z668" s="21"/>
    </row>
    <row r="669" spans="1:26">
      <c r="A669" s="21"/>
      <c r="B669" s="21"/>
      <c r="C669" s="21"/>
      <c r="D669" s="38"/>
      <c r="E669" s="11"/>
      <c r="F669" s="11"/>
      <c r="G669" s="11"/>
      <c r="H669" s="21"/>
      <c r="I669" s="21"/>
      <c r="J669" s="21"/>
      <c r="K669" s="21"/>
      <c r="L669" s="21"/>
      <c r="M669" s="21"/>
      <c r="N669" s="21"/>
      <c r="O669" s="21"/>
      <c r="P669" s="21"/>
      <c r="Q669" s="21"/>
      <c r="R669" s="21"/>
      <c r="S669" s="21"/>
      <c r="T669" s="21"/>
      <c r="U669" s="21"/>
      <c r="V669" s="21"/>
      <c r="W669" s="21"/>
      <c r="X669" s="21"/>
      <c r="Y669" s="21"/>
      <c r="Z669" s="21"/>
    </row>
    <row r="670" spans="1:26">
      <c r="A670" s="21"/>
      <c r="B670" s="21"/>
      <c r="C670" s="21"/>
      <c r="D670" s="38"/>
      <c r="E670" s="11"/>
      <c r="F670" s="11"/>
      <c r="G670" s="11"/>
      <c r="H670" s="21"/>
      <c r="I670" s="21"/>
      <c r="J670" s="21"/>
      <c r="K670" s="21"/>
      <c r="L670" s="21"/>
      <c r="M670" s="21"/>
      <c r="N670" s="21"/>
      <c r="O670" s="21"/>
      <c r="P670" s="21"/>
      <c r="Q670" s="21"/>
      <c r="R670" s="21"/>
      <c r="S670" s="21"/>
      <c r="T670" s="21"/>
      <c r="U670" s="21"/>
      <c r="V670" s="21"/>
      <c r="W670" s="21"/>
      <c r="X670" s="21"/>
      <c r="Y670" s="21"/>
      <c r="Z670" s="21"/>
    </row>
    <row r="671" spans="1:26">
      <c r="A671" s="21"/>
      <c r="B671" s="21"/>
      <c r="C671" s="21"/>
      <c r="D671" s="38"/>
      <c r="E671" s="11"/>
      <c r="F671" s="11"/>
      <c r="G671" s="11"/>
      <c r="H671" s="21"/>
      <c r="I671" s="21"/>
      <c r="J671" s="21"/>
      <c r="K671" s="21"/>
      <c r="L671" s="21"/>
      <c r="M671" s="21"/>
      <c r="N671" s="21"/>
      <c r="O671" s="21"/>
      <c r="P671" s="21"/>
      <c r="Q671" s="21"/>
      <c r="R671" s="21"/>
      <c r="S671" s="21"/>
      <c r="T671" s="21"/>
      <c r="U671" s="21"/>
      <c r="V671" s="21"/>
      <c r="W671" s="21"/>
      <c r="X671" s="21"/>
      <c r="Y671" s="21"/>
      <c r="Z671" s="21"/>
    </row>
    <row r="672" spans="1:26">
      <c r="A672" s="21"/>
      <c r="B672" s="21"/>
      <c r="C672" s="21"/>
      <c r="D672" s="38"/>
      <c r="E672" s="11"/>
      <c r="F672" s="11"/>
      <c r="G672" s="11"/>
      <c r="H672" s="21"/>
      <c r="I672" s="21"/>
      <c r="J672" s="21"/>
      <c r="K672" s="21"/>
      <c r="L672" s="21"/>
      <c r="M672" s="21"/>
      <c r="N672" s="21"/>
      <c r="O672" s="21"/>
      <c r="P672" s="21"/>
      <c r="Q672" s="21"/>
      <c r="R672" s="21"/>
      <c r="S672" s="21"/>
      <c r="T672" s="21"/>
      <c r="U672" s="21"/>
      <c r="V672" s="21"/>
      <c r="W672" s="21"/>
      <c r="X672" s="21"/>
      <c r="Y672" s="21"/>
      <c r="Z672" s="21"/>
    </row>
    <row r="673" spans="1:26">
      <c r="A673" s="21"/>
      <c r="B673" s="21"/>
      <c r="C673" s="21"/>
      <c r="D673" s="38"/>
      <c r="E673" s="11"/>
      <c r="F673" s="11"/>
      <c r="G673" s="11"/>
      <c r="H673" s="21"/>
      <c r="I673" s="21"/>
      <c r="J673" s="21"/>
      <c r="K673" s="21"/>
      <c r="L673" s="21"/>
      <c r="M673" s="21"/>
      <c r="N673" s="21"/>
      <c r="O673" s="21"/>
      <c r="P673" s="21"/>
      <c r="Q673" s="21"/>
      <c r="R673" s="21"/>
      <c r="S673" s="21"/>
      <c r="T673" s="21"/>
      <c r="U673" s="21"/>
      <c r="V673" s="21"/>
      <c r="W673" s="21"/>
      <c r="X673" s="21"/>
      <c r="Y673" s="21"/>
      <c r="Z673" s="21"/>
    </row>
    <row r="674" spans="1:26">
      <c r="A674" s="21"/>
      <c r="B674" s="21"/>
      <c r="C674" s="21"/>
      <c r="D674" s="38"/>
      <c r="E674" s="11"/>
      <c r="F674" s="11"/>
      <c r="G674" s="11"/>
      <c r="H674" s="21"/>
      <c r="I674" s="21"/>
      <c r="J674" s="21"/>
      <c r="K674" s="21"/>
      <c r="L674" s="21"/>
      <c r="M674" s="21"/>
      <c r="N674" s="21"/>
      <c r="O674" s="21"/>
      <c r="P674" s="21"/>
      <c r="Q674" s="21"/>
      <c r="R674" s="21"/>
      <c r="S674" s="21"/>
      <c r="T674" s="21"/>
      <c r="U674" s="21"/>
      <c r="V674" s="21"/>
      <c r="W674" s="21"/>
      <c r="X674" s="21"/>
      <c r="Y674" s="21"/>
      <c r="Z674" s="21"/>
    </row>
    <row r="675" spans="1:26">
      <c r="A675" s="21"/>
      <c r="B675" s="21"/>
      <c r="C675" s="21"/>
      <c r="D675" s="38"/>
      <c r="E675" s="11"/>
      <c r="F675" s="11"/>
      <c r="G675" s="11"/>
      <c r="H675" s="21"/>
      <c r="I675" s="21"/>
      <c r="J675" s="21"/>
      <c r="K675" s="21"/>
      <c r="L675" s="21"/>
      <c r="M675" s="21"/>
      <c r="N675" s="21"/>
      <c r="O675" s="21"/>
      <c r="P675" s="21"/>
      <c r="Q675" s="21"/>
      <c r="R675" s="21"/>
      <c r="S675" s="21"/>
      <c r="T675" s="21"/>
      <c r="U675" s="21"/>
      <c r="V675" s="21"/>
      <c r="W675" s="21"/>
      <c r="X675" s="21"/>
      <c r="Y675" s="21"/>
      <c r="Z675" s="21"/>
    </row>
    <row r="676" spans="1:26">
      <c r="A676" s="21"/>
      <c r="B676" s="21"/>
      <c r="C676" s="21"/>
      <c r="D676" s="38"/>
      <c r="E676" s="11"/>
      <c r="F676" s="11"/>
      <c r="G676" s="11"/>
      <c r="H676" s="21"/>
      <c r="I676" s="21"/>
      <c r="J676" s="21"/>
      <c r="K676" s="21"/>
      <c r="L676" s="21"/>
      <c r="M676" s="21"/>
      <c r="N676" s="21"/>
      <c r="O676" s="21"/>
      <c r="P676" s="21"/>
      <c r="Q676" s="21"/>
      <c r="R676" s="21"/>
      <c r="S676" s="21"/>
      <c r="T676" s="21"/>
      <c r="U676" s="21"/>
      <c r="V676" s="21"/>
      <c r="W676" s="21"/>
      <c r="X676" s="21"/>
      <c r="Y676" s="21"/>
      <c r="Z676" s="21"/>
    </row>
    <row r="677" spans="1:26">
      <c r="A677" s="21"/>
      <c r="B677" s="21"/>
      <c r="C677" s="21"/>
      <c r="D677" s="38"/>
      <c r="E677" s="11"/>
      <c r="F677" s="11"/>
      <c r="G677" s="11"/>
      <c r="H677" s="21"/>
      <c r="I677" s="21"/>
      <c r="J677" s="21"/>
      <c r="K677" s="21"/>
      <c r="L677" s="21"/>
      <c r="M677" s="21"/>
      <c r="N677" s="21"/>
      <c r="O677" s="21"/>
      <c r="P677" s="21"/>
      <c r="Q677" s="21"/>
      <c r="R677" s="21"/>
      <c r="S677" s="21"/>
      <c r="T677" s="21"/>
      <c r="U677" s="21"/>
      <c r="V677" s="21"/>
      <c r="W677" s="21"/>
      <c r="X677" s="21"/>
      <c r="Y677" s="21"/>
      <c r="Z677" s="21"/>
    </row>
    <row r="678" spans="1:26">
      <c r="A678" s="21"/>
      <c r="B678" s="21"/>
      <c r="C678" s="21"/>
      <c r="D678" s="38"/>
      <c r="E678" s="11"/>
      <c r="F678" s="11"/>
      <c r="G678" s="11"/>
      <c r="H678" s="21"/>
      <c r="I678" s="21"/>
      <c r="J678" s="21"/>
      <c r="K678" s="21"/>
      <c r="L678" s="21"/>
      <c r="M678" s="21"/>
      <c r="N678" s="21"/>
      <c r="O678" s="21"/>
      <c r="P678" s="21"/>
      <c r="Q678" s="21"/>
      <c r="R678" s="21"/>
      <c r="S678" s="21"/>
      <c r="T678" s="21"/>
      <c r="U678" s="21"/>
      <c r="V678" s="21"/>
      <c r="W678" s="21"/>
      <c r="X678" s="21"/>
      <c r="Y678" s="21"/>
      <c r="Z678" s="21"/>
    </row>
    <row r="679" spans="1:26">
      <c r="A679" s="21"/>
      <c r="B679" s="21"/>
      <c r="C679" s="21"/>
      <c r="D679" s="38"/>
      <c r="E679" s="11"/>
      <c r="F679" s="11"/>
      <c r="G679" s="11"/>
      <c r="H679" s="21"/>
      <c r="I679" s="21"/>
      <c r="J679" s="21"/>
      <c r="K679" s="21"/>
      <c r="L679" s="21"/>
      <c r="M679" s="21"/>
      <c r="N679" s="21"/>
      <c r="O679" s="21"/>
      <c r="P679" s="21"/>
      <c r="Q679" s="21"/>
      <c r="R679" s="21"/>
      <c r="S679" s="21"/>
      <c r="T679" s="21"/>
      <c r="U679" s="21"/>
      <c r="V679" s="21"/>
      <c r="W679" s="21"/>
      <c r="X679" s="21"/>
      <c r="Y679" s="21"/>
      <c r="Z679" s="21"/>
    </row>
    <row r="680" spans="1:26">
      <c r="A680" s="21"/>
      <c r="B680" s="21"/>
      <c r="C680" s="21"/>
      <c r="D680" s="38"/>
      <c r="E680" s="11"/>
      <c r="F680" s="11"/>
      <c r="G680" s="11"/>
      <c r="H680" s="21"/>
      <c r="I680" s="21"/>
      <c r="J680" s="21"/>
      <c r="K680" s="21"/>
      <c r="L680" s="21"/>
      <c r="M680" s="21"/>
      <c r="N680" s="21"/>
      <c r="O680" s="21"/>
      <c r="P680" s="21"/>
      <c r="Q680" s="21"/>
      <c r="R680" s="21"/>
      <c r="S680" s="21"/>
      <c r="T680" s="21"/>
      <c r="U680" s="21"/>
      <c r="V680" s="21"/>
      <c r="W680" s="21"/>
      <c r="X680" s="21"/>
      <c r="Y680" s="21"/>
      <c r="Z680" s="21"/>
    </row>
    <row r="681" spans="1:26">
      <c r="A681" s="21"/>
      <c r="B681" s="21"/>
      <c r="C681" s="21"/>
      <c r="D681" s="38"/>
      <c r="E681" s="11"/>
      <c r="F681" s="11"/>
      <c r="G681" s="11"/>
      <c r="H681" s="21"/>
      <c r="I681" s="21"/>
      <c r="J681" s="21"/>
      <c r="K681" s="21"/>
      <c r="L681" s="21"/>
      <c r="M681" s="21"/>
      <c r="N681" s="21"/>
      <c r="O681" s="21"/>
      <c r="P681" s="21"/>
      <c r="Q681" s="21"/>
      <c r="R681" s="21"/>
      <c r="S681" s="21"/>
      <c r="T681" s="21"/>
      <c r="U681" s="21"/>
      <c r="V681" s="21"/>
      <c r="W681" s="21"/>
      <c r="X681" s="21"/>
      <c r="Y681" s="21"/>
      <c r="Z681" s="21"/>
    </row>
    <row r="682" spans="1:26">
      <c r="A682" s="21"/>
      <c r="B682" s="21"/>
      <c r="C682" s="21"/>
      <c r="D682" s="38"/>
      <c r="E682" s="11"/>
      <c r="F682" s="11"/>
      <c r="G682" s="11"/>
      <c r="H682" s="21"/>
      <c r="I682" s="21"/>
      <c r="J682" s="21"/>
      <c r="K682" s="21"/>
      <c r="L682" s="21"/>
      <c r="M682" s="21"/>
      <c r="N682" s="21"/>
      <c r="O682" s="21"/>
      <c r="P682" s="21"/>
      <c r="Q682" s="21"/>
      <c r="R682" s="21"/>
      <c r="S682" s="21"/>
      <c r="T682" s="21"/>
      <c r="U682" s="21"/>
      <c r="V682" s="21"/>
      <c r="W682" s="21"/>
      <c r="X682" s="21"/>
      <c r="Y682" s="21"/>
      <c r="Z682" s="21"/>
    </row>
    <row r="683" spans="1:26">
      <c r="A683" s="21"/>
      <c r="B683" s="21"/>
      <c r="C683" s="21"/>
      <c r="D683" s="38"/>
      <c r="E683" s="11"/>
      <c r="F683" s="11"/>
      <c r="G683" s="11"/>
      <c r="H683" s="21"/>
      <c r="I683" s="21"/>
      <c r="J683" s="21"/>
      <c r="K683" s="21"/>
      <c r="L683" s="21"/>
      <c r="M683" s="21"/>
      <c r="N683" s="21"/>
      <c r="O683" s="21"/>
      <c r="P683" s="21"/>
      <c r="Q683" s="21"/>
      <c r="R683" s="21"/>
      <c r="S683" s="21"/>
      <c r="T683" s="21"/>
      <c r="U683" s="21"/>
      <c r="V683" s="21"/>
      <c r="W683" s="21"/>
      <c r="X683" s="21"/>
      <c r="Y683" s="21"/>
      <c r="Z683" s="21"/>
    </row>
    <row r="684" spans="1:26">
      <c r="A684" s="21"/>
      <c r="B684" s="21"/>
      <c r="C684" s="21"/>
      <c r="D684" s="38"/>
      <c r="E684" s="11"/>
      <c r="F684" s="11"/>
      <c r="G684" s="11"/>
      <c r="H684" s="21"/>
      <c r="I684" s="21"/>
      <c r="J684" s="21"/>
      <c r="K684" s="21"/>
      <c r="L684" s="21"/>
      <c r="M684" s="21"/>
      <c r="N684" s="21"/>
      <c r="O684" s="21"/>
      <c r="P684" s="21"/>
      <c r="Q684" s="21"/>
      <c r="R684" s="21"/>
      <c r="S684" s="21"/>
      <c r="T684" s="21"/>
      <c r="U684" s="21"/>
      <c r="V684" s="21"/>
      <c r="W684" s="21"/>
      <c r="X684" s="21"/>
      <c r="Y684" s="21"/>
      <c r="Z684" s="21"/>
    </row>
    <row r="685" spans="1:26">
      <c r="A685" s="21"/>
      <c r="B685" s="21"/>
      <c r="C685" s="21"/>
      <c r="D685" s="38"/>
      <c r="E685" s="11"/>
      <c r="F685" s="11"/>
      <c r="G685" s="11"/>
      <c r="H685" s="21"/>
      <c r="I685" s="21"/>
      <c r="J685" s="21"/>
      <c r="K685" s="21"/>
      <c r="L685" s="21"/>
      <c r="M685" s="21"/>
      <c r="N685" s="21"/>
      <c r="O685" s="21"/>
      <c r="P685" s="21"/>
      <c r="Q685" s="21"/>
      <c r="R685" s="21"/>
      <c r="S685" s="21"/>
      <c r="T685" s="21"/>
      <c r="U685" s="21"/>
      <c r="V685" s="21"/>
      <c r="W685" s="21"/>
      <c r="X685" s="21"/>
      <c r="Y685" s="21"/>
      <c r="Z685" s="21"/>
    </row>
    <row r="686" spans="1:26">
      <c r="A686" s="21"/>
      <c r="B686" s="21"/>
      <c r="C686" s="21"/>
      <c r="D686" s="38"/>
      <c r="E686" s="11"/>
      <c r="F686" s="11"/>
      <c r="G686" s="11"/>
      <c r="H686" s="21"/>
      <c r="I686" s="21"/>
      <c r="J686" s="21"/>
      <c r="K686" s="21"/>
      <c r="L686" s="21"/>
      <c r="M686" s="21"/>
      <c r="N686" s="21"/>
      <c r="O686" s="21"/>
      <c r="P686" s="21"/>
      <c r="Q686" s="21"/>
      <c r="R686" s="21"/>
      <c r="S686" s="21"/>
      <c r="T686" s="21"/>
      <c r="U686" s="21"/>
      <c r="V686" s="21"/>
      <c r="W686" s="21"/>
      <c r="X686" s="21"/>
      <c r="Y686" s="21"/>
      <c r="Z686" s="21"/>
    </row>
    <row r="687" spans="1:26">
      <c r="A687" s="21"/>
      <c r="B687" s="21"/>
      <c r="C687" s="21"/>
      <c r="D687" s="38"/>
      <c r="E687" s="11"/>
      <c r="F687" s="11"/>
      <c r="G687" s="11"/>
      <c r="H687" s="21"/>
      <c r="I687" s="21"/>
      <c r="J687" s="21"/>
      <c r="K687" s="21"/>
      <c r="L687" s="21"/>
      <c r="M687" s="21"/>
      <c r="N687" s="21"/>
      <c r="O687" s="21"/>
      <c r="P687" s="21"/>
      <c r="Q687" s="21"/>
      <c r="R687" s="21"/>
      <c r="S687" s="21"/>
      <c r="T687" s="21"/>
      <c r="U687" s="21"/>
      <c r="V687" s="21"/>
      <c r="W687" s="21"/>
      <c r="X687" s="21"/>
      <c r="Y687" s="21"/>
      <c r="Z687" s="21"/>
    </row>
    <row r="688" spans="1:26">
      <c r="A688" s="21"/>
      <c r="B688" s="21"/>
      <c r="C688" s="21"/>
      <c r="D688" s="38"/>
      <c r="E688" s="11"/>
      <c r="F688" s="11"/>
      <c r="G688" s="11"/>
      <c r="H688" s="21"/>
      <c r="I688" s="21"/>
      <c r="J688" s="21"/>
      <c r="K688" s="21"/>
      <c r="L688" s="21"/>
      <c r="M688" s="21"/>
      <c r="N688" s="21"/>
      <c r="O688" s="21"/>
      <c r="P688" s="21"/>
      <c r="Q688" s="21"/>
      <c r="R688" s="21"/>
      <c r="S688" s="21"/>
      <c r="T688" s="21"/>
      <c r="U688" s="21"/>
      <c r="V688" s="21"/>
      <c r="W688" s="21"/>
      <c r="X688" s="21"/>
      <c r="Y688" s="21"/>
      <c r="Z688" s="21"/>
    </row>
    <row r="689" spans="1:26">
      <c r="A689" s="21"/>
      <c r="B689" s="21"/>
      <c r="C689" s="21"/>
      <c r="D689" s="38"/>
      <c r="E689" s="11"/>
      <c r="F689" s="11"/>
      <c r="G689" s="11"/>
      <c r="H689" s="21"/>
      <c r="I689" s="21"/>
      <c r="J689" s="21"/>
      <c r="K689" s="21"/>
      <c r="L689" s="21"/>
      <c r="M689" s="21"/>
      <c r="N689" s="21"/>
      <c r="O689" s="21"/>
      <c r="P689" s="21"/>
      <c r="Q689" s="21"/>
      <c r="R689" s="21"/>
      <c r="S689" s="21"/>
      <c r="T689" s="21"/>
      <c r="U689" s="21"/>
      <c r="V689" s="21"/>
      <c r="W689" s="21"/>
      <c r="X689" s="21"/>
      <c r="Y689" s="21"/>
      <c r="Z689" s="21"/>
    </row>
    <row r="690" spans="1:26">
      <c r="A690" s="21"/>
      <c r="B690" s="21"/>
      <c r="C690" s="21"/>
      <c r="D690" s="38"/>
      <c r="E690" s="11"/>
      <c r="F690" s="11"/>
      <c r="G690" s="11"/>
      <c r="H690" s="21"/>
      <c r="I690" s="21"/>
      <c r="J690" s="21"/>
      <c r="K690" s="21"/>
      <c r="L690" s="21"/>
      <c r="M690" s="21"/>
      <c r="N690" s="21"/>
      <c r="O690" s="21"/>
      <c r="P690" s="21"/>
      <c r="Q690" s="21"/>
      <c r="R690" s="21"/>
      <c r="S690" s="21"/>
      <c r="T690" s="21"/>
      <c r="U690" s="21"/>
      <c r="V690" s="21"/>
      <c r="W690" s="21"/>
      <c r="X690" s="21"/>
      <c r="Y690" s="21"/>
      <c r="Z690" s="21"/>
    </row>
    <row r="691" spans="1:26">
      <c r="A691" s="21"/>
      <c r="B691" s="21"/>
      <c r="C691" s="21"/>
      <c r="D691" s="38"/>
      <c r="E691" s="11"/>
      <c r="F691" s="11"/>
      <c r="G691" s="11"/>
      <c r="H691" s="21"/>
      <c r="I691" s="21"/>
      <c r="J691" s="21"/>
      <c r="K691" s="21"/>
      <c r="L691" s="21"/>
      <c r="M691" s="21"/>
      <c r="N691" s="21"/>
      <c r="O691" s="21"/>
      <c r="P691" s="21"/>
      <c r="Q691" s="21"/>
      <c r="R691" s="21"/>
      <c r="S691" s="21"/>
      <c r="T691" s="21"/>
      <c r="U691" s="21"/>
      <c r="V691" s="21"/>
      <c r="W691" s="21"/>
      <c r="X691" s="21"/>
      <c r="Y691" s="21"/>
      <c r="Z691" s="21"/>
    </row>
    <row r="692" spans="1:26">
      <c r="A692" s="21"/>
      <c r="B692" s="21"/>
      <c r="C692" s="21"/>
      <c r="D692" s="38"/>
      <c r="E692" s="11"/>
      <c r="F692" s="11"/>
      <c r="G692" s="11"/>
      <c r="H692" s="21"/>
      <c r="I692" s="21"/>
      <c r="J692" s="21"/>
      <c r="K692" s="21"/>
      <c r="L692" s="21"/>
      <c r="M692" s="21"/>
      <c r="N692" s="21"/>
      <c r="O692" s="21"/>
      <c r="P692" s="21"/>
      <c r="Q692" s="21"/>
      <c r="R692" s="21"/>
      <c r="S692" s="21"/>
      <c r="T692" s="21"/>
      <c r="U692" s="21"/>
      <c r="V692" s="21"/>
      <c r="W692" s="21"/>
      <c r="X692" s="21"/>
      <c r="Y692" s="21"/>
      <c r="Z692" s="21"/>
    </row>
    <row r="693" spans="1:26">
      <c r="A693" s="21"/>
      <c r="B693" s="21"/>
      <c r="C693" s="21"/>
      <c r="D693" s="38"/>
      <c r="E693" s="11"/>
      <c r="F693" s="11"/>
      <c r="G693" s="11"/>
      <c r="H693" s="21"/>
      <c r="I693" s="21"/>
      <c r="J693" s="21"/>
      <c r="K693" s="21"/>
      <c r="L693" s="21"/>
      <c r="M693" s="21"/>
      <c r="N693" s="21"/>
      <c r="O693" s="21"/>
      <c r="P693" s="21"/>
      <c r="Q693" s="21"/>
      <c r="R693" s="21"/>
      <c r="S693" s="21"/>
      <c r="T693" s="21"/>
      <c r="U693" s="21"/>
      <c r="V693" s="21"/>
      <c r="W693" s="21"/>
      <c r="X693" s="21"/>
      <c r="Y693" s="21"/>
      <c r="Z693" s="21"/>
    </row>
    <row r="694" spans="1:26">
      <c r="A694" s="21"/>
      <c r="B694" s="21"/>
      <c r="C694" s="21"/>
      <c r="D694" s="38"/>
      <c r="E694" s="11"/>
      <c r="F694" s="11"/>
      <c r="G694" s="11"/>
      <c r="H694" s="21"/>
      <c r="I694" s="21"/>
      <c r="J694" s="21"/>
      <c r="K694" s="21"/>
      <c r="L694" s="21"/>
      <c r="M694" s="21"/>
      <c r="N694" s="21"/>
      <c r="O694" s="21"/>
      <c r="P694" s="21"/>
      <c r="Q694" s="21"/>
      <c r="R694" s="21"/>
      <c r="S694" s="21"/>
      <c r="T694" s="21"/>
      <c r="U694" s="21"/>
      <c r="V694" s="21"/>
      <c r="W694" s="21"/>
      <c r="X694" s="21"/>
      <c r="Y694" s="21"/>
      <c r="Z694" s="21"/>
    </row>
    <row r="695" spans="1:26">
      <c r="A695" s="21"/>
      <c r="B695" s="21"/>
      <c r="C695" s="21"/>
      <c r="D695" s="38"/>
      <c r="E695" s="11"/>
      <c r="F695" s="11"/>
      <c r="G695" s="11"/>
      <c r="H695" s="21"/>
      <c r="I695" s="21"/>
      <c r="J695" s="21"/>
      <c r="K695" s="21"/>
      <c r="L695" s="21"/>
      <c r="M695" s="21"/>
      <c r="N695" s="21"/>
      <c r="O695" s="21"/>
      <c r="P695" s="21"/>
      <c r="Q695" s="21"/>
      <c r="R695" s="21"/>
      <c r="S695" s="21"/>
      <c r="T695" s="21"/>
      <c r="U695" s="21"/>
      <c r="V695" s="21"/>
      <c r="W695" s="21"/>
      <c r="X695" s="21"/>
      <c r="Y695" s="21"/>
      <c r="Z695" s="21"/>
    </row>
    <row r="696" spans="1:26">
      <c r="A696" s="21"/>
      <c r="B696" s="21"/>
      <c r="C696" s="21"/>
      <c r="D696" s="38"/>
      <c r="E696" s="11"/>
      <c r="F696" s="11"/>
      <c r="G696" s="11"/>
      <c r="H696" s="21"/>
      <c r="I696" s="21"/>
      <c r="J696" s="21"/>
      <c r="K696" s="21"/>
      <c r="L696" s="21"/>
      <c r="M696" s="21"/>
      <c r="N696" s="21"/>
      <c r="O696" s="21"/>
      <c r="P696" s="21"/>
      <c r="Q696" s="21"/>
      <c r="R696" s="21"/>
      <c r="S696" s="21"/>
      <c r="T696" s="21"/>
      <c r="U696" s="21"/>
      <c r="V696" s="21"/>
      <c r="W696" s="21"/>
      <c r="X696" s="21"/>
      <c r="Y696" s="21"/>
      <c r="Z696" s="21"/>
    </row>
    <row r="697" spans="1:26">
      <c r="A697" s="21"/>
      <c r="B697" s="21"/>
      <c r="C697" s="21"/>
      <c r="D697" s="38"/>
      <c r="E697" s="11"/>
      <c r="F697" s="11"/>
      <c r="G697" s="11"/>
      <c r="H697" s="21"/>
      <c r="I697" s="21"/>
      <c r="J697" s="21"/>
      <c r="K697" s="21"/>
      <c r="L697" s="21"/>
      <c r="M697" s="21"/>
      <c r="N697" s="21"/>
      <c r="O697" s="21"/>
      <c r="P697" s="21"/>
      <c r="Q697" s="21"/>
      <c r="R697" s="21"/>
      <c r="S697" s="21"/>
      <c r="T697" s="21"/>
      <c r="U697" s="21"/>
      <c r="V697" s="21"/>
      <c r="W697" s="21"/>
      <c r="X697" s="21"/>
      <c r="Y697" s="21"/>
      <c r="Z697" s="21"/>
    </row>
    <row r="698" spans="1:26">
      <c r="A698" s="21"/>
      <c r="B698" s="21"/>
      <c r="C698" s="21"/>
      <c r="D698" s="38"/>
      <c r="E698" s="11"/>
      <c r="F698" s="11"/>
      <c r="G698" s="11"/>
      <c r="H698" s="21"/>
      <c r="I698" s="21"/>
      <c r="J698" s="21"/>
      <c r="K698" s="21"/>
      <c r="L698" s="21"/>
      <c r="M698" s="21"/>
      <c r="N698" s="21"/>
      <c r="O698" s="21"/>
      <c r="P698" s="21"/>
      <c r="Q698" s="21"/>
      <c r="R698" s="21"/>
      <c r="S698" s="21"/>
      <c r="T698" s="21"/>
      <c r="U698" s="21"/>
      <c r="V698" s="21"/>
      <c r="W698" s="21"/>
      <c r="X698" s="21"/>
      <c r="Y698" s="21"/>
      <c r="Z698" s="21"/>
    </row>
    <row r="699" spans="1:26">
      <c r="A699" s="21"/>
      <c r="B699" s="21"/>
      <c r="C699" s="21"/>
      <c r="D699" s="38"/>
      <c r="E699" s="11"/>
      <c r="F699" s="11"/>
      <c r="G699" s="11"/>
      <c r="H699" s="21"/>
      <c r="I699" s="21"/>
      <c r="J699" s="21"/>
      <c r="K699" s="21"/>
      <c r="L699" s="21"/>
      <c r="M699" s="21"/>
      <c r="N699" s="21"/>
      <c r="O699" s="21"/>
      <c r="P699" s="21"/>
      <c r="Q699" s="21"/>
      <c r="R699" s="21"/>
      <c r="S699" s="21"/>
      <c r="T699" s="21"/>
      <c r="U699" s="21"/>
      <c r="V699" s="21"/>
      <c r="W699" s="21"/>
      <c r="X699" s="21"/>
      <c r="Y699" s="21"/>
      <c r="Z699" s="21"/>
    </row>
    <row r="700" spans="1:26">
      <c r="A700" s="21"/>
      <c r="B700" s="21"/>
      <c r="C700" s="21"/>
      <c r="D700" s="38"/>
      <c r="E700" s="11"/>
      <c r="F700" s="11"/>
      <c r="G700" s="11"/>
      <c r="H700" s="21"/>
      <c r="I700" s="21"/>
      <c r="J700" s="21"/>
      <c r="K700" s="21"/>
      <c r="L700" s="21"/>
      <c r="M700" s="21"/>
      <c r="N700" s="21"/>
      <c r="O700" s="21"/>
      <c r="P700" s="21"/>
      <c r="Q700" s="21"/>
      <c r="R700" s="21"/>
      <c r="S700" s="21"/>
      <c r="T700" s="21"/>
      <c r="U700" s="21"/>
      <c r="V700" s="21"/>
      <c r="W700" s="21"/>
      <c r="X700" s="21"/>
      <c r="Y700" s="21"/>
      <c r="Z700" s="21"/>
    </row>
    <row r="701" spans="1:26">
      <c r="A701" s="21"/>
      <c r="B701" s="21"/>
      <c r="C701" s="21"/>
      <c r="D701" s="38"/>
      <c r="E701" s="11"/>
      <c r="F701" s="11"/>
      <c r="G701" s="11"/>
      <c r="H701" s="21"/>
      <c r="I701" s="21"/>
      <c r="J701" s="21"/>
      <c r="K701" s="21"/>
      <c r="L701" s="21"/>
      <c r="M701" s="21"/>
      <c r="N701" s="21"/>
      <c r="O701" s="21"/>
      <c r="P701" s="21"/>
      <c r="Q701" s="21"/>
      <c r="R701" s="21"/>
      <c r="S701" s="21"/>
      <c r="T701" s="21"/>
      <c r="U701" s="21"/>
      <c r="V701" s="21"/>
      <c r="W701" s="21"/>
      <c r="X701" s="21"/>
      <c r="Y701" s="21"/>
      <c r="Z701" s="21"/>
    </row>
    <row r="702" spans="1:26">
      <c r="A702" s="21"/>
      <c r="B702" s="21"/>
      <c r="C702" s="21"/>
      <c r="D702" s="38"/>
      <c r="E702" s="11"/>
      <c r="F702" s="11"/>
      <c r="G702" s="11"/>
      <c r="H702" s="21"/>
      <c r="I702" s="21"/>
      <c r="J702" s="21"/>
      <c r="K702" s="21"/>
      <c r="L702" s="21"/>
      <c r="M702" s="21"/>
      <c r="N702" s="21"/>
      <c r="O702" s="21"/>
      <c r="P702" s="21"/>
      <c r="Q702" s="21"/>
      <c r="R702" s="21"/>
      <c r="S702" s="21"/>
      <c r="T702" s="21"/>
      <c r="U702" s="21"/>
      <c r="V702" s="21"/>
      <c r="W702" s="21"/>
      <c r="X702" s="21"/>
      <c r="Y702" s="21"/>
      <c r="Z702" s="21"/>
    </row>
    <row r="703" spans="1:26">
      <c r="A703" s="21"/>
      <c r="B703" s="21"/>
      <c r="C703" s="21"/>
      <c r="D703" s="38"/>
      <c r="E703" s="11"/>
      <c r="F703" s="11"/>
      <c r="G703" s="11"/>
      <c r="H703" s="21"/>
      <c r="I703" s="21"/>
      <c r="J703" s="21"/>
      <c r="K703" s="21"/>
      <c r="L703" s="21"/>
      <c r="M703" s="21"/>
      <c r="N703" s="21"/>
      <c r="O703" s="21"/>
      <c r="P703" s="21"/>
      <c r="Q703" s="21"/>
      <c r="R703" s="21"/>
      <c r="S703" s="21"/>
      <c r="T703" s="21"/>
      <c r="U703" s="21"/>
      <c r="V703" s="21"/>
      <c r="W703" s="21"/>
      <c r="X703" s="21"/>
      <c r="Y703" s="21"/>
      <c r="Z703" s="21"/>
    </row>
    <row r="704" spans="1:26">
      <c r="A704" s="21"/>
      <c r="B704" s="21"/>
      <c r="C704" s="21"/>
      <c r="D704" s="38"/>
      <c r="E704" s="11"/>
      <c r="F704" s="11"/>
      <c r="G704" s="11"/>
      <c r="H704" s="21"/>
      <c r="I704" s="21"/>
      <c r="J704" s="21"/>
      <c r="K704" s="21"/>
      <c r="L704" s="21"/>
      <c r="M704" s="21"/>
      <c r="N704" s="21"/>
      <c r="O704" s="21"/>
      <c r="P704" s="21"/>
      <c r="Q704" s="21"/>
      <c r="R704" s="21"/>
      <c r="S704" s="21"/>
      <c r="T704" s="21"/>
      <c r="U704" s="21"/>
      <c r="V704" s="21"/>
      <c r="W704" s="21"/>
      <c r="X704" s="21"/>
      <c r="Y704" s="21"/>
      <c r="Z704" s="21"/>
    </row>
    <row r="705" spans="1:26">
      <c r="A705" s="21"/>
      <c r="B705" s="21"/>
      <c r="C705" s="21"/>
      <c r="D705" s="38"/>
      <c r="E705" s="11"/>
      <c r="F705" s="11"/>
      <c r="G705" s="11"/>
      <c r="H705" s="21"/>
      <c r="I705" s="21"/>
      <c r="J705" s="21"/>
      <c r="K705" s="21"/>
      <c r="L705" s="21"/>
      <c r="M705" s="21"/>
      <c r="N705" s="21"/>
      <c r="O705" s="21"/>
      <c r="P705" s="21"/>
      <c r="Q705" s="21"/>
      <c r="R705" s="21"/>
      <c r="S705" s="21"/>
      <c r="T705" s="21"/>
      <c r="U705" s="21"/>
      <c r="V705" s="21"/>
      <c r="W705" s="21"/>
      <c r="X705" s="21"/>
      <c r="Y705" s="21"/>
      <c r="Z705" s="21"/>
    </row>
    <row r="706" spans="1:26">
      <c r="A706" s="21"/>
      <c r="B706" s="21"/>
      <c r="C706" s="21"/>
      <c r="D706" s="38"/>
      <c r="E706" s="11"/>
      <c r="F706" s="11"/>
      <c r="G706" s="11"/>
      <c r="H706" s="21"/>
      <c r="I706" s="21"/>
      <c r="J706" s="21"/>
      <c r="K706" s="21"/>
      <c r="L706" s="21"/>
      <c r="M706" s="21"/>
      <c r="N706" s="21"/>
      <c r="O706" s="21"/>
      <c r="P706" s="21"/>
      <c r="Q706" s="21"/>
      <c r="R706" s="21"/>
      <c r="S706" s="21"/>
      <c r="T706" s="21"/>
      <c r="U706" s="21"/>
      <c r="V706" s="21"/>
      <c r="W706" s="21"/>
      <c r="X706" s="21"/>
      <c r="Y706" s="21"/>
      <c r="Z706" s="21"/>
    </row>
    <row r="707" spans="1:26">
      <c r="A707" s="21"/>
      <c r="B707" s="21"/>
      <c r="C707" s="21"/>
      <c r="D707" s="38"/>
      <c r="E707" s="11"/>
      <c r="F707" s="11"/>
      <c r="G707" s="11"/>
      <c r="H707" s="21"/>
      <c r="I707" s="21"/>
      <c r="J707" s="21"/>
      <c r="K707" s="21"/>
      <c r="L707" s="21"/>
      <c r="M707" s="21"/>
      <c r="N707" s="21"/>
      <c r="O707" s="21"/>
      <c r="P707" s="21"/>
      <c r="Q707" s="21"/>
      <c r="R707" s="21"/>
      <c r="S707" s="21"/>
      <c r="T707" s="21"/>
      <c r="U707" s="21"/>
      <c r="V707" s="21"/>
      <c r="W707" s="21"/>
      <c r="X707" s="21"/>
      <c r="Y707" s="21"/>
      <c r="Z707" s="21"/>
    </row>
    <row r="708" spans="1:26">
      <c r="A708" s="21"/>
      <c r="B708" s="21"/>
      <c r="C708" s="21"/>
      <c r="D708" s="38"/>
      <c r="E708" s="11"/>
      <c r="F708" s="11"/>
      <c r="G708" s="11"/>
      <c r="H708" s="21"/>
      <c r="I708" s="21"/>
      <c r="J708" s="21"/>
      <c r="K708" s="21"/>
      <c r="L708" s="21"/>
      <c r="M708" s="21"/>
      <c r="N708" s="21"/>
      <c r="O708" s="21"/>
      <c r="P708" s="21"/>
      <c r="Q708" s="21"/>
      <c r="R708" s="21"/>
      <c r="S708" s="21"/>
      <c r="T708" s="21"/>
      <c r="U708" s="21"/>
      <c r="V708" s="21"/>
      <c r="W708" s="21"/>
      <c r="X708" s="21"/>
      <c r="Y708" s="21"/>
      <c r="Z708" s="21"/>
    </row>
    <row r="709" spans="1:26">
      <c r="A709" s="21"/>
      <c r="B709" s="21"/>
      <c r="C709" s="21"/>
      <c r="D709" s="38"/>
      <c r="E709" s="11"/>
      <c r="F709" s="11"/>
      <c r="G709" s="11"/>
      <c r="H709" s="21"/>
      <c r="I709" s="21"/>
      <c r="J709" s="21"/>
      <c r="K709" s="21"/>
      <c r="L709" s="21"/>
      <c r="M709" s="21"/>
      <c r="N709" s="21"/>
      <c r="O709" s="21"/>
      <c r="P709" s="21"/>
      <c r="Q709" s="21"/>
      <c r="R709" s="21"/>
      <c r="S709" s="21"/>
      <c r="T709" s="21"/>
      <c r="U709" s="21"/>
      <c r="V709" s="21"/>
      <c r="W709" s="21"/>
      <c r="X709" s="21"/>
      <c r="Y709" s="21"/>
      <c r="Z709" s="21"/>
    </row>
    <row r="710" spans="1:26">
      <c r="A710" s="21"/>
      <c r="B710" s="21"/>
      <c r="C710" s="21"/>
      <c r="D710" s="38"/>
      <c r="E710" s="11"/>
      <c r="F710" s="11"/>
      <c r="G710" s="11"/>
      <c r="H710" s="21"/>
      <c r="I710" s="21"/>
      <c r="J710" s="21"/>
      <c r="K710" s="21"/>
      <c r="L710" s="21"/>
      <c r="M710" s="21"/>
      <c r="N710" s="21"/>
      <c r="O710" s="21"/>
      <c r="P710" s="21"/>
      <c r="Q710" s="21"/>
      <c r="R710" s="21"/>
      <c r="S710" s="21"/>
      <c r="T710" s="21"/>
      <c r="U710" s="21"/>
      <c r="V710" s="21"/>
      <c r="W710" s="21"/>
      <c r="X710" s="21"/>
      <c r="Y710" s="21"/>
      <c r="Z710" s="21"/>
    </row>
    <row r="711" spans="1:26">
      <c r="A711" s="21"/>
      <c r="B711" s="21"/>
      <c r="C711" s="21"/>
      <c r="D711" s="38"/>
      <c r="E711" s="11"/>
      <c r="F711" s="11"/>
      <c r="G711" s="11"/>
      <c r="H711" s="21"/>
      <c r="I711" s="21"/>
      <c r="J711" s="21"/>
      <c r="K711" s="21"/>
      <c r="L711" s="21"/>
      <c r="M711" s="21"/>
      <c r="N711" s="21"/>
      <c r="O711" s="21"/>
      <c r="P711" s="21"/>
      <c r="Q711" s="21"/>
      <c r="R711" s="21"/>
      <c r="S711" s="21"/>
      <c r="T711" s="21"/>
      <c r="U711" s="21"/>
      <c r="V711" s="21"/>
      <c r="W711" s="21"/>
      <c r="X711" s="21"/>
      <c r="Y711" s="21"/>
      <c r="Z711" s="21"/>
    </row>
    <row r="712" spans="1:26">
      <c r="A712" s="21"/>
      <c r="B712" s="21"/>
      <c r="C712" s="21"/>
      <c r="D712" s="38"/>
      <c r="E712" s="11"/>
      <c r="F712" s="11"/>
      <c r="G712" s="11"/>
      <c r="H712" s="21"/>
      <c r="I712" s="21"/>
      <c r="J712" s="21"/>
      <c r="K712" s="21"/>
      <c r="L712" s="21"/>
      <c r="M712" s="21"/>
      <c r="N712" s="21"/>
      <c r="O712" s="21"/>
      <c r="P712" s="21"/>
      <c r="Q712" s="21"/>
      <c r="R712" s="21"/>
      <c r="S712" s="21"/>
      <c r="T712" s="21"/>
      <c r="U712" s="21"/>
      <c r="V712" s="21"/>
      <c r="W712" s="21"/>
      <c r="X712" s="21"/>
      <c r="Y712" s="21"/>
      <c r="Z712" s="21"/>
    </row>
    <row r="713" spans="1:26">
      <c r="A713" s="21"/>
      <c r="B713" s="21"/>
      <c r="C713" s="21"/>
      <c r="D713" s="38"/>
      <c r="E713" s="11"/>
      <c r="F713" s="11"/>
      <c r="G713" s="11"/>
      <c r="H713" s="21"/>
      <c r="I713" s="21"/>
      <c r="J713" s="21"/>
      <c r="K713" s="21"/>
      <c r="L713" s="21"/>
      <c r="M713" s="21"/>
      <c r="N713" s="21"/>
      <c r="O713" s="21"/>
      <c r="P713" s="21"/>
      <c r="Q713" s="21"/>
      <c r="R713" s="21"/>
      <c r="S713" s="21"/>
      <c r="T713" s="21"/>
      <c r="U713" s="21"/>
      <c r="V713" s="21"/>
      <c r="W713" s="21"/>
      <c r="X713" s="21"/>
      <c r="Y713" s="21"/>
      <c r="Z713" s="21"/>
    </row>
    <row r="714" spans="1:26">
      <c r="A714" s="21"/>
      <c r="B714" s="21"/>
      <c r="C714" s="21"/>
      <c r="D714" s="38"/>
      <c r="E714" s="11"/>
      <c r="F714" s="11"/>
      <c r="G714" s="11"/>
      <c r="H714" s="21"/>
      <c r="I714" s="21"/>
      <c r="J714" s="21"/>
      <c r="K714" s="21"/>
      <c r="L714" s="21"/>
      <c r="M714" s="21"/>
      <c r="N714" s="21"/>
      <c r="O714" s="21"/>
      <c r="P714" s="21"/>
      <c r="Q714" s="21"/>
      <c r="R714" s="21"/>
      <c r="S714" s="21"/>
      <c r="T714" s="21"/>
      <c r="U714" s="21"/>
      <c r="V714" s="21"/>
      <c r="W714" s="21"/>
      <c r="X714" s="21"/>
      <c r="Y714" s="21"/>
      <c r="Z714" s="21"/>
    </row>
    <row r="715" spans="1:26">
      <c r="A715" s="21"/>
      <c r="B715" s="21"/>
      <c r="C715" s="21"/>
      <c r="D715" s="38"/>
      <c r="E715" s="11"/>
      <c r="F715" s="11"/>
      <c r="G715" s="11"/>
      <c r="H715" s="21"/>
      <c r="I715" s="21"/>
      <c r="J715" s="21"/>
      <c r="K715" s="21"/>
      <c r="L715" s="21"/>
      <c r="M715" s="21"/>
      <c r="N715" s="21"/>
      <c r="O715" s="21"/>
      <c r="P715" s="21"/>
      <c r="Q715" s="21"/>
      <c r="R715" s="21"/>
      <c r="S715" s="21"/>
      <c r="T715" s="21"/>
      <c r="U715" s="21"/>
      <c r="V715" s="21"/>
      <c r="W715" s="21"/>
      <c r="X715" s="21"/>
      <c r="Y715" s="21"/>
      <c r="Z715" s="21"/>
    </row>
    <row r="716" spans="1:26">
      <c r="A716" s="21"/>
      <c r="B716" s="21"/>
      <c r="C716" s="21"/>
      <c r="D716" s="38"/>
      <c r="E716" s="11"/>
      <c r="F716" s="11"/>
      <c r="G716" s="11"/>
      <c r="H716" s="21"/>
      <c r="I716" s="21"/>
      <c r="J716" s="21"/>
      <c r="K716" s="21"/>
      <c r="L716" s="21"/>
      <c r="M716" s="21"/>
      <c r="N716" s="21"/>
      <c r="O716" s="21"/>
      <c r="P716" s="21"/>
      <c r="Q716" s="21"/>
      <c r="R716" s="21"/>
      <c r="S716" s="21"/>
      <c r="T716" s="21"/>
      <c r="U716" s="21"/>
      <c r="V716" s="21"/>
      <c r="W716" s="21"/>
      <c r="X716" s="21"/>
      <c r="Y716" s="21"/>
      <c r="Z716" s="21"/>
    </row>
    <row r="717" spans="1:26">
      <c r="A717" s="21"/>
      <c r="B717" s="21"/>
      <c r="C717" s="21"/>
      <c r="D717" s="38"/>
      <c r="E717" s="11"/>
      <c r="F717" s="11"/>
      <c r="G717" s="11"/>
      <c r="H717" s="21"/>
      <c r="I717" s="21"/>
      <c r="J717" s="21"/>
      <c r="K717" s="21"/>
      <c r="L717" s="21"/>
      <c r="M717" s="21"/>
      <c r="N717" s="21"/>
      <c r="O717" s="21"/>
      <c r="P717" s="21"/>
      <c r="Q717" s="21"/>
      <c r="R717" s="21"/>
      <c r="S717" s="21"/>
      <c r="T717" s="21"/>
      <c r="U717" s="21"/>
      <c r="V717" s="21"/>
      <c r="W717" s="21"/>
      <c r="X717" s="21"/>
      <c r="Y717" s="21"/>
      <c r="Z717" s="21"/>
    </row>
    <row r="718" spans="1:26">
      <c r="A718" s="21"/>
      <c r="B718" s="21"/>
      <c r="C718" s="21"/>
      <c r="D718" s="38"/>
      <c r="E718" s="11"/>
      <c r="F718" s="11"/>
      <c r="G718" s="11"/>
      <c r="H718" s="21"/>
      <c r="I718" s="21"/>
      <c r="J718" s="21"/>
      <c r="K718" s="21"/>
      <c r="L718" s="21"/>
      <c r="M718" s="21"/>
      <c r="N718" s="21"/>
      <c r="O718" s="21"/>
      <c r="P718" s="21"/>
      <c r="Q718" s="21"/>
      <c r="R718" s="21"/>
      <c r="S718" s="21"/>
      <c r="T718" s="21"/>
      <c r="U718" s="21"/>
      <c r="V718" s="21"/>
      <c r="W718" s="21"/>
      <c r="X718" s="21"/>
      <c r="Y718" s="21"/>
      <c r="Z718" s="21"/>
    </row>
    <row r="719" spans="1:26">
      <c r="A719" s="21"/>
      <c r="B719" s="21"/>
      <c r="C719" s="21"/>
      <c r="D719" s="38"/>
      <c r="E719" s="11"/>
      <c r="F719" s="11"/>
      <c r="G719" s="11"/>
      <c r="H719" s="21"/>
      <c r="I719" s="21"/>
      <c r="J719" s="21"/>
      <c r="K719" s="21"/>
      <c r="L719" s="21"/>
      <c r="M719" s="21"/>
      <c r="N719" s="21"/>
      <c r="O719" s="21"/>
      <c r="P719" s="21"/>
      <c r="Q719" s="21"/>
      <c r="R719" s="21"/>
      <c r="S719" s="21"/>
      <c r="T719" s="21"/>
      <c r="U719" s="21"/>
      <c r="V719" s="21"/>
      <c r="W719" s="21"/>
      <c r="X719" s="21"/>
      <c r="Y719" s="21"/>
      <c r="Z719" s="21"/>
    </row>
    <row r="720" spans="1:26">
      <c r="A720" s="21"/>
      <c r="B720" s="21"/>
      <c r="C720" s="21"/>
      <c r="D720" s="38"/>
      <c r="E720" s="11"/>
      <c r="F720" s="11"/>
      <c r="G720" s="11"/>
      <c r="H720" s="21"/>
      <c r="I720" s="21"/>
      <c r="J720" s="21"/>
      <c r="K720" s="21"/>
      <c r="L720" s="21"/>
      <c r="M720" s="21"/>
      <c r="N720" s="21"/>
      <c r="O720" s="21"/>
      <c r="P720" s="21"/>
      <c r="Q720" s="21"/>
      <c r="R720" s="21"/>
      <c r="S720" s="21"/>
      <c r="T720" s="21"/>
      <c r="U720" s="21"/>
      <c r="V720" s="21"/>
      <c r="W720" s="21"/>
      <c r="X720" s="21"/>
      <c r="Y720" s="21"/>
      <c r="Z720" s="21"/>
    </row>
    <row r="721" spans="1:26">
      <c r="A721" s="21"/>
      <c r="B721" s="21"/>
      <c r="C721" s="21"/>
      <c r="D721" s="38"/>
      <c r="E721" s="11"/>
      <c r="F721" s="11"/>
      <c r="G721" s="11"/>
      <c r="H721" s="21"/>
      <c r="I721" s="21"/>
      <c r="J721" s="21"/>
      <c r="K721" s="21"/>
      <c r="L721" s="21"/>
      <c r="M721" s="21"/>
      <c r="N721" s="21"/>
      <c r="O721" s="21"/>
      <c r="P721" s="21"/>
      <c r="Q721" s="21"/>
      <c r="R721" s="21"/>
      <c r="S721" s="21"/>
      <c r="T721" s="21"/>
      <c r="U721" s="21"/>
      <c r="V721" s="21"/>
      <c r="W721" s="21"/>
      <c r="X721" s="21"/>
      <c r="Y721" s="21"/>
      <c r="Z721" s="21"/>
    </row>
    <row r="722" spans="1:26">
      <c r="A722" s="21"/>
      <c r="B722" s="21"/>
      <c r="C722" s="21"/>
      <c r="D722" s="38"/>
      <c r="E722" s="11"/>
      <c r="F722" s="11"/>
      <c r="G722" s="11"/>
      <c r="H722" s="21"/>
      <c r="I722" s="21"/>
      <c r="J722" s="21"/>
      <c r="K722" s="21"/>
      <c r="L722" s="21"/>
      <c r="M722" s="21"/>
      <c r="N722" s="21"/>
      <c r="O722" s="21"/>
      <c r="P722" s="21"/>
      <c r="Q722" s="21"/>
      <c r="R722" s="21"/>
      <c r="S722" s="21"/>
      <c r="T722" s="21"/>
      <c r="U722" s="21"/>
      <c r="V722" s="21"/>
      <c r="W722" s="21"/>
      <c r="X722" s="21"/>
      <c r="Y722" s="21"/>
      <c r="Z722" s="21"/>
    </row>
    <row r="723" spans="1:26">
      <c r="A723" s="21"/>
      <c r="B723" s="21"/>
      <c r="C723" s="21"/>
      <c r="D723" s="38"/>
      <c r="E723" s="11"/>
      <c r="F723" s="11"/>
      <c r="G723" s="11"/>
      <c r="H723" s="21"/>
      <c r="I723" s="21"/>
      <c r="J723" s="21"/>
      <c r="K723" s="21"/>
      <c r="L723" s="21"/>
      <c r="M723" s="21"/>
      <c r="N723" s="21"/>
      <c r="O723" s="21"/>
      <c r="P723" s="21"/>
      <c r="Q723" s="21"/>
      <c r="R723" s="21"/>
      <c r="S723" s="21"/>
      <c r="T723" s="21"/>
      <c r="U723" s="21"/>
      <c r="V723" s="21"/>
      <c r="W723" s="21"/>
      <c r="X723" s="21"/>
      <c r="Y723" s="21"/>
      <c r="Z723" s="21"/>
    </row>
    <row r="724" spans="1:26">
      <c r="A724" s="21"/>
      <c r="B724" s="21"/>
      <c r="C724" s="21"/>
      <c r="D724" s="38"/>
      <c r="E724" s="11"/>
      <c r="F724" s="11"/>
      <c r="G724" s="11"/>
      <c r="H724" s="21"/>
      <c r="I724" s="21"/>
      <c r="J724" s="21"/>
      <c r="K724" s="21"/>
      <c r="L724" s="21"/>
      <c r="M724" s="21"/>
      <c r="N724" s="21"/>
      <c r="O724" s="21"/>
      <c r="P724" s="21"/>
      <c r="Q724" s="21"/>
      <c r="R724" s="21"/>
      <c r="S724" s="21"/>
      <c r="T724" s="21"/>
      <c r="U724" s="21"/>
      <c r="V724" s="21"/>
      <c r="W724" s="21"/>
      <c r="X724" s="21"/>
      <c r="Y724" s="21"/>
      <c r="Z724" s="21"/>
    </row>
    <row r="725" spans="1:26">
      <c r="A725" s="21"/>
      <c r="B725" s="21"/>
      <c r="C725" s="21"/>
      <c r="D725" s="38"/>
      <c r="E725" s="11"/>
      <c r="F725" s="11"/>
      <c r="G725" s="11"/>
      <c r="H725" s="21"/>
      <c r="I725" s="21"/>
      <c r="J725" s="21"/>
      <c r="K725" s="21"/>
      <c r="L725" s="21"/>
      <c r="M725" s="21"/>
      <c r="N725" s="21"/>
      <c r="O725" s="21"/>
      <c r="P725" s="21"/>
      <c r="Q725" s="21"/>
      <c r="R725" s="21"/>
      <c r="S725" s="21"/>
      <c r="T725" s="21"/>
      <c r="U725" s="21"/>
      <c r="V725" s="21"/>
      <c r="W725" s="21"/>
      <c r="X725" s="21"/>
      <c r="Y725" s="21"/>
      <c r="Z725" s="21"/>
    </row>
    <row r="726" spans="1:26">
      <c r="A726" s="21"/>
      <c r="B726" s="21"/>
      <c r="C726" s="21"/>
      <c r="D726" s="38"/>
      <c r="E726" s="11"/>
      <c r="F726" s="11"/>
      <c r="G726" s="11"/>
      <c r="H726" s="21"/>
      <c r="I726" s="21"/>
      <c r="J726" s="21"/>
      <c r="K726" s="21"/>
      <c r="L726" s="21"/>
      <c r="M726" s="21"/>
      <c r="N726" s="21"/>
      <c r="O726" s="21"/>
      <c r="P726" s="21"/>
      <c r="Q726" s="21"/>
      <c r="R726" s="21"/>
      <c r="S726" s="21"/>
      <c r="T726" s="21"/>
      <c r="U726" s="21"/>
      <c r="V726" s="21"/>
      <c r="W726" s="21"/>
      <c r="X726" s="21"/>
      <c r="Y726" s="21"/>
      <c r="Z726" s="21"/>
    </row>
    <row r="727" spans="1:26">
      <c r="A727" s="21"/>
      <c r="B727" s="21"/>
      <c r="C727" s="21"/>
      <c r="D727" s="38"/>
      <c r="E727" s="11"/>
      <c r="F727" s="11"/>
      <c r="G727" s="11"/>
      <c r="H727" s="21"/>
      <c r="I727" s="21"/>
      <c r="J727" s="21"/>
      <c r="K727" s="21"/>
      <c r="L727" s="21"/>
      <c r="M727" s="21"/>
      <c r="N727" s="21"/>
      <c r="O727" s="21"/>
      <c r="P727" s="21"/>
      <c r="Q727" s="21"/>
      <c r="R727" s="21"/>
      <c r="S727" s="21"/>
      <c r="T727" s="21"/>
      <c r="U727" s="21"/>
      <c r="V727" s="21"/>
      <c r="W727" s="21"/>
      <c r="X727" s="21"/>
      <c r="Y727" s="21"/>
      <c r="Z727" s="21"/>
    </row>
    <row r="728" spans="1:26">
      <c r="A728" s="21"/>
      <c r="B728" s="21"/>
      <c r="C728" s="21"/>
      <c r="D728" s="38"/>
      <c r="E728" s="11"/>
      <c r="F728" s="11"/>
      <c r="G728" s="11"/>
      <c r="H728" s="21"/>
      <c r="I728" s="21"/>
      <c r="J728" s="21"/>
      <c r="K728" s="21"/>
      <c r="L728" s="21"/>
      <c r="M728" s="21"/>
      <c r="N728" s="21"/>
      <c r="O728" s="21"/>
      <c r="P728" s="21"/>
      <c r="Q728" s="21"/>
      <c r="R728" s="21"/>
      <c r="S728" s="21"/>
      <c r="T728" s="21"/>
      <c r="U728" s="21"/>
      <c r="V728" s="21"/>
      <c r="W728" s="21"/>
      <c r="X728" s="21"/>
      <c r="Y728" s="21"/>
      <c r="Z728" s="21"/>
    </row>
    <row r="729" spans="1:26">
      <c r="A729" s="21"/>
      <c r="B729" s="21"/>
      <c r="C729" s="21"/>
      <c r="D729" s="38"/>
      <c r="E729" s="11"/>
      <c r="F729" s="11"/>
      <c r="G729" s="11"/>
      <c r="H729" s="21"/>
      <c r="I729" s="21"/>
      <c r="J729" s="21"/>
      <c r="K729" s="21"/>
      <c r="L729" s="21"/>
      <c r="M729" s="21"/>
      <c r="N729" s="21"/>
      <c r="O729" s="21"/>
      <c r="P729" s="21"/>
      <c r="Q729" s="21"/>
      <c r="R729" s="21"/>
      <c r="S729" s="21"/>
      <c r="T729" s="21"/>
      <c r="U729" s="21"/>
      <c r="V729" s="21"/>
      <c r="W729" s="21"/>
      <c r="X729" s="21"/>
      <c r="Y729" s="21"/>
      <c r="Z729" s="21"/>
    </row>
    <row r="730" spans="1:26">
      <c r="A730" s="21"/>
      <c r="B730" s="21"/>
      <c r="C730" s="21"/>
      <c r="D730" s="38"/>
      <c r="E730" s="11"/>
      <c r="F730" s="11"/>
      <c r="G730" s="11"/>
      <c r="H730" s="21"/>
      <c r="I730" s="21"/>
      <c r="J730" s="21"/>
      <c r="K730" s="21"/>
      <c r="L730" s="21"/>
      <c r="M730" s="21"/>
      <c r="N730" s="21"/>
      <c r="O730" s="21"/>
      <c r="P730" s="21"/>
      <c r="Q730" s="21"/>
      <c r="R730" s="21"/>
      <c r="S730" s="21"/>
      <c r="T730" s="21"/>
      <c r="U730" s="21"/>
      <c r="V730" s="21"/>
      <c r="W730" s="21"/>
      <c r="X730" s="21"/>
      <c r="Y730" s="21"/>
      <c r="Z730" s="21"/>
    </row>
    <row r="731" spans="1:26">
      <c r="A731" s="21"/>
      <c r="B731" s="21"/>
      <c r="C731" s="21"/>
      <c r="D731" s="38"/>
      <c r="E731" s="11"/>
      <c r="F731" s="11"/>
      <c r="G731" s="11"/>
      <c r="H731" s="21"/>
      <c r="I731" s="21"/>
      <c r="J731" s="21"/>
      <c r="K731" s="21"/>
      <c r="L731" s="21"/>
      <c r="M731" s="21"/>
      <c r="N731" s="21"/>
      <c r="O731" s="21"/>
      <c r="P731" s="21"/>
      <c r="Q731" s="21"/>
      <c r="R731" s="21"/>
      <c r="S731" s="21"/>
      <c r="T731" s="21"/>
      <c r="U731" s="21"/>
      <c r="V731" s="21"/>
      <c r="W731" s="21"/>
      <c r="X731" s="21"/>
      <c r="Y731" s="21"/>
      <c r="Z731" s="21"/>
    </row>
    <row r="732" spans="1:26">
      <c r="A732" s="21"/>
      <c r="B732" s="21"/>
      <c r="C732" s="21"/>
      <c r="D732" s="38"/>
      <c r="E732" s="11"/>
      <c r="F732" s="11"/>
      <c r="G732" s="11"/>
      <c r="H732" s="21"/>
      <c r="I732" s="21"/>
      <c r="J732" s="21"/>
      <c r="K732" s="21"/>
      <c r="L732" s="21"/>
      <c r="M732" s="21"/>
      <c r="N732" s="21"/>
      <c r="O732" s="21"/>
      <c r="P732" s="21"/>
      <c r="Q732" s="21"/>
      <c r="R732" s="21"/>
      <c r="S732" s="21"/>
      <c r="T732" s="21"/>
      <c r="U732" s="21"/>
      <c r="V732" s="21"/>
      <c r="W732" s="21"/>
      <c r="X732" s="21"/>
      <c r="Y732" s="21"/>
      <c r="Z732" s="21"/>
    </row>
    <row r="733" spans="1:26">
      <c r="A733" s="21"/>
      <c r="B733" s="21"/>
      <c r="C733" s="21"/>
      <c r="D733" s="38"/>
      <c r="E733" s="11"/>
      <c r="F733" s="11"/>
      <c r="G733" s="11"/>
      <c r="H733" s="21"/>
      <c r="I733" s="21"/>
      <c r="J733" s="21"/>
      <c r="K733" s="21"/>
      <c r="L733" s="21"/>
      <c r="M733" s="21"/>
      <c r="N733" s="21"/>
      <c r="O733" s="21"/>
      <c r="P733" s="21"/>
      <c r="Q733" s="21"/>
      <c r="R733" s="21"/>
      <c r="S733" s="21"/>
      <c r="T733" s="21"/>
      <c r="U733" s="21"/>
      <c r="V733" s="21"/>
      <c r="W733" s="21"/>
      <c r="X733" s="21"/>
      <c r="Y733" s="21"/>
      <c r="Z733" s="21"/>
    </row>
    <row r="734" spans="1:26">
      <c r="A734" s="21"/>
      <c r="B734" s="21"/>
      <c r="C734" s="21"/>
      <c r="D734" s="38"/>
      <c r="E734" s="11"/>
      <c r="F734" s="11"/>
      <c r="G734" s="11"/>
      <c r="H734" s="21"/>
      <c r="I734" s="21"/>
      <c r="J734" s="21"/>
      <c r="K734" s="21"/>
      <c r="L734" s="21"/>
      <c r="M734" s="21"/>
      <c r="N734" s="21"/>
      <c r="O734" s="21"/>
      <c r="P734" s="21"/>
      <c r="Q734" s="21"/>
      <c r="R734" s="21"/>
      <c r="S734" s="21"/>
      <c r="T734" s="21"/>
      <c r="U734" s="21"/>
      <c r="V734" s="21"/>
      <c r="W734" s="21"/>
      <c r="X734" s="21"/>
      <c r="Y734" s="21"/>
      <c r="Z734" s="21"/>
    </row>
    <row r="735" spans="1:26">
      <c r="A735" s="21"/>
      <c r="B735" s="21"/>
      <c r="C735" s="21"/>
      <c r="D735" s="38"/>
      <c r="E735" s="11"/>
      <c r="F735" s="11"/>
      <c r="G735" s="11"/>
      <c r="H735" s="21"/>
      <c r="I735" s="21"/>
      <c r="J735" s="21"/>
      <c r="K735" s="21"/>
      <c r="L735" s="21"/>
      <c r="M735" s="21"/>
      <c r="N735" s="21"/>
      <c r="O735" s="21"/>
      <c r="P735" s="21"/>
      <c r="Q735" s="21"/>
      <c r="R735" s="21"/>
      <c r="S735" s="21"/>
      <c r="T735" s="21"/>
      <c r="U735" s="21"/>
      <c r="V735" s="21"/>
      <c r="W735" s="21"/>
      <c r="X735" s="21"/>
      <c r="Y735" s="21"/>
      <c r="Z735" s="21"/>
    </row>
    <row r="736" spans="1:26">
      <c r="A736" s="21"/>
      <c r="B736" s="21"/>
      <c r="C736" s="21"/>
      <c r="D736" s="38"/>
      <c r="E736" s="11"/>
      <c r="F736" s="11"/>
      <c r="G736" s="11"/>
      <c r="H736" s="21"/>
      <c r="I736" s="21"/>
      <c r="J736" s="21"/>
      <c r="K736" s="21"/>
      <c r="L736" s="21"/>
      <c r="M736" s="21"/>
      <c r="N736" s="21"/>
      <c r="O736" s="21"/>
      <c r="P736" s="21"/>
      <c r="Q736" s="21"/>
      <c r="R736" s="21"/>
      <c r="S736" s="21"/>
      <c r="T736" s="21"/>
      <c r="U736" s="21"/>
      <c r="V736" s="21"/>
      <c r="W736" s="21"/>
      <c r="X736" s="21"/>
      <c r="Y736" s="21"/>
      <c r="Z736" s="21"/>
    </row>
    <row r="737" spans="1:26">
      <c r="A737" s="21"/>
      <c r="B737" s="21"/>
      <c r="C737" s="21"/>
      <c r="D737" s="38"/>
      <c r="E737" s="11"/>
      <c r="F737" s="11"/>
      <c r="G737" s="11"/>
      <c r="H737" s="21"/>
      <c r="I737" s="21"/>
      <c r="J737" s="21"/>
      <c r="K737" s="21"/>
      <c r="L737" s="21"/>
      <c r="M737" s="21"/>
      <c r="N737" s="21"/>
      <c r="O737" s="21"/>
      <c r="P737" s="21"/>
      <c r="Q737" s="21"/>
      <c r="R737" s="21"/>
      <c r="S737" s="21"/>
      <c r="T737" s="21"/>
      <c r="U737" s="21"/>
      <c r="V737" s="21"/>
      <c r="W737" s="21"/>
      <c r="X737" s="21"/>
      <c r="Y737" s="21"/>
      <c r="Z737" s="21"/>
    </row>
    <row r="738" spans="1:26">
      <c r="A738" s="21"/>
      <c r="B738" s="21"/>
      <c r="C738" s="21"/>
      <c r="D738" s="38"/>
      <c r="E738" s="11"/>
      <c r="F738" s="11"/>
      <c r="G738" s="11"/>
      <c r="H738" s="21"/>
      <c r="I738" s="21"/>
      <c r="J738" s="21"/>
      <c r="K738" s="21"/>
      <c r="L738" s="21"/>
      <c r="M738" s="21"/>
      <c r="N738" s="21"/>
      <c r="O738" s="21"/>
      <c r="P738" s="21"/>
      <c r="Q738" s="21"/>
      <c r="R738" s="21"/>
      <c r="S738" s="21"/>
      <c r="T738" s="21"/>
      <c r="U738" s="21"/>
      <c r="V738" s="21"/>
      <c r="W738" s="21"/>
      <c r="X738" s="21"/>
      <c r="Y738" s="21"/>
      <c r="Z738" s="21"/>
    </row>
    <row r="739" spans="1:26">
      <c r="A739" s="21"/>
      <c r="B739" s="21"/>
      <c r="C739" s="21"/>
      <c r="D739" s="38"/>
      <c r="E739" s="11"/>
      <c r="F739" s="11"/>
      <c r="G739" s="11"/>
      <c r="H739" s="21"/>
      <c r="I739" s="21"/>
      <c r="J739" s="21"/>
      <c r="K739" s="21"/>
      <c r="L739" s="21"/>
      <c r="M739" s="21"/>
      <c r="N739" s="21"/>
      <c r="O739" s="21"/>
      <c r="P739" s="21"/>
      <c r="Q739" s="21"/>
      <c r="R739" s="21"/>
      <c r="S739" s="21"/>
      <c r="T739" s="21"/>
      <c r="U739" s="21"/>
      <c r="V739" s="21"/>
      <c r="W739" s="21"/>
      <c r="X739" s="21"/>
      <c r="Y739" s="21"/>
      <c r="Z739" s="21"/>
    </row>
    <row r="740" spans="1:26">
      <c r="A740" s="21"/>
      <c r="B740" s="21"/>
      <c r="C740" s="21"/>
      <c r="D740" s="38"/>
      <c r="E740" s="11"/>
      <c r="F740" s="11"/>
      <c r="G740" s="11"/>
      <c r="H740" s="21"/>
      <c r="I740" s="21"/>
      <c r="J740" s="21"/>
      <c r="K740" s="21"/>
      <c r="L740" s="21"/>
      <c r="M740" s="21"/>
      <c r="N740" s="21"/>
      <c r="O740" s="21"/>
      <c r="P740" s="21"/>
      <c r="Q740" s="21"/>
      <c r="R740" s="21"/>
      <c r="S740" s="21"/>
      <c r="T740" s="21"/>
      <c r="U740" s="21"/>
      <c r="V740" s="21"/>
      <c r="W740" s="21"/>
      <c r="X740" s="21"/>
      <c r="Y740" s="21"/>
      <c r="Z740" s="21"/>
    </row>
    <row r="741" spans="1:26">
      <c r="A741" s="21"/>
      <c r="B741" s="21"/>
      <c r="C741" s="21"/>
      <c r="D741" s="38"/>
      <c r="E741" s="11"/>
      <c r="F741" s="11"/>
      <c r="G741" s="11"/>
      <c r="H741" s="21"/>
      <c r="I741" s="21"/>
      <c r="J741" s="21"/>
      <c r="K741" s="21"/>
      <c r="L741" s="21"/>
      <c r="M741" s="21"/>
      <c r="N741" s="21"/>
      <c r="O741" s="21"/>
      <c r="P741" s="21"/>
      <c r="Q741" s="21"/>
      <c r="R741" s="21"/>
      <c r="S741" s="21"/>
      <c r="T741" s="21"/>
      <c r="U741" s="21"/>
      <c r="V741" s="21"/>
      <c r="W741" s="21"/>
      <c r="X741" s="21"/>
      <c r="Y741" s="21"/>
      <c r="Z741" s="21"/>
    </row>
    <row r="742" spans="1:26">
      <c r="A742" s="21"/>
      <c r="B742" s="21"/>
      <c r="C742" s="21"/>
      <c r="D742" s="38"/>
      <c r="E742" s="11"/>
      <c r="F742" s="11"/>
      <c r="G742" s="11"/>
      <c r="H742" s="21"/>
      <c r="I742" s="21"/>
      <c r="J742" s="21"/>
      <c r="K742" s="21"/>
      <c r="L742" s="21"/>
      <c r="M742" s="21"/>
      <c r="N742" s="21"/>
      <c r="O742" s="21"/>
      <c r="P742" s="21"/>
      <c r="Q742" s="21"/>
      <c r="R742" s="21"/>
      <c r="S742" s="21"/>
      <c r="T742" s="21"/>
      <c r="U742" s="21"/>
      <c r="V742" s="21"/>
      <c r="W742" s="21"/>
      <c r="X742" s="21"/>
      <c r="Y742" s="21"/>
      <c r="Z742" s="21"/>
    </row>
    <row r="743" spans="1:26">
      <c r="A743" s="21"/>
      <c r="B743" s="21"/>
      <c r="C743" s="21"/>
      <c r="D743" s="38"/>
      <c r="E743" s="11"/>
      <c r="F743" s="11"/>
      <c r="G743" s="11"/>
      <c r="H743" s="21"/>
      <c r="I743" s="21"/>
      <c r="J743" s="21"/>
      <c r="K743" s="21"/>
      <c r="L743" s="21"/>
      <c r="M743" s="21"/>
      <c r="N743" s="21"/>
      <c r="O743" s="21"/>
      <c r="P743" s="21"/>
      <c r="Q743" s="21"/>
      <c r="R743" s="21"/>
      <c r="S743" s="21"/>
      <c r="T743" s="21"/>
      <c r="U743" s="21"/>
      <c r="V743" s="21"/>
      <c r="W743" s="21"/>
      <c r="X743" s="21"/>
      <c r="Y743" s="21"/>
      <c r="Z743" s="21"/>
    </row>
    <row r="744" spans="1:26">
      <c r="A744" s="21"/>
      <c r="B744" s="21"/>
      <c r="C744" s="21"/>
      <c r="D744" s="38"/>
      <c r="E744" s="11"/>
      <c r="F744" s="11"/>
      <c r="G744" s="11"/>
      <c r="H744" s="21"/>
      <c r="I744" s="21"/>
      <c r="J744" s="21"/>
      <c r="K744" s="21"/>
      <c r="L744" s="21"/>
      <c r="M744" s="21"/>
      <c r="N744" s="21"/>
      <c r="O744" s="21"/>
      <c r="P744" s="21"/>
      <c r="Q744" s="21"/>
      <c r="R744" s="21"/>
      <c r="S744" s="21"/>
      <c r="T744" s="21"/>
      <c r="U744" s="21"/>
      <c r="V744" s="21"/>
      <c r="W744" s="21"/>
      <c r="X744" s="21"/>
      <c r="Y744" s="21"/>
      <c r="Z744" s="21"/>
    </row>
    <row r="745" spans="1:26">
      <c r="A745" s="21"/>
      <c r="B745" s="21"/>
      <c r="C745" s="21"/>
      <c r="D745" s="38"/>
      <c r="E745" s="11"/>
      <c r="F745" s="11"/>
      <c r="G745" s="11"/>
      <c r="H745" s="21"/>
      <c r="I745" s="21"/>
      <c r="J745" s="21"/>
      <c r="K745" s="21"/>
      <c r="L745" s="21"/>
      <c r="M745" s="21"/>
      <c r="N745" s="21"/>
      <c r="O745" s="21"/>
      <c r="P745" s="21"/>
      <c r="Q745" s="21"/>
      <c r="R745" s="21"/>
      <c r="S745" s="21"/>
      <c r="T745" s="21"/>
      <c r="U745" s="21"/>
      <c r="V745" s="21"/>
      <c r="W745" s="21"/>
      <c r="X745" s="21"/>
      <c r="Y745" s="21"/>
      <c r="Z745" s="21"/>
    </row>
    <row r="746" spans="1:26">
      <c r="A746" s="21"/>
      <c r="B746" s="21"/>
      <c r="C746" s="21"/>
      <c r="D746" s="38"/>
      <c r="E746" s="11"/>
      <c r="F746" s="11"/>
      <c r="G746" s="11"/>
      <c r="H746" s="21"/>
      <c r="I746" s="21"/>
      <c r="J746" s="21"/>
      <c r="K746" s="21"/>
      <c r="L746" s="21"/>
      <c r="M746" s="21"/>
      <c r="N746" s="21"/>
      <c r="O746" s="21"/>
      <c r="P746" s="21"/>
      <c r="Q746" s="21"/>
      <c r="R746" s="21"/>
      <c r="S746" s="21"/>
      <c r="T746" s="21"/>
      <c r="U746" s="21"/>
      <c r="V746" s="21"/>
      <c r="W746" s="21"/>
      <c r="X746" s="21"/>
      <c r="Y746" s="21"/>
      <c r="Z746" s="21"/>
    </row>
    <row r="747" spans="1:26">
      <c r="A747" s="21"/>
      <c r="B747" s="21"/>
      <c r="C747" s="21"/>
      <c r="D747" s="38"/>
      <c r="E747" s="11"/>
      <c r="F747" s="11"/>
      <c r="G747" s="11"/>
      <c r="H747" s="21"/>
      <c r="I747" s="21"/>
      <c r="J747" s="21"/>
      <c r="K747" s="21"/>
      <c r="L747" s="21"/>
      <c r="M747" s="21"/>
      <c r="N747" s="21"/>
      <c r="O747" s="21"/>
      <c r="P747" s="21"/>
      <c r="Q747" s="21"/>
      <c r="R747" s="21"/>
      <c r="S747" s="21"/>
      <c r="T747" s="21"/>
      <c r="U747" s="21"/>
      <c r="V747" s="21"/>
      <c r="W747" s="21"/>
      <c r="X747" s="21"/>
      <c r="Y747" s="21"/>
      <c r="Z747" s="21"/>
    </row>
    <row r="748" spans="1:26">
      <c r="A748" s="21"/>
      <c r="B748" s="21"/>
      <c r="C748" s="21"/>
      <c r="D748" s="38"/>
      <c r="E748" s="11"/>
      <c r="F748" s="11"/>
      <c r="G748" s="11"/>
      <c r="H748" s="21"/>
      <c r="I748" s="21"/>
      <c r="J748" s="21"/>
      <c r="K748" s="21"/>
      <c r="L748" s="21"/>
      <c r="M748" s="21"/>
      <c r="N748" s="21"/>
      <c r="O748" s="21"/>
      <c r="P748" s="21"/>
      <c r="Q748" s="21"/>
      <c r="R748" s="21"/>
      <c r="S748" s="21"/>
      <c r="T748" s="21"/>
      <c r="U748" s="21"/>
      <c r="V748" s="21"/>
      <c r="W748" s="21"/>
      <c r="X748" s="21"/>
      <c r="Y748" s="21"/>
      <c r="Z748" s="21"/>
    </row>
    <row r="749" spans="1:26">
      <c r="A749" s="21"/>
      <c r="B749" s="21"/>
      <c r="C749" s="21"/>
      <c r="D749" s="38"/>
      <c r="E749" s="11"/>
      <c r="F749" s="11"/>
      <c r="G749" s="11"/>
      <c r="H749" s="21"/>
      <c r="I749" s="21"/>
      <c r="J749" s="21"/>
      <c r="K749" s="21"/>
      <c r="L749" s="21"/>
      <c r="M749" s="21"/>
      <c r="N749" s="21"/>
      <c r="O749" s="21"/>
      <c r="P749" s="21"/>
      <c r="Q749" s="21"/>
      <c r="R749" s="21"/>
      <c r="S749" s="21"/>
      <c r="T749" s="21"/>
      <c r="U749" s="21"/>
      <c r="V749" s="21"/>
      <c r="W749" s="21"/>
      <c r="X749" s="21"/>
      <c r="Y749" s="21"/>
      <c r="Z749" s="21"/>
    </row>
    <row r="750" spans="1:26">
      <c r="A750" s="21"/>
      <c r="B750" s="21"/>
      <c r="C750" s="21"/>
      <c r="D750" s="38"/>
      <c r="E750" s="11"/>
      <c r="F750" s="11"/>
      <c r="G750" s="11"/>
      <c r="H750" s="21"/>
      <c r="I750" s="21"/>
      <c r="J750" s="21"/>
      <c r="K750" s="21"/>
      <c r="L750" s="21"/>
      <c r="M750" s="21"/>
      <c r="N750" s="21"/>
      <c r="O750" s="21"/>
      <c r="P750" s="21"/>
      <c r="Q750" s="21"/>
      <c r="R750" s="21"/>
      <c r="S750" s="21"/>
      <c r="T750" s="21"/>
      <c r="U750" s="21"/>
      <c r="V750" s="21"/>
      <c r="W750" s="21"/>
      <c r="X750" s="21"/>
      <c r="Y750" s="21"/>
      <c r="Z750" s="21"/>
    </row>
    <row r="751" spans="1:26">
      <c r="A751" s="21"/>
      <c r="B751" s="21"/>
      <c r="C751" s="21"/>
      <c r="D751" s="38"/>
      <c r="E751" s="11"/>
      <c r="F751" s="11"/>
      <c r="G751" s="11"/>
      <c r="H751" s="21"/>
      <c r="I751" s="21"/>
      <c r="J751" s="21"/>
      <c r="K751" s="21"/>
      <c r="L751" s="21"/>
      <c r="M751" s="21"/>
      <c r="N751" s="21"/>
      <c r="O751" s="21"/>
      <c r="P751" s="21"/>
      <c r="Q751" s="21"/>
      <c r="R751" s="21"/>
      <c r="S751" s="21"/>
      <c r="T751" s="21"/>
      <c r="U751" s="21"/>
      <c r="V751" s="21"/>
      <c r="W751" s="21"/>
      <c r="X751" s="21"/>
      <c r="Y751" s="21"/>
      <c r="Z751" s="21"/>
    </row>
    <row r="752" spans="1:26">
      <c r="A752" s="21"/>
      <c r="B752" s="21"/>
      <c r="C752" s="21"/>
      <c r="D752" s="38"/>
      <c r="E752" s="11"/>
      <c r="F752" s="11"/>
      <c r="G752" s="11"/>
      <c r="H752" s="21"/>
      <c r="I752" s="21"/>
      <c r="J752" s="21"/>
      <c r="K752" s="21"/>
      <c r="L752" s="21"/>
      <c r="M752" s="21"/>
      <c r="N752" s="21"/>
      <c r="O752" s="21"/>
      <c r="P752" s="21"/>
      <c r="Q752" s="21"/>
      <c r="R752" s="21"/>
      <c r="S752" s="21"/>
      <c r="T752" s="21"/>
      <c r="U752" s="21"/>
      <c r="V752" s="21"/>
      <c r="W752" s="21"/>
      <c r="X752" s="21"/>
      <c r="Y752" s="21"/>
      <c r="Z752" s="21"/>
    </row>
    <row r="753" spans="1:26">
      <c r="A753" s="21"/>
      <c r="B753" s="21"/>
      <c r="C753" s="21"/>
      <c r="D753" s="38"/>
      <c r="E753" s="11"/>
      <c r="F753" s="11"/>
      <c r="G753" s="11"/>
      <c r="H753" s="21"/>
      <c r="I753" s="21"/>
      <c r="J753" s="21"/>
      <c r="K753" s="21"/>
      <c r="L753" s="21"/>
      <c r="M753" s="21"/>
      <c r="N753" s="21"/>
      <c r="O753" s="21"/>
      <c r="P753" s="21"/>
      <c r="Q753" s="21"/>
      <c r="R753" s="21"/>
      <c r="S753" s="21"/>
      <c r="T753" s="21"/>
      <c r="U753" s="21"/>
      <c r="V753" s="21"/>
      <c r="W753" s="21"/>
      <c r="X753" s="21"/>
      <c r="Y753" s="21"/>
      <c r="Z753" s="21"/>
    </row>
    <row r="754" spans="1:26">
      <c r="A754" s="21"/>
      <c r="B754" s="21"/>
      <c r="C754" s="21"/>
      <c r="D754" s="38"/>
      <c r="E754" s="11"/>
      <c r="F754" s="11"/>
      <c r="G754" s="11"/>
      <c r="H754" s="21"/>
      <c r="I754" s="21"/>
      <c r="J754" s="21"/>
      <c r="K754" s="21"/>
      <c r="L754" s="21"/>
      <c r="M754" s="21"/>
      <c r="N754" s="21"/>
      <c r="O754" s="21"/>
      <c r="P754" s="21"/>
      <c r="Q754" s="21"/>
      <c r="R754" s="21"/>
      <c r="S754" s="21"/>
      <c r="T754" s="21"/>
      <c r="U754" s="21"/>
      <c r="V754" s="21"/>
      <c r="W754" s="21"/>
      <c r="X754" s="21"/>
      <c r="Y754" s="21"/>
      <c r="Z754" s="21"/>
    </row>
    <row r="755" spans="1:26">
      <c r="A755" s="21"/>
      <c r="B755" s="21"/>
      <c r="C755" s="21"/>
      <c r="D755" s="38"/>
      <c r="E755" s="11"/>
      <c r="F755" s="11"/>
      <c r="G755" s="11"/>
      <c r="H755" s="21"/>
      <c r="I755" s="21"/>
      <c r="J755" s="21"/>
      <c r="K755" s="21"/>
      <c r="L755" s="21"/>
      <c r="M755" s="21"/>
      <c r="N755" s="21"/>
      <c r="O755" s="21"/>
      <c r="P755" s="21"/>
      <c r="Q755" s="21"/>
      <c r="R755" s="21"/>
      <c r="S755" s="21"/>
      <c r="T755" s="21"/>
      <c r="U755" s="21"/>
      <c r="V755" s="21"/>
      <c r="W755" s="21"/>
      <c r="X755" s="21"/>
      <c r="Y755" s="21"/>
      <c r="Z755" s="21"/>
    </row>
    <row r="756" spans="1:26">
      <c r="A756" s="21"/>
      <c r="B756" s="21"/>
      <c r="C756" s="21"/>
      <c r="D756" s="38"/>
      <c r="E756" s="11"/>
      <c r="F756" s="11"/>
      <c r="G756" s="11"/>
      <c r="H756" s="21"/>
      <c r="I756" s="21"/>
      <c r="J756" s="21"/>
      <c r="K756" s="21"/>
      <c r="L756" s="21"/>
      <c r="M756" s="21"/>
      <c r="N756" s="21"/>
      <c r="O756" s="21"/>
      <c r="P756" s="21"/>
      <c r="Q756" s="21"/>
      <c r="R756" s="21"/>
      <c r="S756" s="21"/>
      <c r="T756" s="21"/>
      <c r="U756" s="21"/>
      <c r="V756" s="21"/>
      <c r="W756" s="21"/>
      <c r="X756" s="21"/>
      <c r="Y756" s="21"/>
      <c r="Z756" s="21"/>
    </row>
    <row r="757" spans="1:26">
      <c r="A757" s="21"/>
      <c r="B757" s="21"/>
      <c r="C757" s="21"/>
      <c r="D757" s="38"/>
      <c r="E757" s="11"/>
      <c r="F757" s="11"/>
      <c r="G757" s="11"/>
      <c r="H757" s="21"/>
      <c r="I757" s="21"/>
      <c r="J757" s="21"/>
      <c r="K757" s="21"/>
      <c r="L757" s="21"/>
      <c r="M757" s="21"/>
      <c r="N757" s="21"/>
      <c r="O757" s="21"/>
      <c r="P757" s="21"/>
      <c r="Q757" s="21"/>
      <c r="R757" s="21"/>
      <c r="S757" s="21"/>
      <c r="T757" s="21"/>
      <c r="U757" s="21"/>
      <c r="V757" s="21"/>
      <c r="W757" s="21"/>
      <c r="X757" s="21"/>
      <c r="Y757" s="21"/>
      <c r="Z757" s="21"/>
    </row>
    <row r="758" spans="1:26">
      <c r="A758" s="21"/>
      <c r="B758" s="21"/>
      <c r="C758" s="21"/>
      <c r="D758" s="38"/>
      <c r="E758" s="11"/>
      <c r="F758" s="11"/>
      <c r="G758" s="11"/>
      <c r="H758" s="21"/>
      <c r="I758" s="21"/>
      <c r="J758" s="21"/>
      <c r="K758" s="21"/>
      <c r="L758" s="21"/>
      <c r="M758" s="21"/>
      <c r="N758" s="21"/>
      <c r="O758" s="21"/>
      <c r="P758" s="21"/>
      <c r="Q758" s="21"/>
      <c r="R758" s="21"/>
      <c r="S758" s="21"/>
      <c r="T758" s="21"/>
      <c r="U758" s="21"/>
      <c r="V758" s="21"/>
      <c r="W758" s="21"/>
      <c r="X758" s="21"/>
      <c r="Y758" s="21"/>
      <c r="Z758" s="21"/>
    </row>
    <row r="759" spans="1:26">
      <c r="A759" s="21"/>
      <c r="B759" s="21"/>
      <c r="C759" s="21"/>
      <c r="D759" s="38"/>
      <c r="E759" s="11"/>
      <c r="F759" s="11"/>
      <c r="G759" s="11"/>
      <c r="H759" s="21"/>
      <c r="I759" s="21"/>
      <c r="J759" s="21"/>
      <c r="K759" s="21"/>
      <c r="L759" s="21"/>
      <c r="M759" s="21"/>
      <c r="N759" s="21"/>
      <c r="O759" s="21"/>
      <c r="P759" s="21"/>
      <c r="Q759" s="21"/>
      <c r="R759" s="21"/>
      <c r="S759" s="21"/>
      <c r="T759" s="21"/>
      <c r="U759" s="21"/>
      <c r="V759" s="21"/>
      <c r="W759" s="21"/>
      <c r="X759" s="21"/>
      <c r="Y759" s="21"/>
      <c r="Z759" s="21"/>
    </row>
    <row r="760" spans="1:26">
      <c r="A760" s="21"/>
      <c r="B760" s="21"/>
      <c r="C760" s="21"/>
      <c r="D760" s="38"/>
      <c r="E760" s="11"/>
      <c r="F760" s="11"/>
      <c r="G760" s="11"/>
      <c r="H760" s="21"/>
      <c r="I760" s="21"/>
      <c r="J760" s="21"/>
      <c r="K760" s="21"/>
      <c r="L760" s="21"/>
      <c r="M760" s="21"/>
      <c r="N760" s="21"/>
      <c r="O760" s="21"/>
      <c r="P760" s="21"/>
      <c r="Q760" s="21"/>
      <c r="R760" s="21"/>
      <c r="S760" s="21"/>
      <c r="T760" s="21"/>
      <c r="U760" s="21"/>
      <c r="V760" s="21"/>
      <c r="W760" s="21"/>
      <c r="X760" s="21"/>
      <c r="Y760" s="21"/>
      <c r="Z760" s="21"/>
    </row>
    <row r="761" spans="1:26">
      <c r="A761" s="21"/>
      <c r="B761" s="21"/>
      <c r="C761" s="21"/>
      <c r="D761" s="38"/>
      <c r="E761" s="11"/>
      <c r="F761" s="11"/>
      <c r="G761" s="11"/>
      <c r="H761" s="21"/>
      <c r="I761" s="21"/>
      <c r="J761" s="21"/>
      <c r="K761" s="21"/>
      <c r="L761" s="21"/>
      <c r="M761" s="21"/>
      <c r="N761" s="21"/>
      <c r="O761" s="21"/>
      <c r="P761" s="21"/>
      <c r="Q761" s="21"/>
      <c r="R761" s="21"/>
      <c r="S761" s="21"/>
      <c r="T761" s="21"/>
      <c r="U761" s="21"/>
      <c r="V761" s="21"/>
      <c r="W761" s="21"/>
      <c r="X761" s="21"/>
      <c r="Y761" s="21"/>
      <c r="Z761" s="21"/>
    </row>
    <row r="762" spans="1:26">
      <c r="A762" s="21"/>
      <c r="B762" s="21"/>
      <c r="C762" s="21"/>
      <c r="D762" s="38"/>
      <c r="E762" s="11"/>
      <c r="F762" s="11"/>
      <c r="G762" s="11"/>
      <c r="H762" s="21"/>
      <c r="I762" s="21"/>
      <c r="J762" s="21"/>
      <c r="K762" s="21"/>
      <c r="L762" s="21"/>
      <c r="M762" s="21"/>
      <c r="N762" s="21"/>
      <c r="O762" s="21"/>
      <c r="P762" s="21"/>
      <c r="Q762" s="21"/>
      <c r="R762" s="21"/>
      <c r="S762" s="21"/>
      <c r="T762" s="21"/>
      <c r="U762" s="21"/>
      <c r="V762" s="21"/>
      <c r="W762" s="21"/>
      <c r="X762" s="21"/>
      <c r="Y762" s="21"/>
      <c r="Z762" s="21"/>
    </row>
    <row r="763" spans="1:26">
      <c r="A763" s="21"/>
      <c r="B763" s="21"/>
      <c r="C763" s="21"/>
      <c r="D763" s="38"/>
      <c r="E763" s="11"/>
      <c r="F763" s="11"/>
      <c r="G763" s="11"/>
      <c r="H763" s="21"/>
      <c r="I763" s="21"/>
      <c r="J763" s="21"/>
      <c r="K763" s="21"/>
      <c r="L763" s="21"/>
      <c r="M763" s="21"/>
      <c r="N763" s="21"/>
      <c r="O763" s="21"/>
      <c r="P763" s="21"/>
      <c r="Q763" s="21"/>
      <c r="R763" s="21"/>
      <c r="S763" s="21"/>
      <c r="T763" s="21"/>
      <c r="U763" s="21"/>
      <c r="V763" s="21"/>
      <c r="W763" s="21"/>
      <c r="X763" s="21"/>
      <c r="Y763" s="21"/>
      <c r="Z763" s="21"/>
    </row>
    <row r="764" spans="1:26">
      <c r="A764" s="21"/>
      <c r="B764" s="21"/>
      <c r="C764" s="21"/>
      <c r="D764" s="38"/>
      <c r="E764" s="11"/>
      <c r="F764" s="11"/>
      <c r="G764" s="11"/>
      <c r="H764" s="21"/>
      <c r="I764" s="21"/>
      <c r="J764" s="21"/>
      <c r="K764" s="21"/>
      <c r="L764" s="21"/>
      <c r="M764" s="21"/>
      <c r="N764" s="21"/>
      <c r="O764" s="21"/>
      <c r="P764" s="21"/>
      <c r="Q764" s="21"/>
      <c r="R764" s="21"/>
      <c r="S764" s="21"/>
      <c r="T764" s="21"/>
      <c r="U764" s="21"/>
      <c r="V764" s="21"/>
      <c r="W764" s="21"/>
      <c r="X764" s="21"/>
      <c r="Y764" s="21"/>
      <c r="Z764" s="21"/>
    </row>
    <row r="765" spans="1:26">
      <c r="A765" s="21"/>
      <c r="B765" s="21"/>
      <c r="C765" s="21"/>
      <c r="D765" s="38"/>
      <c r="E765" s="11"/>
      <c r="F765" s="11"/>
      <c r="G765" s="11"/>
      <c r="H765" s="21"/>
      <c r="I765" s="21"/>
      <c r="J765" s="21"/>
      <c r="K765" s="21"/>
      <c r="L765" s="21"/>
      <c r="M765" s="21"/>
      <c r="N765" s="21"/>
      <c r="O765" s="21"/>
      <c r="P765" s="21"/>
      <c r="Q765" s="21"/>
      <c r="R765" s="21"/>
      <c r="S765" s="21"/>
      <c r="T765" s="21"/>
      <c r="U765" s="21"/>
      <c r="V765" s="21"/>
      <c r="W765" s="21"/>
      <c r="X765" s="21"/>
      <c r="Y765" s="21"/>
      <c r="Z765" s="21"/>
    </row>
    <row r="766" spans="1:26">
      <c r="A766" s="21"/>
      <c r="B766" s="21"/>
      <c r="C766" s="21"/>
      <c r="D766" s="38"/>
      <c r="E766" s="11"/>
      <c r="F766" s="11"/>
      <c r="G766" s="11"/>
      <c r="H766" s="21"/>
      <c r="I766" s="21"/>
      <c r="J766" s="21"/>
      <c r="K766" s="21"/>
      <c r="L766" s="21"/>
      <c r="M766" s="21"/>
      <c r="N766" s="21"/>
      <c r="O766" s="21"/>
      <c r="P766" s="21"/>
      <c r="Q766" s="21"/>
      <c r="R766" s="21"/>
      <c r="S766" s="21"/>
      <c r="T766" s="21"/>
      <c r="U766" s="21"/>
      <c r="V766" s="21"/>
      <c r="W766" s="21"/>
      <c r="X766" s="21"/>
      <c r="Y766" s="21"/>
      <c r="Z766" s="21"/>
    </row>
    <row r="767" spans="1:26">
      <c r="A767" s="21"/>
      <c r="B767" s="21"/>
      <c r="C767" s="21"/>
      <c r="D767" s="38"/>
      <c r="E767" s="11"/>
      <c r="F767" s="11"/>
      <c r="G767" s="11"/>
      <c r="H767" s="21"/>
      <c r="I767" s="21"/>
      <c r="J767" s="21"/>
      <c r="K767" s="21"/>
      <c r="L767" s="21"/>
      <c r="M767" s="21"/>
      <c r="N767" s="21"/>
      <c r="O767" s="21"/>
      <c r="P767" s="21"/>
      <c r="Q767" s="21"/>
      <c r="R767" s="21"/>
      <c r="S767" s="21"/>
      <c r="T767" s="21"/>
      <c r="U767" s="21"/>
      <c r="V767" s="21"/>
      <c r="W767" s="21"/>
      <c r="X767" s="21"/>
      <c r="Y767" s="21"/>
      <c r="Z767" s="21"/>
    </row>
    <row r="768" spans="1:26">
      <c r="A768" s="21"/>
      <c r="B768" s="21"/>
      <c r="C768" s="21"/>
      <c r="D768" s="38"/>
      <c r="E768" s="11"/>
      <c r="F768" s="11"/>
      <c r="G768" s="11"/>
      <c r="H768" s="21"/>
      <c r="I768" s="21"/>
      <c r="J768" s="21"/>
      <c r="K768" s="21"/>
      <c r="L768" s="21"/>
      <c r="M768" s="21"/>
      <c r="N768" s="21"/>
      <c r="O768" s="21"/>
      <c r="P768" s="21"/>
      <c r="Q768" s="21"/>
      <c r="R768" s="21"/>
      <c r="S768" s="21"/>
      <c r="T768" s="21"/>
      <c r="U768" s="21"/>
      <c r="V768" s="21"/>
      <c r="W768" s="21"/>
      <c r="X768" s="21"/>
      <c r="Y768" s="21"/>
      <c r="Z768" s="21"/>
    </row>
    <row r="769" spans="1:26">
      <c r="A769" s="21"/>
      <c r="B769" s="21"/>
      <c r="C769" s="21"/>
      <c r="D769" s="38"/>
      <c r="E769" s="11"/>
      <c r="F769" s="11"/>
      <c r="G769" s="11"/>
      <c r="H769" s="21"/>
      <c r="I769" s="21"/>
      <c r="J769" s="21"/>
      <c r="K769" s="21"/>
      <c r="L769" s="21"/>
      <c r="M769" s="21"/>
      <c r="N769" s="21"/>
      <c r="O769" s="21"/>
      <c r="P769" s="21"/>
      <c r="Q769" s="21"/>
      <c r="R769" s="21"/>
      <c r="S769" s="21"/>
      <c r="T769" s="21"/>
      <c r="U769" s="21"/>
      <c r="V769" s="21"/>
      <c r="W769" s="21"/>
      <c r="X769" s="21"/>
      <c r="Y769" s="21"/>
      <c r="Z769" s="21"/>
    </row>
    <row r="770" spans="1:26">
      <c r="A770" s="21"/>
      <c r="B770" s="21"/>
      <c r="C770" s="21"/>
      <c r="D770" s="38"/>
      <c r="E770" s="11"/>
      <c r="F770" s="11"/>
      <c r="G770" s="11"/>
      <c r="H770" s="21"/>
      <c r="I770" s="21"/>
      <c r="J770" s="21"/>
      <c r="K770" s="21"/>
      <c r="L770" s="21"/>
      <c r="M770" s="21"/>
      <c r="N770" s="21"/>
      <c r="O770" s="21"/>
      <c r="P770" s="21"/>
      <c r="Q770" s="21"/>
      <c r="R770" s="21"/>
      <c r="S770" s="21"/>
      <c r="T770" s="21"/>
      <c r="U770" s="21"/>
      <c r="V770" s="21"/>
      <c r="W770" s="21"/>
      <c r="X770" s="21"/>
      <c r="Y770" s="21"/>
      <c r="Z770" s="21"/>
    </row>
    <row r="771" spans="1:26">
      <c r="A771" s="21"/>
      <c r="B771" s="21"/>
      <c r="C771" s="21"/>
      <c r="D771" s="38"/>
      <c r="E771" s="11"/>
      <c r="F771" s="11"/>
      <c r="G771" s="11"/>
      <c r="H771" s="21"/>
      <c r="I771" s="21"/>
      <c r="J771" s="21"/>
      <c r="K771" s="21"/>
      <c r="L771" s="21"/>
      <c r="M771" s="21"/>
      <c r="N771" s="21"/>
      <c r="O771" s="21"/>
      <c r="P771" s="21"/>
      <c r="Q771" s="21"/>
      <c r="R771" s="21"/>
      <c r="S771" s="21"/>
      <c r="T771" s="21"/>
      <c r="U771" s="21"/>
      <c r="V771" s="21"/>
      <c r="W771" s="21"/>
      <c r="X771" s="21"/>
      <c r="Y771" s="21"/>
      <c r="Z771" s="21"/>
    </row>
    <row r="772" spans="1:26">
      <c r="A772" s="21"/>
      <c r="B772" s="21"/>
      <c r="C772" s="21"/>
      <c r="D772" s="38"/>
      <c r="E772" s="11"/>
      <c r="F772" s="11"/>
      <c r="G772" s="11"/>
      <c r="H772" s="21"/>
      <c r="I772" s="21"/>
      <c r="J772" s="21"/>
      <c r="K772" s="21"/>
      <c r="L772" s="21"/>
      <c r="M772" s="21"/>
      <c r="N772" s="21"/>
      <c r="O772" s="21"/>
      <c r="P772" s="21"/>
      <c r="Q772" s="21"/>
      <c r="R772" s="21"/>
      <c r="S772" s="21"/>
      <c r="T772" s="21"/>
      <c r="U772" s="21"/>
      <c r="V772" s="21"/>
      <c r="W772" s="21"/>
      <c r="X772" s="21"/>
      <c r="Y772" s="21"/>
      <c r="Z772" s="21"/>
    </row>
    <row r="773" spans="1:26">
      <c r="A773" s="21"/>
      <c r="B773" s="21"/>
      <c r="C773" s="21"/>
      <c r="D773" s="38"/>
      <c r="E773" s="11"/>
      <c r="F773" s="11"/>
      <c r="G773" s="11"/>
      <c r="H773" s="21"/>
      <c r="I773" s="21"/>
      <c r="J773" s="21"/>
      <c r="K773" s="21"/>
      <c r="L773" s="21"/>
      <c r="M773" s="21"/>
      <c r="N773" s="21"/>
      <c r="O773" s="21"/>
      <c r="P773" s="21"/>
      <c r="Q773" s="21"/>
      <c r="R773" s="21"/>
      <c r="S773" s="21"/>
      <c r="T773" s="21"/>
      <c r="U773" s="21"/>
      <c r="V773" s="21"/>
      <c r="W773" s="21"/>
      <c r="X773" s="21"/>
      <c r="Y773" s="21"/>
      <c r="Z773" s="21"/>
    </row>
    <row r="774" spans="1:26">
      <c r="A774" s="21"/>
      <c r="B774" s="21"/>
      <c r="C774" s="21"/>
      <c r="D774" s="38"/>
      <c r="E774" s="11"/>
      <c r="F774" s="11"/>
      <c r="G774" s="11"/>
      <c r="H774" s="21"/>
      <c r="I774" s="21"/>
      <c r="J774" s="21"/>
      <c r="K774" s="21"/>
      <c r="L774" s="21"/>
      <c r="M774" s="21"/>
      <c r="N774" s="21"/>
      <c r="O774" s="21"/>
      <c r="P774" s="21"/>
      <c r="Q774" s="21"/>
      <c r="R774" s="21"/>
      <c r="S774" s="21"/>
      <c r="T774" s="21"/>
      <c r="U774" s="21"/>
      <c r="V774" s="21"/>
      <c r="W774" s="21"/>
      <c r="X774" s="21"/>
      <c r="Y774" s="21"/>
      <c r="Z774" s="21"/>
    </row>
    <row r="775" spans="1:26">
      <c r="A775" s="21"/>
      <c r="B775" s="21"/>
      <c r="C775" s="21"/>
      <c r="D775" s="38"/>
      <c r="E775" s="11"/>
      <c r="F775" s="11"/>
      <c r="G775" s="11"/>
      <c r="H775" s="21"/>
      <c r="I775" s="21"/>
      <c r="J775" s="21"/>
      <c r="K775" s="21"/>
      <c r="L775" s="21"/>
      <c r="M775" s="21"/>
      <c r="N775" s="21"/>
      <c r="O775" s="21"/>
      <c r="P775" s="21"/>
      <c r="Q775" s="21"/>
      <c r="R775" s="21"/>
      <c r="S775" s="21"/>
      <c r="T775" s="21"/>
      <c r="U775" s="21"/>
      <c r="V775" s="21"/>
      <c r="W775" s="21"/>
      <c r="X775" s="21"/>
      <c r="Y775" s="21"/>
      <c r="Z775" s="21"/>
    </row>
    <row r="776" spans="1:26">
      <c r="A776" s="21"/>
      <c r="B776" s="21"/>
      <c r="C776" s="21"/>
      <c r="D776" s="38"/>
      <c r="E776" s="11"/>
      <c r="F776" s="11"/>
      <c r="G776" s="11"/>
      <c r="H776" s="21"/>
      <c r="I776" s="21"/>
      <c r="J776" s="21"/>
      <c r="K776" s="21"/>
      <c r="L776" s="21"/>
      <c r="M776" s="21"/>
      <c r="N776" s="21"/>
      <c r="O776" s="21"/>
      <c r="P776" s="21"/>
      <c r="Q776" s="21"/>
      <c r="R776" s="21"/>
      <c r="S776" s="21"/>
      <c r="T776" s="21"/>
      <c r="U776" s="21"/>
      <c r="V776" s="21"/>
      <c r="W776" s="21"/>
      <c r="X776" s="21"/>
      <c r="Y776" s="21"/>
      <c r="Z776" s="21"/>
    </row>
    <row r="777" spans="1:26">
      <c r="A777" s="21"/>
      <c r="B777" s="21"/>
      <c r="C777" s="21"/>
      <c r="D777" s="38"/>
      <c r="E777" s="11"/>
      <c r="F777" s="11"/>
      <c r="G777" s="11"/>
      <c r="H777" s="21"/>
      <c r="I777" s="21"/>
      <c r="J777" s="21"/>
      <c r="K777" s="21"/>
      <c r="L777" s="21"/>
      <c r="M777" s="21"/>
      <c r="N777" s="21"/>
      <c r="O777" s="21"/>
      <c r="P777" s="21"/>
      <c r="Q777" s="21"/>
      <c r="R777" s="21"/>
      <c r="S777" s="21"/>
      <c r="T777" s="21"/>
      <c r="U777" s="21"/>
      <c r="V777" s="21"/>
      <c r="W777" s="21"/>
      <c r="X777" s="21"/>
      <c r="Y777" s="21"/>
      <c r="Z777" s="21"/>
    </row>
    <row r="778" spans="1:26">
      <c r="A778" s="21"/>
      <c r="B778" s="21"/>
      <c r="C778" s="21"/>
      <c r="D778" s="38"/>
      <c r="E778" s="11"/>
      <c r="F778" s="11"/>
      <c r="G778" s="11"/>
      <c r="H778" s="21"/>
      <c r="I778" s="21"/>
      <c r="J778" s="21"/>
      <c r="K778" s="21"/>
      <c r="L778" s="21"/>
      <c r="M778" s="21"/>
      <c r="N778" s="21"/>
      <c r="O778" s="21"/>
      <c r="P778" s="21"/>
      <c r="Q778" s="21"/>
      <c r="R778" s="21"/>
      <c r="S778" s="21"/>
      <c r="T778" s="21"/>
      <c r="U778" s="21"/>
      <c r="V778" s="21"/>
      <c r="W778" s="21"/>
      <c r="X778" s="21"/>
      <c r="Y778" s="21"/>
      <c r="Z778" s="21"/>
    </row>
    <row r="779" spans="1:26">
      <c r="A779" s="21"/>
      <c r="B779" s="21"/>
      <c r="C779" s="21"/>
      <c r="D779" s="38"/>
      <c r="E779" s="11"/>
      <c r="F779" s="11"/>
      <c r="G779" s="11"/>
      <c r="H779" s="21"/>
      <c r="I779" s="21"/>
      <c r="J779" s="21"/>
      <c r="K779" s="21"/>
      <c r="L779" s="21"/>
      <c r="M779" s="21"/>
      <c r="N779" s="21"/>
      <c r="O779" s="21"/>
      <c r="P779" s="21"/>
      <c r="Q779" s="21"/>
      <c r="R779" s="21"/>
      <c r="S779" s="21"/>
      <c r="T779" s="21"/>
      <c r="U779" s="21"/>
      <c r="V779" s="21"/>
      <c r="W779" s="21"/>
      <c r="X779" s="21"/>
      <c r="Y779" s="21"/>
      <c r="Z779" s="21"/>
    </row>
    <row r="780" spans="1:26">
      <c r="A780" s="21"/>
      <c r="B780" s="21"/>
      <c r="C780" s="21"/>
      <c r="D780" s="38"/>
      <c r="E780" s="11"/>
      <c r="F780" s="11"/>
      <c r="G780" s="11"/>
      <c r="H780" s="21"/>
      <c r="I780" s="21"/>
      <c r="J780" s="21"/>
      <c r="K780" s="21"/>
      <c r="L780" s="21"/>
      <c r="M780" s="21"/>
      <c r="N780" s="21"/>
      <c r="O780" s="21"/>
      <c r="P780" s="21"/>
      <c r="Q780" s="21"/>
      <c r="R780" s="21"/>
      <c r="S780" s="21"/>
      <c r="T780" s="21"/>
      <c r="U780" s="21"/>
      <c r="V780" s="21"/>
      <c r="W780" s="21"/>
      <c r="X780" s="21"/>
      <c r="Y780" s="21"/>
      <c r="Z780" s="21"/>
    </row>
    <row r="781" spans="1:26">
      <c r="A781" s="21"/>
      <c r="B781" s="21"/>
      <c r="C781" s="21"/>
      <c r="D781" s="38"/>
      <c r="E781" s="11"/>
      <c r="F781" s="11"/>
      <c r="G781" s="11"/>
      <c r="H781" s="21"/>
      <c r="I781" s="21"/>
      <c r="J781" s="21"/>
      <c r="K781" s="21"/>
      <c r="L781" s="21"/>
      <c r="M781" s="21"/>
      <c r="N781" s="21"/>
      <c r="O781" s="21"/>
      <c r="P781" s="21"/>
      <c r="Q781" s="21"/>
      <c r="R781" s="21"/>
      <c r="S781" s="21"/>
      <c r="T781" s="21"/>
      <c r="U781" s="21"/>
      <c r="V781" s="21"/>
      <c r="W781" s="21"/>
      <c r="X781" s="21"/>
      <c r="Y781" s="21"/>
      <c r="Z781" s="21"/>
    </row>
    <row r="782" spans="1:26">
      <c r="A782" s="21"/>
      <c r="B782" s="21"/>
      <c r="C782" s="21"/>
      <c r="D782" s="38"/>
      <c r="E782" s="11"/>
      <c r="F782" s="11"/>
      <c r="G782" s="11"/>
      <c r="H782" s="21"/>
      <c r="I782" s="21"/>
      <c r="J782" s="21"/>
      <c r="K782" s="21"/>
      <c r="L782" s="21"/>
      <c r="M782" s="21"/>
      <c r="N782" s="21"/>
      <c r="O782" s="21"/>
      <c r="P782" s="21"/>
      <c r="Q782" s="21"/>
      <c r="R782" s="21"/>
      <c r="S782" s="21"/>
      <c r="T782" s="21"/>
      <c r="U782" s="21"/>
      <c r="V782" s="21"/>
      <c r="W782" s="21"/>
      <c r="X782" s="21"/>
      <c r="Y782" s="21"/>
      <c r="Z782" s="21"/>
    </row>
    <row r="783" spans="1:26">
      <c r="A783" s="21"/>
      <c r="B783" s="21"/>
      <c r="C783" s="21"/>
      <c r="D783" s="38"/>
      <c r="E783" s="11"/>
      <c r="F783" s="11"/>
      <c r="G783" s="11"/>
      <c r="H783" s="21"/>
      <c r="I783" s="21"/>
      <c r="J783" s="21"/>
      <c r="K783" s="21"/>
      <c r="L783" s="21"/>
      <c r="M783" s="21"/>
      <c r="N783" s="21"/>
      <c r="O783" s="21"/>
      <c r="P783" s="21"/>
      <c r="Q783" s="21"/>
      <c r="R783" s="21"/>
      <c r="S783" s="21"/>
      <c r="T783" s="21"/>
      <c r="U783" s="21"/>
      <c r="V783" s="21"/>
      <c r="W783" s="21"/>
      <c r="X783" s="21"/>
      <c r="Y783" s="21"/>
      <c r="Z783" s="21"/>
    </row>
    <row r="784" spans="1:26">
      <c r="A784" s="21"/>
      <c r="B784" s="21"/>
      <c r="C784" s="21"/>
      <c r="D784" s="38"/>
      <c r="E784" s="11"/>
      <c r="F784" s="11"/>
      <c r="G784" s="11"/>
      <c r="H784" s="21"/>
      <c r="I784" s="21"/>
      <c r="J784" s="21"/>
      <c r="K784" s="21"/>
      <c r="L784" s="21"/>
      <c r="M784" s="21"/>
      <c r="N784" s="21"/>
      <c r="O784" s="21"/>
      <c r="P784" s="21"/>
      <c r="Q784" s="21"/>
      <c r="R784" s="21"/>
      <c r="S784" s="21"/>
      <c r="T784" s="21"/>
      <c r="U784" s="21"/>
      <c r="V784" s="21"/>
      <c r="W784" s="21"/>
      <c r="X784" s="21"/>
      <c r="Y784" s="21"/>
      <c r="Z784" s="21"/>
    </row>
    <row r="785" spans="1:26">
      <c r="A785" s="21"/>
      <c r="B785" s="21"/>
      <c r="C785" s="21"/>
      <c r="D785" s="38"/>
      <c r="E785" s="11"/>
      <c r="F785" s="11"/>
      <c r="G785" s="11"/>
      <c r="H785" s="21"/>
      <c r="I785" s="21"/>
      <c r="J785" s="21"/>
      <c r="K785" s="21"/>
      <c r="L785" s="21"/>
      <c r="M785" s="21"/>
      <c r="N785" s="21"/>
      <c r="O785" s="21"/>
      <c r="P785" s="21"/>
      <c r="Q785" s="21"/>
      <c r="R785" s="21"/>
      <c r="S785" s="21"/>
      <c r="T785" s="21"/>
      <c r="U785" s="21"/>
      <c r="V785" s="21"/>
      <c r="W785" s="21"/>
      <c r="X785" s="21"/>
      <c r="Y785" s="21"/>
      <c r="Z785" s="21"/>
    </row>
    <row r="786" spans="1:26">
      <c r="A786" s="21"/>
      <c r="B786" s="21"/>
      <c r="C786" s="21"/>
      <c r="D786" s="38"/>
      <c r="E786" s="11"/>
      <c r="F786" s="11"/>
      <c r="G786" s="11"/>
      <c r="H786" s="21"/>
      <c r="I786" s="21"/>
      <c r="J786" s="21"/>
      <c r="K786" s="21"/>
      <c r="L786" s="21"/>
      <c r="M786" s="21"/>
      <c r="N786" s="21"/>
      <c r="O786" s="21"/>
      <c r="P786" s="21"/>
      <c r="Q786" s="21"/>
      <c r="R786" s="21"/>
      <c r="S786" s="21"/>
      <c r="T786" s="21"/>
      <c r="U786" s="21"/>
      <c r="V786" s="21"/>
      <c r="W786" s="21"/>
      <c r="X786" s="21"/>
      <c r="Y786" s="21"/>
      <c r="Z786" s="21"/>
    </row>
    <row r="787" spans="1:26">
      <c r="A787" s="21"/>
      <c r="B787" s="21"/>
      <c r="C787" s="21"/>
      <c r="D787" s="38"/>
      <c r="E787" s="11"/>
      <c r="F787" s="11"/>
      <c r="G787" s="11"/>
      <c r="H787" s="21"/>
      <c r="I787" s="21"/>
      <c r="J787" s="21"/>
      <c r="K787" s="21"/>
      <c r="L787" s="21"/>
      <c r="M787" s="21"/>
      <c r="N787" s="21"/>
      <c r="O787" s="21"/>
      <c r="P787" s="21"/>
      <c r="Q787" s="21"/>
      <c r="R787" s="21"/>
      <c r="S787" s="21"/>
      <c r="T787" s="21"/>
      <c r="U787" s="21"/>
      <c r="V787" s="21"/>
      <c r="W787" s="21"/>
      <c r="X787" s="21"/>
      <c r="Y787" s="21"/>
      <c r="Z787" s="21"/>
    </row>
    <row r="788" spans="1:26">
      <c r="A788" s="21"/>
      <c r="B788" s="21"/>
      <c r="C788" s="21"/>
      <c r="D788" s="38"/>
      <c r="E788" s="11"/>
      <c r="F788" s="11"/>
      <c r="G788" s="11"/>
      <c r="H788" s="21"/>
      <c r="I788" s="21"/>
      <c r="J788" s="21"/>
      <c r="K788" s="21"/>
      <c r="L788" s="21"/>
      <c r="M788" s="21"/>
      <c r="N788" s="21"/>
      <c r="O788" s="21"/>
      <c r="P788" s="21"/>
      <c r="Q788" s="21"/>
      <c r="R788" s="21"/>
      <c r="S788" s="21"/>
      <c r="T788" s="21"/>
      <c r="U788" s="21"/>
      <c r="V788" s="21"/>
      <c r="W788" s="21"/>
      <c r="X788" s="21"/>
      <c r="Y788" s="21"/>
      <c r="Z788" s="21"/>
    </row>
    <row r="789" spans="1:26">
      <c r="A789" s="21"/>
      <c r="B789" s="21"/>
      <c r="C789" s="21"/>
      <c r="D789" s="38"/>
      <c r="E789" s="11"/>
      <c r="F789" s="11"/>
      <c r="G789" s="11"/>
      <c r="H789" s="21"/>
      <c r="I789" s="21"/>
      <c r="J789" s="21"/>
      <c r="K789" s="21"/>
      <c r="L789" s="21"/>
      <c r="M789" s="21"/>
      <c r="N789" s="21"/>
      <c r="O789" s="21"/>
      <c r="P789" s="21"/>
      <c r="Q789" s="21"/>
      <c r="R789" s="21"/>
      <c r="S789" s="21"/>
      <c r="T789" s="21"/>
      <c r="U789" s="21"/>
      <c r="V789" s="21"/>
      <c r="W789" s="21"/>
      <c r="X789" s="21"/>
      <c r="Y789" s="21"/>
      <c r="Z789" s="21"/>
    </row>
    <row r="790" spans="1:26">
      <c r="A790" s="21"/>
      <c r="B790" s="21"/>
      <c r="C790" s="21"/>
      <c r="D790" s="38"/>
      <c r="E790" s="11"/>
      <c r="F790" s="11"/>
      <c r="G790" s="11"/>
      <c r="H790" s="21"/>
      <c r="I790" s="21"/>
      <c r="J790" s="21"/>
      <c r="K790" s="21"/>
      <c r="L790" s="21"/>
      <c r="M790" s="21"/>
      <c r="N790" s="21"/>
      <c r="O790" s="21"/>
      <c r="P790" s="21"/>
      <c r="Q790" s="21"/>
      <c r="R790" s="21"/>
      <c r="S790" s="21"/>
      <c r="T790" s="21"/>
      <c r="U790" s="21"/>
      <c r="V790" s="21"/>
      <c r="W790" s="21"/>
      <c r="X790" s="21"/>
      <c r="Y790" s="21"/>
      <c r="Z790" s="21"/>
    </row>
    <row r="791" spans="1:26">
      <c r="A791" s="21"/>
      <c r="B791" s="21"/>
      <c r="C791" s="21"/>
      <c r="D791" s="38"/>
      <c r="E791" s="11"/>
      <c r="F791" s="11"/>
      <c r="G791" s="11"/>
      <c r="H791" s="21"/>
      <c r="I791" s="21"/>
      <c r="J791" s="21"/>
      <c r="K791" s="21"/>
      <c r="L791" s="21"/>
      <c r="M791" s="21"/>
      <c r="N791" s="21"/>
      <c r="O791" s="21"/>
      <c r="P791" s="21"/>
      <c r="Q791" s="21"/>
      <c r="R791" s="21"/>
      <c r="S791" s="21"/>
      <c r="T791" s="21"/>
      <c r="U791" s="21"/>
      <c r="V791" s="21"/>
      <c r="W791" s="21"/>
      <c r="X791" s="21"/>
      <c r="Y791" s="21"/>
      <c r="Z791" s="21"/>
    </row>
    <row r="792" spans="1:26">
      <c r="A792" s="21"/>
      <c r="B792" s="21"/>
      <c r="C792" s="21"/>
      <c r="D792" s="38"/>
      <c r="E792" s="11"/>
      <c r="F792" s="11"/>
      <c r="G792" s="11"/>
      <c r="H792" s="21"/>
      <c r="I792" s="21"/>
      <c r="J792" s="21"/>
      <c r="K792" s="21"/>
      <c r="L792" s="21"/>
      <c r="M792" s="21"/>
      <c r="N792" s="21"/>
      <c r="O792" s="21"/>
      <c r="P792" s="21"/>
      <c r="Q792" s="21"/>
      <c r="R792" s="21"/>
      <c r="S792" s="21"/>
      <c r="T792" s="21"/>
      <c r="U792" s="21"/>
      <c r="V792" s="21"/>
      <c r="W792" s="21"/>
      <c r="X792" s="21"/>
      <c r="Y792" s="21"/>
      <c r="Z792" s="21"/>
    </row>
    <row r="793" spans="1:26">
      <c r="A793" s="21"/>
      <c r="B793" s="21"/>
      <c r="C793" s="21"/>
      <c r="D793" s="38"/>
      <c r="E793" s="11"/>
      <c r="F793" s="11"/>
      <c r="G793" s="11"/>
      <c r="H793" s="21"/>
      <c r="I793" s="21"/>
      <c r="J793" s="21"/>
      <c r="K793" s="21"/>
      <c r="L793" s="21"/>
      <c r="M793" s="21"/>
      <c r="N793" s="21"/>
      <c r="O793" s="21"/>
      <c r="P793" s="21"/>
      <c r="Q793" s="21"/>
      <c r="R793" s="21"/>
      <c r="S793" s="21"/>
      <c r="T793" s="21"/>
      <c r="U793" s="21"/>
      <c r="V793" s="21"/>
      <c r="W793" s="21"/>
      <c r="X793" s="21"/>
      <c r="Y793" s="21"/>
      <c r="Z793" s="21"/>
    </row>
    <row r="794" spans="1:26">
      <c r="A794" s="21"/>
      <c r="B794" s="21"/>
      <c r="C794" s="21"/>
      <c r="D794" s="38"/>
      <c r="E794" s="11"/>
      <c r="F794" s="11"/>
      <c r="G794" s="11"/>
      <c r="H794" s="21"/>
      <c r="I794" s="21"/>
      <c r="J794" s="21"/>
      <c r="K794" s="21"/>
      <c r="L794" s="21"/>
      <c r="M794" s="21"/>
      <c r="N794" s="21"/>
      <c r="O794" s="21"/>
      <c r="P794" s="21"/>
      <c r="Q794" s="21"/>
      <c r="R794" s="21"/>
      <c r="S794" s="21"/>
      <c r="T794" s="21"/>
      <c r="U794" s="21"/>
      <c r="V794" s="21"/>
      <c r="W794" s="21"/>
      <c r="X794" s="21"/>
      <c r="Y794" s="21"/>
      <c r="Z794" s="21"/>
    </row>
    <row r="795" spans="1:26">
      <c r="A795" s="21"/>
      <c r="B795" s="21"/>
      <c r="C795" s="21"/>
      <c r="D795" s="38"/>
      <c r="E795" s="11"/>
      <c r="F795" s="11"/>
      <c r="G795" s="11"/>
      <c r="H795" s="21"/>
      <c r="I795" s="21"/>
      <c r="J795" s="21"/>
      <c r="K795" s="21"/>
      <c r="L795" s="21"/>
      <c r="M795" s="21"/>
      <c r="N795" s="21"/>
      <c r="O795" s="21"/>
      <c r="P795" s="21"/>
      <c r="Q795" s="21"/>
      <c r="R795" s="21"/>
      <c r="S795" s="21"/>
      <c r="T795" s="21"/>
      <c r="U795" s="21"/>
      <c r="V795" s="21"/>
      <c r="W795" s="21"/>
      <c r="X795" s="21"/>
      <c r="Y795" s="21"/>
      <c r="Z795" s="21"/>
    </row>
    <row r="796" spans="1:26">
      <c r="A796" s="21"/>
      <c r="B796" s="21"/>
      <c r="C796" s="21"/>
      <c r="D796" s="38"/>
      <c r="E796" s="11"/>
      <c r="F796" s="11"/>
      <c r="G796" s="11"/>
      <c r="H796" s="21"/>
      <c r="I796" s="21"/>
      <c r="J796" s="21"/>
      <c r="K796" s="21"/>
      <c r="L796" s="21"/>
      <c r="M796" s="21"/>
      <c r="N796" s="21"/>
      <c r="O796" s="21"/>
      <c r="P796" s="21"/>
      <c r="Q796" s="21"/>
      <c r="R796" s="21"/>
      <c r="S796" s="21"/>
      <c r="T796" s="21"/>
      <c r="U796" s="21"/>
      <c r="V796" s="21"/>
      <c r="W796" s="21"/>
      <c r="X796" s="21"/>
      <c r="Y796" s="21"/>
      <c r="Z796" s="21"/>
    </row>
    <row r="797" spans="1:26">
      <c r="A797" s="21"/>
      <c r="B797" s="21"/>
      <c r="C797" s="21"/>
      <c r="D797" s="38"/>
      <c r="E797" s="11"/>
      <c r="F797" s="11"/>
      <c r="G797" s="11"/>
      <c r="H797" s="21"/>
      <c r="I797" s="21"/>
      <c r="J797" s="21"/>
      <c r="K797" s="21"/>
      <c r="L797" s="21"/>
      <c r="M797" s="21"/>
      <c r="N797" s="21"/>
      <c r="O797" s="21"/>
      <c r="P797" s="21"/>
      <c r="Q797" s="21"/>
      <c r="R797" s="21"/>
      <c r="S797" s="21"/>
      <c r="T797" s="21"/>
      <c r="U797" s="21"/>
      <c r="V797" s="21"/>
      <c r="W797" s="21"/>
      <c r="X797" s="21"/>
      <c r="Y797" s="21"/>
      <c r="Z797" s="21"/>
    </row>
    <row r="798" spans="1:26">
      <c r="A798" s="21"/>
      <c r="B798" s="21"/>
      <c r="C798" s="21"/>
      <c r="D798" s="38"/>
      <c r="E798" s="11"/>
      <c r="F798" s="11"/>
      <c r="G798" s="11"/>
      <c r="H798" s="21"/>
      <c r="I798" s="21"/>
      <c r="J798" s="21"/>
      <c r="K798" s="21"/>
      <c r="L798" s="21"/>
      <c r="M798" s="21"/>
      <c r="N798" s="21"/>
      <c r="O798" s="21"/>
      <c r="P798" s="21"/>
      <c r="Q798" s="21"/>
      <c r="R798" s="21"/>
      <c r="S798" s="21"/>
      <c r="T798" s="21"/>
      <c r="U798" s="21"/>
      <c r="V798" s="21"/>
      <c r="W798" s="21"/>
      <c r="X798" s="21"/>
      <c r="Y798" s="21"/>
      <c r="Z798" s="21"/>
    </row>
    <row r="799" spans="1:26">
      <c r="A799" s="21"/>
      <c r="B799" s="21"/>
      <c r="C799" s="21"/>
      <c r="D799" s="38"/>
      <c r="E799" s="11"/>
      <c r="F799" s="11"/>
      <c r="G799" s="11"/>
      <c r="H799" s="21"/>
      <c r="I799" s="21"/>
      <c r="J799" s="21"/>
      <c r="K799" s="21"/>
      <c r="L799" s="21"/>
      <c r="M799" s="21"/>
      <c r="N799" s="21"/>
      <c r="O799" s="21"/>
      <c r="P799" s="21"/>
      <c r="Q799" s="21"/>
      <c r="R799" s="21"/>
      <c r="S799" s="21"/>
      <c r="T799" s="21"/>
      <c r="U799" s="21"/>
      <c r="V799" s="21"/>
      <c r="W799" s="21"/>
      <c r="X799" s="21"/>
      <c r="Y799" s="21"/>
      <c r="Z799" s="21"/>
    </row>
    <row r="800" spans="1:26">
      <c r="A800" s="21"/>
      <c r="B800" s="21"/>
      <c r="C800" s="21"/>
      <c r="D800" s="38"/>
      <c r="E800" s="11"/>
      <c r="F800" s="11"/>
      <c r="G800" s="11"/>
      <c r="H800" s="21"/>
      <c r="I800" s="21"/>
      <c r="J800" s="21"/>
      <c r="K800" s="21"/>
      <c r="L800" s="21"/>
      <c r="M800" s="21"/>
      <c r="N800" s="21"/>
      <c r="O800" s="21"/>
      <c r="P800" s="21"/>
      <c r="Q800" s="21"/>
      <c r="R800" s="21"/>
      <c r="S800" s="21"/>
      <c r="T800" s="21"/>
      <c r="U800" s="21"/>
      <c r="V800" s="21"/>
      <c r="W800" s="21"/>
      <c r="X800" s="21"/>
      <c r="Y800" s="21"/>
      <c r="Z800" s="21"/>
    </row>
    <row r="801" spans="1:26">
      <c r="A801" s="21"/>
      <c r="B801" s="21"/>
      <c r="C801" s="21"/>
      <c r="D801" s="38"/>
      <c r="E801" s="11"/>
      <c r="F801" s="11"/>
      <c r="G801" s="11"/>
      <c r="H801" s="21"/>
      <c r="I801" s="21"/>
      <c r="J801" s="21"/>
      <c r="K801" s="21"/>
      <c r="L801" s="21"/>
      <c r="M801" s="21"/>
      <c r="N801" s="21"/>
      <c r="O801" s="21"/>
      <c r="P801" s="21"/>
      <c r="Q801" s="21"/>
      <c r="R801" s="21"/>
      <c r="S801" s="21"/>
      <c r="T801" s="21"/>
      <c r="U801" s="21"/>
      <c r="V801" s="21"/>
      <c r="W801" s="21"/>
      <c r="X801" s="21"/>
      <c r="Y801" s="21"/>
      <c r="Z801" s="21"/>
    </row>
    <row r="802" spans="1:26">
      <c r="A802" s="21"/>
      <c r="B802" s="21"/>
      <c r="C802" s="21"/>
      <c r="D802" s="38"/>
      <c r="E802" s="11"/>
      <c r="F802" s="11"/>
      <c r="G802" s="11"/>
      <c r="H802" s="21"/>
      <c r="I802" s="21"/>
      <c r="J802" s="21"/>
      <c r="K802" s="21"/>
      <c r="L802" s="21"/>
      <c r="M802" s="21"/>
      <c r="N802" s="21"/>
      <c r="O802" s="21"/>
      <c r="P802" s="21"/>
      <c r="Q802" s="21"/>
      <c r="R802" s="21"/>
      <c r="S802" s="21"/>
      <c r="T802" s="21"/>
      <c r="U802" s="21"/>
      <c r="V802" s="21"/>
      <c r="W802" s="21"/>
      <c r="X802" s="21"/>
      <c r="Y802" s="21"/>
      <c r="Z802" s="21"/>
    </row>
    <row r="803" spans="1:26">
      <c r="A803" s="21"/>
      <c r="B803" s="21"/>
      <c r="C803" s="21"/>
      <c r="D803" s="38"/>
      <c r="E803" s="11"/>
      <c r="F803" s="11"/>
      <c r="G803" s="11"/>
      <c r="H803" s="21"/>
      <c r="I803" s="21"/>
      <c r="J803" s="21"/>
      <c r="K803" s="21"/>
      <c r="L803" s="21"/>
      <c r="M803" s="21"/>
      <c r="N803" s="21"/>
      <c r="O803" s="21"/>
      <c r="P803" s="21"/>
      <c r="Q803" s="21"/>
      <c r="R803" s="21"/>
      <c r="S803" s="21"/>
      <c r="T803" s="21"/>
      <c r="U803" s="21"/>
      <c r="V803" s="21"/>
      <c r="W803" s="21"/>
      <c r="X803" s="21"/>
      <c r="Y803" s="21"/>
      <c r="Z803" s="21"/>
    </row>
    <row r="804" spans="1:26">
      <c r="A804" s="21"/>
      <c r="B804" s="21"/>
      <c r="C804" s="21"/>
      <c r="D804" s="38"/>
      <c r="E804" s="11"/>
      <c r="F804" s="11"/>
      <c r="G804" s="11"/>
      <c r="H804" s="21"/>
      <c r="I804" s="21"/>
      <c r="J804" s="21"/>
      <c r="K804" s="21"/>
      <c r="L804" s="21"/>
      <c r="M804" s="21"/>
      <c r="N804" s="21"/>
      <c r="O804" s="21"/>
      <c r="P804" s="21"/>
      <c r="Q804" s="21"/>
      <c r="R804" s="21"/>
      <c r="S804" s="21"/>
      <c r="T804" s="21"/>
      <c r="U804" s="21"/>
      <c r="V804" s="21"/>
      <c r="W804" s="21"/>
      <c r="X804" s="21"/>
      <c r="Y804" s="21"/>
      <c r="Z804" s="21"/>
    </row>
    <row r="805" spans="1:26">
      <c r="A805" s="21"/>
      <c r="B805" s="21"/>
      <c r="C805" s="21"/>
      <c r="D805" s="38"/>
      <c r="E805" s="11"/>
      <c r="F805" s="11"/>
      <c r="G805" s="11"/>
      <c r="H805" s="21"/>
      <c r="I805" s="21"/>
      <c r="J805" s="21"/>
      <c r="K805" s="21"/>
      <c r="L805" s="21"/>
      <c r="M805" s="21"/>
      <c r="N805" s="21"/>
      <c r="O805" s="21"/>
      <c r="P805" s="21"/>
      <c r="Q805" s="21"/>
      <c r="R805" s="21"/>
      <c r="S805" s="21"/>
      <c r="T805" s="21"/>
      <c r="U805" s="21"/>
      <c r="V805" s="21"/>
      <c r="W805" s="21"/>
      <c r="X805" s="21"/>
      <c r="Y805" s="21"/>
      <c r="Z805" s="21"/>
    </row>
    <row r="806" spans="1:26">
      <c r="A806" s="21"/>
      <c r="B806" s="21"/>
      <c r="C806" s="21"/>
      <c r="D806" s="38"/>
      <c r="E806" s="11"/>
      <c r="F806" s="11"/>
      <c r="G806" s="11"/>
      <c r="H806" s="21"/>
      <c r="I806" s="21"/>
      <c r="J806" s="21"/>
      <c r="K806" s="21"/>
      <c r="L806" s="21"/>
      <c r="M806" s="21"/>
      <c r="N806" s="21"/>
      <c r="O806" s="21"/>
      <c r="P806" s="21"/>
      <c r="Q806" s="21"/>
      <c r="R806" s="21"/>
      <c r="S806" s="21"/>
      <c r="T806" s="21"/>
      <c r="U806" s="21"/>
      <c r="V806" s="21"/>
      <c r="W806" s="21"/>
      <c r="X806" s="21"/>
      <c r="Y806" s="21"/>
      <c r="Z806" s="21"/>
    </row>
    <row r="807" spans="1:26">
      <c r="A807" s="21"/>
      <c r="B807" s="21"/>
      <c r="C807" s="21"/>
      <c r="D807" s="38"/>
      <c r="E807" s="11"/>
      <c r="F807" s="11"/>
      <c r="G807" s="11"/>
      <c r="H807" s="21"/>
      <c r="I807" s="21"/>
      <c r="J807" s="21"/>
      <c r="K807" s="21"/>
      <c r="L807" s="21"/>
      <c r="M807" s="21"/>
      <c r="N807" s="21"/>
      <c r="O807" s="21"/>
      <c r="P807" s="21"/>
      <c r="Q807" s="21"/>
      <c r="R807" s="21"/>
      <c r="S807" s="21"/>
      <c r="T807" s="21"/>
      <c r="U807" s="21"/>
      <c r="V807" s="21"/>
      <c r="W807" s="21"/>
      <c r="X807" s="21"/>
      <c r="Y807" s="21"/>
      <c r="Z807" s="21"/>
    </row>
    <row r="808" spans="1:26">
      <c r="A808" s="21"/>
      <c r="B808" s="21"/>
      <c r="C808" s="21"/>
      <c r="D808" s="38"/>
      <c r="E808" s="11"/>
      <c r="F808" s="11"/>
      <c r="G808" s="11"/>
      <c r="H808" s="21"/>
      <c r="I808" s="21"/>
      <c r="J808" s="21"/>
      <c r="K808" s="21"/>
      <c r="L808" s="21"/>
      <c r="M808" s="21"/>
      <c r="N808" s="21"/>
      <c r="O808" s="21"/>
      <c r="P808" s="21"/>
      <c r="Q808" s="21"/>
      <c r="R808" s="21"/>
      <c r="S808" s="21"/>
      <c r="T808" s="21"/>
      <c r="U808" s="21"/>
      <c r="V808" s="21"/>
      <c r="W808" s="21"/>
      <c r="X808" s="21"/>
      <c r="Y808" s="21"/>
      <c r="Z808" s="21"/>
    </row>
    <row r="809" spans="1:26">
      <c r="A809" s="21"/>
      <c r="B809" s="21"/>
      <c r="C809" s="21"/>
      <c r="D809" s="38"/>
      <c r="E809" s="11"/>
      <c r="F809" s="11"/>
      <c r="G809" s="11"/>
      <c r="H809" s="21"/>
      <c r="I809" s="21"/>
      <c r="J809" s="21"/>
      <c r="K809" s="21"/>
      <c r="L809" s="21"/>
      <c r="M809" s="21"/>
      <c r="N809" s="21"/>
      <c r="O809" s="21"/>
      <c r="P809" s="21"/>
      <c r="Q809" s="21"/>
      <c r="R809" s="21"/>
      <c r="S809" s="21"/>
      <c r="T809" s="21"/>
      <c r="U809" s="21"/>
      <c r="V809" s="21"/>
      <c r="W809" s="21"/>
      <c r="X809" s="21"/>
      <c r="Y809" s="21"/>
      <c r="Z809" s="21"/>
    </row>
    <row r="810" spans="1:26">
      <c r="A810" s="21"/>
      <c r="B810" s="21"/>
      <c r="C810" s="21"/>
      <c r="D810" s="38"/>
      <c r="E810" s="11"/>
      <c r="F810" s="11"/>
      <c r="G810" s="11"/>
      <c r="H810" s="21"/>
      <c r="I810" s="21"/>
      <c r="J810" s="21"/>
      <c r="K810" s="21"/>
      <c r="L810" s="21"/>
      <c r="M810" s="21"/>
      <c r="N810" s="21"/>
      <c r="O810" s="21"/>
      <c r="P810" s="21"/>
      <c r="Q810" s="21"/>
      <c r="R810" s="21"/>
      <c r="S810" s="21"/>
      <c r="T810" s="21"/>
      <c r="U810" s="21"/>
      <c r="V810" s="21"/>
      <c r="W810" s="21"/>
      <c r="X810" s="21"/>
      <c r="Y810" s="21"/>
      <c r="Z810" s="21"/>
    </row>
    <row r="811" spans="1:26">
      <c r="A811" s="21"/>
      <c r="B811" s="21"/>
      <c r="C811" s="21"/>
      <c r="D811" s="38"/>
      <c r="E811" s="11"/>
      <c r="F811" s="11"/>
      <c r="G811" s="11"/>
      <c r="H811" s="21"/>
      <c r="I811" s="21"/>
      <c r="J811" s="21"/>
      <c r="K811" s="21"/>
      <c r="L811" s="21"/>
      <c r="M811" s="21"/>
      <c r="N811" s="21"/>
      <c r="O811" s="21"/>
      <c r="P811" s="21"/>
      <c r="Q811" s="21"/>
      <c r="R811" s="21"/>
      <c r="S811" s="21"/>
      <c r="T811" s="21"/>
      <c r="U811" s="21"/>
      <c r="V811" s="21"/>
      <c r="W811" s="21"/>
      <c r="X811" s="21"/>
      <c r="Y811" s="21"/>
      <c r="Z811" s="21"/>
    </row>
    <row r="812" spans="1:26">
      <c r="A812" s="21"/>
      <c r="B812" s="21"/>
      <c r="C812" s="21"/>
      <c r="D812" s="38"/>
      <c r="E812" s="11"/>
      <c r="F812" s="11"/>
      <c r="G812" s="11"/>
      <c r="H812" s="21"/>
      <c r="I812" s="21"/>
      <c r="J812" s="21"/>
      <c r="K812" s="21"/>
      <c r="L812" s="21"/>
      <c r="M812" s="21"/>
      <c r="N812" s="21"/>
      <c r="O812" s="21"/>
      <c r="P812" s="21"/>
      <c r="Q812" s="21"/>
      <c r="R812" s="21"/>
      <c r="S812" s="21"/>
      <c r="T812" s="21"/>
      <c r="U812" s="21"/>
      <c r="V812" s="21"/>
      <c r="W812" s="21"/>
      <c r="X812" s="21"/>
      <c r="Y812" s="21"/>
      <c r="Z812" s="21"/>
    </row>
    <row r="813" spans="1:26">
      <c r="A813" s="21"/>
      <c r="B813" s="21"/>
      <c r="C813" s="21"/>
      <c r="D813" s="38"/>
      <c r="E813" s="11"/>
      <c r="F813" s="11"/>
      <c r="G813" s="11"/>
      <c r="H813" s="21"/>
      <c r="I813" s="21"/>
      <c r="J813" s="21"/>
      <c r="K813" s="21"/>
      <c r="L813" s="21"/>
      <c r="M813" s="21"/>
      <c r="N813" s="21"/>
      <c r="O813" s="21"/>
      <c r="P813" s="21"/>
      <c r="Q813" s="21"/>
      <c r="R813" s="21"/>
      <c r="S813" s="21"/>
      <c r="T813" s="21"/>
      <c r="U813" s="21"/>
      <c r="V813" s="21"/>
      <c r="W813" s="21"/>
      <c r="X813" s="21"/>
      <c r="Y813" s="21"/>
      <c r="Z813" s="21"/>
    </row>
    <row r="814" spans="1:26">
      <c r="A814" s="21"/>
      <c r="B814" s="21"/>
      <c r="C814" s="21"/>
      <c r="D814" s="38"/>
      <c r="E814" s="11"/>
      <c r="F814" s="11"/>
      <c r="G814" s="11"/>
      <c r="H814" s="21"/>
      <c r="I814" s="21"/>
      <c r="J814" s="21"/>
      <c r="K814" s="21"/>
      <c r="L814" s="21"/>
      <c r="M814" s="21"/>
      <c r="N814" s="21"/>
      <c r="O814" s="21"/>
      <c r="P814" s="21"/>
      <c r="Q814" s="21"/>
      <c r="R814" s="21"/>
      <c r="S814" s="21"/>
      <c r="T814" s="21"/>
      <c r="U814" s="21"/>
      <c r="V814" s="21"/>
      <c r="W814" s="21"/>
      <c r="X814" s="21"/>
      <c r="Y814" s="21"/>
      <c r="Z814" s="21"/>
    </row>
    <row r="815" spans="1:26">
      <c r="A815" s="21"/>
      <c r="B815" s="21"/>
      <c r="C815" s="21"/>
      <c r="D815" s="38"/>
      <c r="E815" s="11"/>
      <c r="F815" s="11"/>
      <c r="G815" s="11"/>
      <c r="H815" s="21"/>
      <c r="I815" s="21"/>
      <c r="J815" s="21"/>
      <c r="K815" s="21"/>
      <c r="L815" s="21"/>
      <c r="M815" s="21"/>
      <c r="N815" s="21"/>
      <c r="O815" s="21"/>
      <c r="P815" s="21"/>
      <c r="Q815" s="21"/>
      <c r="R815" s="21"/>
      <c r="S815" s="21"/>
      <c r="T815" s="21"/>
      <c r="U815" s="21"/>
      <c r="V815" s="21"/>
      <c r="W815" s="21"/>
      <c r="X815" s="21"/>
      <c r="Y815" s="21"/>
      <c r="Z815" s="21"/>
    </row>
    <row r="816" spans="1:26">
      <c r="A816" s="21"/>
      <c r="B816" s="21"/>
      <c r="C816" s="21"/>
      <c r="D816" s="38"/>
      <c r="E816" s="11"/>
      <c r="F816" s="11"/>
      <c r="G816" s="11"/>
      <c r="H816" s="21"/>
      <c r="I816" s="21"/>
      <c r="J816" s="21"/>
      <c r="K816" s="21"/>
      <c r="L816" s="21"/>
      <c r="M816" s="21"/>
      <c r="N816" s="21"/>
      <c r="O816" s="21"/>
      <c r="P816" s="21"/>
      <c r="Q816" s="21"/>
      <c r="R816" s="21"/>
      <c r="S816" s="21"/>
      <c r="T816" s="21"/>
      <c r="U816" s="21"/>
      <c r="V816" s="21"/>
      <c r="W816" s="21"/>
      <c r="X816" s="21"/>
      <c r="Y816" s="21"/>
      <c r="Z816" s="21"/>
    </row>
    <row r="817" spans="1:26">
      <c r="A817" s="21"/>
      <c r="B817" s="21"/>
      <c r="C817" s="21"/>
      <c r="D817" s="38"/>
      <c r="E817" s="11"/>
      <c r="F817" s="11"/>
      <c r="G817" s="11"/>
      <c r="H817" s="21"/>
      <c r="I817" s="21"/>
      <c r="J817" s="21"/>
      <c r="K817" s="21"/>
      <c r="L817" s="21"/>
      <c r="M817" s="21"/>
      <c r="N817" s="21"/>
      <c r="O817" s="21"/>
      <c r="P817" s="21"/>
      <c r="Q817" s="21"/>
      <c r="R817" s="21"/>
      <c r="S817" s="21"/>
      <c r="T817" s="21"/>
      <c r="U817" s="21"/>
      <c r="V817" s="21"/>
      <c r="W817" s="21"/>
      <c r="X817" s="21"/>
      <c r="Y817" s="21"/>
      <c r="Z817" s="21"/>
    </row>
    <row r="818" spans="1:26">
      <c r="A818" s="21"/>
      <c r="B818" s="21"/>
      <c r="C818" s="21"/>
      <c r="D818" s="38"/>
      <c r="E818" s="11"/>
      <c r="F818" s="11"/>
      <c r="G818" s="11"/>
      <c r="H818" s="21"/>
      <c r="I818" s="21"/>
      <c r="J818" s="21"/>
      <c r="K818" s="21"/>
      <c r="L818" s="21"/>
      <c r="M818" s="21"/>
      <c r="N818" s="21"/>
      <c r="O818" s="21"/>
      <c r="P818" s="21"/>
      <c r="Q818" s="21"/>
      <c r="R818" s="21"/>
      <c r="S818" s="21"/>
      <c r="T818" s="21"/>
      <c r="U818" s="21"/>
      <c r="V818" s="21"/>
      <c r="W818" s="21"/>
      <c r="X818" s="21"/>
      <c r="Y818" s="21"/>
      <c r="Z818" s="21"/>
    </row>
    <row r="819" spans="1:26">
      <c r="A819" s="21"/>
      <c r="B819" s="21"/>
      <c r="C819" s="21"/>
      <c r="D819" s="38"/>
      <c r="E819" s="11"/>
      <c r="F819" s="11"/>
      <c r="G819" s="11"/>
      <c r="H819" s="21"/>
      <c r="I819" s="21"/>
      <c r="J819" s="21"/>
      <c r="K819" s="21"/>
      <c r="L819" s="21"/>
      <c r="M819" s="21"/>
      <c r="N819" s="21"/>
      <c r="O819" s="21"/>
      <c r="P819" s="21"/>
      <c r="Q819" s="21"/>
      <c r="R819" s="21"/>
      <c r="S819" s="21"/>
      <c r="T819" s="21"/>
      <c r="U819" s="21"/>
      <c r="V819" s="21"/>
      <c r="W819" s="21"/>
      <c r="X819" s="21"/>
      <c r="Y819" s="21"/>
      <c r="Z819" s="21"/>
    </row>
    <row r="820" spans="1:26">
      <c r="A820" s="21"/>
      <c r="B820" s="21"/>
      <c r="C820" s="21"/>
      <c r="D820" s="38"/>
      <c r="E820" s="11"/>
      <c r="F820" s="11"/>
      <c r="G820" s="11"/>
      <c r="H820" s="21"/>
      <c r="I820" s="21"/>
      <c r="J820" s="21"/>
      <c r="K820" s="21"/>
      <c r="L820" s="21"/>
      <c r="M820" s="21"/>
      <c r="N820" s="21"/>
      <c r="O820" s="21"/>
      <c r="P820" s="21"/>
      <c r="Q820" s="21"/>
      <c r="R820" s="21"/>
      <c r="S820" s="21"/>
      <c r="T820" s="21"/>
      <c r="U820" s="21"/>
      <c r="V820" s="21"/>
      <c r="W820" s="21"/>
      <c r="X820" s="21"/>
      <c r="Y820" s="21"/>
      <c r="Z820" s="21"/>
    </row>
    <row r="821" spans="1:26">
      <c r="A821" s="21"/>
      <c r="B821" s="21"/>
      <c r="C821" s="21"/>
      <c r="D821" s="38"/>
      <c r="E821" s="11"/>
      <c r="F821" s="11"/>
      <c r="G821" s="11"/>
      <c r="H821" s="21"/>
      <c r="I821" s="21"/>
      <c r="J821" s="21"/>
      <c r="K821" s="21"/>
      <c r="L821" s="21"/>
      <c r="M821" s="21"/>
      <c r="N821" s="21"/>
      <c r="O821" s="21"/>
      <c r="P821" s="21"/>
      <c r="Q821" s="21"/>
      <c r="R821" s="21"/>
      <c r="S821" s="21"/>
      <c r="T821" s="21"/>
      <c r="U821" s="21"/>
      <c r="V821" s="21"/>
      <c r="W821" s="21"/>
      <c r="X821" s="21"/>
      <c r="Y821" s="21"/>
      <c r="Z821" s="21"/>
    </row>
    <row r="822" spans="1:26">
      <c r="A822" s="21"/>
      <c r="B822" s="21"/>
      <c r="C822" s="21"/>
      <c r="D822" s="38"/>
      <c r="E822" s="11"/>
      <c r="F822" s="11"/>
      <c r="G822" s="11"/>
      <c r="H822" s="21"/>
      <c r="I822" s="21"/>
      <c r="J822" s="21"/>
      <c r="K822" s="21"/>
      <c r="L822" s="21"/>
      <c r="M822" s="21"/>
      <c r="N822" s="21"/>
      <c r="O822" s="21"/>
      <c r="P822" s="21"/>
      <c r="Q822" s="21"/>
      <c r="R822" s="21"/>
      <c r="S822" s="21"/>
      <c r="T822" s="21"/>
      <c r="U822" s="21"/>
      <c r="V822" s="21"/>
      <c r="W822" s="21"/>
      <c r="X822" s="21"/>
      <c r="Y822" s="21"/>
      <c r="Z822" s="21"/>
    </row>
    <row r="823" spans="1:26">
      <c r="A823" s="21"/>
      <c r="B823" s="21"/>
      <c r="C823" s="21"/>
      <c r="D823" s="38"/>
      <c r="E823" s="11"/>
      <c r="F823" s="11"/>
      <c r="G823" s="11"/>
      <c r="H823" s="21"/>
      <c r="I823" s="21"/>
      <c r="J823" s="21"/>
      <c r="K823" s="21"/>
      <c r="L823" s="21"/>
      <c r="M823" s="21"/>
      <c r="N823" s="21"/>
      <c r="O823" s="21"/>
      <c r="P823" s="21"/>
      <c r="Q823" s="21"/>
      <c r="R823" s="21"/>
      <c r="S823" s="21"/>
      <c r="T823" s="21"/>
      <c r="U823" s="21"/>
      <c r="V823" s="21"/>
      <c r="W823" s="21"/>
      <c r="X823" s="21"/>
      <c r="Y823" s="21"/>
      <c r="Z823" s="21"/>
    </row>
    <row r="824" spans="1:26">
      <c r="A824" s="21"/>
      <c r="B824" s="21"/>
      <c r="C824" s="21"/>
      <c r="D824" s="38"/>
      <c r="E824" s="11"/>
      <c r="F824" s="11"/>
      <c r="G824" s="11"/>
      <c r="H824" s="21"/>
      <c r="I824" s="21"/>
      <c r="J824" s="21"/>
      <c r="K824" s="21"/>
      <c r="L824" s="21"/>
      <c r="M824" s="21"/>
      <c r="N824" s="21"/>
      <c r="O824" s="21"/>
      <c r="P824" s="21"/>
      <c r="Q824" s="21"/>
      <c r="R824" s="21"/>
      <c r="S824" s="21"/>
      <c r="T824" s="21"/>
      <c r="U824" s="21"/>
      <c r="V824" s="21"/>
      <c r="W824" s="21"/>
      <c r="X824" s="21"/>
      <c r="Y824" s="21"/>
      <c r="Z824" s="21"/>
    </row>
    <row r="825" spans="1:26">
      <c r="A825" s="21"/>
      <c r="B825" s="21"/>
      <c r="C825" s="21"/>
      <c r="D825" s="38"/>
      <c r="E825" s="11"/>
      <c r="F825" s="11"/>
      <c r="G825" s="11"/>
      <c r="H825" s="21"/>
      <c r="I825" s="21"/>
      <c r="J825" s="21"/>
      <c r="K825" s="21"/>
      <c r="L825" s="21"/>
      <c r="M825" s="21"/>
      <c r="N825" s="21"/>
      <c r="O825" s="21"/>
      <c r="P825" s="21"/>
      <c r="Q825" s="21"/>
      <c r="R825" s="21"/>
      <c r="S825" s="21"/>
      <c r="T825" s="21"/>
      <c r="U825" s="21"/>
      <c r="V825" s="21"/>
      <c r="W825" s="21"/>
      <c r="X825" s="21"/>
      <c r="Y825" s="21"/>
      <c r="Z825" s="21"/>
    </row>
    <row r="826" spans="1:26">
      <c r="A826" s="21"/>
      <c r="B826" s="21"/>
      <c r="C826" s="21"/>
      <c r="D826" s="38"/>
      <c r="E826" s="11"/>
      <c r="F826" s="11"/>
      <c r="G826" s="11"/>
      <c r="H826" s="21"/>
      <c r="I826" s="21"/>
      <c r="J826" s="21"/>
      <c r="K826" s="21"/>
      <c r="L826" s="21"/>
      <c r="M826" s="21"/>
      <c r="N826" s="21"/>
      <c r="O826" s="21"/>
      <c r="P826" s="21"/>
      <c r="Q826" s="21"/>
      <c r="R826" s="21"/>
      <c r="S826" s="21"/>
      <c r="T826" s="21"/>
      <c r="U826" s="21"/>
      <c r="V826" s="21"/>
      <c r="W826" s="21"/>
      <c r="X826" s="21"/>
      <c r="Y826" s="21"/>
      <c r="Z826" s="21"/>
    </row>
    <row r="827" spans="1:26">
      <c r="A827" s="21"/>
      <c r="B827" s="21"/>
      <c r="C827" s="21"/>
      <c r="D827" s="38"/>
      <c r="E827" s="11"/>
      <c r="F827" s="11"/>
      <c r="G827" s="11"/>
      <c r="H827" s="21"/>
      <c r="I827" s="21"/>
      <c r="J827" s="21"/>
      <c r="K827" s="21"/>
      <c r="L827" s="21"/>
      <c r="M827" s="21"/>
      <c r="N827" s="21"/>
      <c r="O827" s="21"/>
      <c r="P827" s="21"/>
      <c r="Q827" s="21"/>
      <c r="R827" s="21"/>
      <c r="S827" s="21"/>
      <c r="T827" s="21"/>
      <c r="U827" s="21"/>
      <c r="V827" s="21"/>
      <c r="W827" s="21"/>
      <c r="X827" s="21"/>
      <c r="Y827" s="21"/>
      <c r="Z827" s="21"/>
    </row>
    <row r="828" spans="1:26">
      <c r="A828" s="21"/>
      <c r="B828" s="21"/>
      <c r="C828" s="21"/>
      <c r="D828" s="38"/>
      <c r="E828" s="11"/>
      <c r="F828" s="11"/>
      <c r="G828" s="11"/>
      <c r="H828" s="21"/>
      <c r="I828" s="21"/>
      <c r="J828" s="21"/>
      <c r="K828" s="21"/>
      <c r="L828" s="21"/>
      <c r="M828" s="21"/>
      <c r="N828" s="21"/>
      <c r="O828" s="21"/>
      <c r="P828" s="21"/>
      <c r="Q828" s="21"/>
      <c r="R828" s="21"/>
      <c r="S828" s="21"/>
      <c r="T828" s="21"/>
      <c r="U828" s="21"/>
      <c r="V828" s="21"/>
      <c r="W828" s="21"/>
      <c r="X828" s="21"/>
      <c r="Y828" s="21"/>
      <c r="Z828" s="21"/>
    </row>
    <row r="829" spans="1:26">
      <c r="A829" s="21"/>
      <c r="B829" s="21"/>
      <c r="C829" s="21"/>
      <c r="D829" s="38"/>
      <c r="E829" s="11"/>
      <c r="F829" s="11"/>
      <c r="G829" s="11"/>
      <c r="H829" s="21"/>
      <c r="I829" s="21"/>
      <c r="J829" s="21"/>
      <c r="K829" s="21"/>
      <c r="L829" s="21"/>
      <c r="M829" s="21"/>
      <c r="N829" s="21"/>
      <c r="O829" s="21"/>
      <c r="P829" s="21"/>
      <c r="Q829" s="21"/>
      <c r="R829" s="21"/>
      <c r="S829" s="21"/>
      <c r="T829" s="21"/>
      <c r="U829" s="21"/>
      <c r="V829" s="21"/>
      <c r="W829" s="21"/>
      <c r="X829" s="21"/>
      <c r="Y829" s="21"/>
      <c r="Z829" s="21"/>
    </row>
    <row r="830" spans="1:26">
      <c r="A830" s="21"/>
      <c r="B830" s="21"/>
      <c r="C830" s="21"/>
      <c r="D830" s="38"/>
      <c r="E830" s="11"/>
      <c r="F830" s="11"/>
      <c r="G830" s="11"/>
      <c r="H830" s="21"/>
      <c r="I830" s="21"/>
      <c r="J830" s="21"/>
      <c r="K830" s="21"/>
      <c r="L830" s="21"/>
      <c r="M830" s="21"/>
      <c r="N830" s="21"/>
      <c r="O830" s="21"/>
      <c r="P830" s="21"/>
      <c r="Q830" s="21"/>
      <c r="R830" s="21"/>
      <c r="S830" s="21"/>
      <c r="T830" s="21"/>
      <c r="U830" s="21"/>
      <c r="V830" s="21"/>
      <c r="W830" s="21"/>
      <c r="X830" s="21"/>
      <c r="Y830" s="21"/>
      <c r="Z830" s="21"/>
    </row>
    <row r="831" spans="1:26">
      <c r="A831" s="21"/>
      <c r="B831" s="21"/>
      <c r="C831" s="21"/>
      <c r="D831" s="38"/>
      <c r="E831" s="11"/>
      <c r="F831" s="11"/>
      <c r="G831" s="11"/>
      <c r="H831" s="21"/>
      <c r="I831" s="21"/>
      <c r="J831" s="21"/>
      <c r="K831" s="21"/>
      <c r="L831" s="21"/>
      <c r="M831" s="21"/>
      <c r="N831" s="21"/>
      <c r="O831" s="21"/>
      <c r="P831" s="21"/>
      <c r="Q831" s="21"/>
      <c r="R831" s="21"/>
      <c r="S831" s="21"/>
      <c r="T831" s="21"/>
      <c r="U831" s="21"/>
      <c r="V831" s="21"/>
      <c r="W831" s="21"/>
      <c r="X831" s="21"/>
      <c r="Y831" s="21"/>
      <c r="Z831" s="21"/>
    </row>
    <row r="832" spans="1:26">
      <c r="A832" s="21"/>
      <c r="B832" s="21"/>
      <c r="C832" s="21"/>
      <c r="D832" s="38"/>
      <c r="E832" s="11"/>
      <c r="F832" s="11"/>
      <c r="G832" s="11"/>
      <c r="H832" s="21"/>
      <c r="I832" s="21"/>
      <c r="J832" s="21"/>
      <c r="K832" s="21"/>
      <c r="L832" s="21"/>
      <c r="M832" s="21"/>
      <c r="N832" s="21"/>
      <c r="O832" s="21"/>
      <c r="P832" s="21"/>
      <c r="Q832" s="21"/>
      <c r="R832" s="21"/>
      <c r="S832" s="21"/>
      <c r="T832" s="21"/>
      <c r="U832" s="21"/>
      <c r="V832" s="21"/>
      <c r="W832" s="21"/>
      <c r="X832" s="21"/>
      <c r="Y832" s="21"/>
      <c r="Z832" s="21"/>
    </row>
    <row r="833" spans="1:26">
      <c r="A833" s="21"/>
      <c r="B833" s="21"/>
      <c r="C833" s="21"/>
      <c r="D833" s="38"/>
      <c r="E833" s="11"/>
      <c r="F833" s="11"/>
      <c r="G833" s="11"/>
      <c r="H833" s="21"/>
      <c r="I833" s="21"/>
      <c r="J833" s="21"/>
      <c r="K833" s="21"/>
      <c r="L833" s="21"/>
      <c r="M833" s="21"/>
      <c r="N833" s="21"/>
      <c r="O833" s="21"/>
      <c r="P833" s="21"/>
      <c r="Q833" s="21"/>
      <c r="R833" s="21"/>
      <c r="S833" s="21"/>
      <c r="T833" s="21"/>
      <c r="U833" s="21"/>
      <c r="V833" s="21"/>
      <c r="W833" s="21"/>
      <c r="X833" s="21"/>
      <c r="Y833" s="21"/>
      <c r="Z833" s="21"/>
    </row>
    <row r="834" spans="1:26">
      <c r="A834" s="21"/>
      <c r="B834" s="21"/>
      <c r="C834" s="21"/>
      <c r="D834" s="38"/>
      <c r="E834" s="11"/>
      <c r="F834" s="11"/>
      <c r="G834" s="11"/>
      <c r="H834" s="21"/>
      <c r="I834" s="21"/>
      <c r="J834" s="21"/>
      <c r="K834" s="21"/>
      <c r="L834" s="21"/>
      <c r="M834" s="21"/>
      <c r="N834" s="21"/>
      <c r="O834" s="21"/>
      <c r="P834" s="21"/>
      <c r="Q834" s="21"/>
      <c r="R834" s="21"/>
      <c r="S834" s="21"/>
      <c r="T834" s="21"/>
      <c r="U834" s="21"/>
      <c r="V834" s="21"/>
      <c r="W834" s="21"/>
      <c r="X834" s="21"/>
      <c r="Y834" s="21"/>
      <c r="Z834" s="21"/>
    </row>
    <row r="835" spans="1:26">
      <c r="A835" s="21"/>
      <c r="B835" s="21"/>
      <c r="C835" s="21"/>
      <c r="D835" s="38"/>
      <c r="E835" s="11"/>
      <c r="F835" s="11"/>
      <c r="G835" s="11"/>
      <c r="H835" s="21"/>
      <c r="I835" s="21"/>
      <c r="J835" s="21"/>
      <c r="K835" s="21"/>
      <c r="L835" s="21"/>
      <c r="M835" s="21"/>
      <c r="N835" s="21"/>
      <c r="O835" s="21"/>
      <c r="P835" s="21"/>
      <c r="Q835" s="21"/>
      <c r="R835" s="21"/>
      <c r="S835" s="21"/>
      <c r="T835" s="21"/>
      <c r="U835" s="21"/>
      <c r="V835" s="21"/>
      <c r="W835" s="21"/>
      <c r="X835" s="21"/>
      <c r="Y835" s="21"/>
      <c r="Z835" s="21"/>
    </row>
    <row r="836" spans="1:26">
      <c r="A836" s="21"/>
      <c r="B836" s="21"/>
      <c r="C836" s="21"/>
      <c r="D836" s="38"/>
      <c r="E836" s="11"/>
      <c r="F836" s="11"/>
      <c r="G836" s="11"/>
      <c r="H836" s="21"/>
      <c r="I836" s="21"/>
      <c r="J836" s="21"/>
      <c r="K836" s="21"/>
      <c r="L836" s="21"/>
      <c r="M836" s="21"/>
      <c r="N836" s="21"/>
      <c r="O836" s="21"/>
      <c r="P836" s="21"/>
      <c r="Q836" s="21"/>
      <c r="R836" s="21"/>
      <c r="S836" s="21"/>
      <c r="T836" s="21"/>
      <c r="U836" s="21"/>
      <c r="V836" s="21"/>
      <c r="W836" s="21"/>
      <c r="X836" s="21"/>
      <c r="Y836" s="21"/>
      <c r="Z836" s="21"/>
    </row>
    <row r="837" spans="1:26">
      <c r="A837" s="21"/>
      <c r="B837" s="21"/>
      <c r="C837" s="21"/>
      <c r="D837" s="38"/>
      <c r="E837" s="11"/>
      <c r="F837" s="11"/>
      <c r="G837" s="11"/>
      <c r="H837" s="21"/>
      <c r="I837" s="21"/>
      <c r="J837" s="21"/>
      <c r="K837" s="21"/>
      <c r="L837" s="21"/>
      <c r="M837" s="21"/>
      <c r="N837" s="21"/>
      <c r="O837" s="21"/>
      <c r="P837" s="21"/>
      <c r="Q837" s="21"/>
      <c r="R837" s="21"/>
      <c r="S837" s="21"/>
      <c r="T837" s="21"/>
      <c r="U837" s="21"/>
      <c r="V837" s="21"/>
      <c r="W837" s="21"/>
      <c r="X837" s="21"/>
      <c r="Y837" s="21"/>
      <c r="Z837" s="21"/>
    </row>
    <row r="838" spans="1:26">
      <c r="A838" s="21"/>
      <c r="B838" s="21"/>
      <c r="C838" s="21"/>
      <c r="D838" s="38"/>
      <c r="E838" s="11"/>
      <c r="F838" s="11"/>
      <c r="G838" s="11"/>
      <c r="H838" s="21"/>
      <c r="I838" s="21"/>
      <c r="J838" s="21"/>
      <c r="K838" s="21"/>
      <c r="L838" s="21"/>
      <c r="M838" s="21"/>
      <c r="N838" s="21"/>
      <c r="O838" s="21"/>
      <c r="P838" s="21"/>
      <c r="Q838" s="21"/>
      <c r="R838" s="21"/>
      <c r="S838" s="21"/>
      <c r="T838" s="21"/>
      <c r="U838" s="21"/>
      <c r="V838" s="21"/>
      <c r="W838" s="21"/>
      <c r="X838" s="21"/>
      <c r="Y838" s="21"/>
      <c r="Z838" s="21"/>
    </row>
    <row r="839" spans="1:26">
      <c r="A839" s="21"/>
      <c r="B839" s="21"/>
      <c r="C839" s="21"/>
      <c r="D839" s="38"/>
      <c r="E839" s="11"/>
      <c r="F839" s="11"/>
      <c r="G839" s="11"/>
      <c r="H839" s="21"/>
      <c r="I839" s="21"/>
      <c r="J839" s="21"/>
      <c r="K839" s="21"/>
      <c r="L839" s="21"/>
      <c r="M839" s="21"/>
      <c r="N839" s="21"/>
      <c r="O839" s="21"/>
      <c r="P839" s="21"/>
      <c r="Q839" s="21"/>
      <c r="R839" s="21"/>
      <c r="S839" s="21"/>
      <c r="T839" s="21"/>
      <c r="U839" s="21"/>
      <c r="V839" s="21"/>
      <c r="W839" s="21"/>
      <c r="X839" s="21"/>
      <c r="Y839" s="21"/>
      <c r="Z839" s="21"/>
    </row>
    <row r="840" spans="1:26">
      <c r="A840" s="21"/>
      <c r="B840" s="21"/>
      <c r="C840" s="21"/>
      <c r="D840" s="38"/>
      <c r="E840" s="11"/>
      <c r="F840" s="11"/>
      <c r="G840" s="11"/>
      <c r="H840" s="21"/>
      <c r="I840" s="21"/>
      <c r="J840" s="21"/>
      <c r="K840" s="21"/>
      <c r="L840" s="21"/>
      <c r="M840" s="21"/>
      <c r="N840" s="21"/>
      <c r="O840" s="21"/>
      <c r="P840" s="21"/>
      <c r="Q840" s="21"/>
      <c r="R840" s="21"/>
      <c r="S840" s="21"/>
      <c r="T840" s="21"/>
      <c r="U840" s="21"/>
      <c r="V840" s="21"/>
      <c r="W840" s="21"/>
      <c r="X840" s="21"/>
      <c r="Y840" s="21"/>
      <c r="Z840" s="21"/>
    </row>
    <row r="841" spans="1:26">
      <c r="A841" s="21"/>
      <c r="B841" s="21"/>
      <c r="C841" s="21"/>
      <c r="D841" s="38"/>
      <c r="E841" s="11"/>
      <c r="F841" s="11"/>
      <c r="G841" s="11"/>
      <c r="H841" s="21"/>
      <c r="I841" s="21"/>
      <c r="J841" s="21"/>
      <c r="K841" s="21"/>
      <c r="L841" s="21"/>
      <c r="M841" s="21"/>
      <c r="N841" s="21"/>
      <c r="O841" s="21"/>
      <c r="P841" s="21"/>
      <c r="Q841" s="21"/>
      <c r="R841" s="21"/>
      <c r="S841" s="21"/>
      <c r="T841" s="21"/>
      <c r="U841" s="21"/>
      <c r="V841" s="21"/>
      <c r="W841" s="21"/>
      <c r="X841" s="21"/>
      <c r="Y841" s="21"/>
      <c r="Z841" s="21"/>
    </row>
    <row r="842" spans="1:26">
      <c r="A842" s="21"/>
      <c r="B842" s="21"/>
      <c r="C842" s="21"/>
      <c r="D842" s="38"/>
      <c r="E842" s="11"/>
      <c r="F842" s="11"/>
      <c r="G842" s="11"/>
      <c r="H842" s="21"/>
      <c r="I842" s="21"/>
      <c r="J842" s="21"/>
      <c r="K842" s="21"/>
      <c r="L842" s="21"/>
      <c r="M842" s="21"/>
      <c r="N842" s="21"/>
      <c r="O842" s="21"/>
      <c r="P842" s="21"/>
      <c r="Q842" s="21"/>
      <c r="R842" s="21"/>
      <c r="S842" s="21"/>
      <c r="T842" s="21"/>
      <c r="U842" s="21"/>
      <c r="V842" s="21"/>
      <c r="W842" s="21"/>
      <c r="X842" s="21"/>
      <c r="Y842" s="21"/>
      <c r="Z842" s="21"/>
    </row>
    <row r="843" spans="1:26">
      <c r="A843" s="21"/>
      <c r="B843" s="21"/>
      <c r="C843" s="21"/>
      <c r="D843" s="38"/>
      <c r="E843" s="11"/>
      <c r="F843" s="11"/>
      <c r="G843" s="11"/>
      <c r="H843" s="21"/>
      <c r="I843" s="21"/>
      <c r="J843" s="21"/>
      <c r="K843" s="21"/>
      <c r="L843" s="21"/>
      <c r="M843" s="21"/>
      <c r="N843" s="21"/>
      <c r="O843" s="21"/>
      <c r="P843" s="21"/>
      <c r="Q843" s="21"/>
      <c r="R843" s="21"/>
      <c r="S843" s="21"/>
      <c r="T843" s="21"/>
      <c r="U843" s="21"/>
      <c r="V843" s="21"/>
      <c r="W843" s="21"/>
      <c r="X843" s="21"/>
      <c r="Y843" s="21"/>
      <c r="Z843" s="21"/>
    </row>
    <row r="844" spans="1:26">
      <c r="A844" s="21"/>
      <c r="B844" s="21"/>
      <c r="C844" s="21"/>
      <c r="D844" s="38"/>
      <c r="E844" s="11"/>
      <c r="F844" s="11"/>
      <c r="G844" s="11"/>
      <c r="H844" s="21"/>
      <c r="I844" s="21"/>
      <c r="J844" s="21"/>
      <c r="K844" s="21"/>
      <c r="L844" s="21"/>
      <c r="M844" s="21"/>
      <c r="N844" s="21"/>
      <c r="O844" s="21"/>
      <c r="P844" s="21"/>
      <c r="Q844" s="21"/>
      <c r="R844" s="21"/>
      <c r="S844" s="21"/>
      <c r="T844" s="21"/>
      <c r="U844" s="21"/>
      <c r="V844" s="21"/>
      <c r="W844" s="21"/>
      <c r="X844" s="21"/>
      <c r="Y844" s="21"/>
      <c r="Z844" s="21"/>
    </row>
    <row r="845" spans="1:26">
      <c r="A845" s="21"/>
      <c r="B845" s="21"/>
      <c r="C845" s="21"/>
      <c r="D845" s="38"/>
      <c r="E845" s="11"/>
      <c r="F845" s="11"/>
      <c r="G845" s="11"/>
      <c r="H845" s="21"/>
      <c r="I845" s="21"/>
      <c r="J845" s="21"/>
      <c r="K845" s="21"/>
      <c r="L845" s="21"/>
      <c r="M845" s="21"/>
      <c r="N845" s="21"/>
      <c r="O845" s="21"/>
      <c r="P845" s="21"/>
      <c r="Q845" s="21"/>
      <c r="R845" s="21"/>
      <c r="S845" s="21"/>
      <c r="T845" s="21"/>
      <c r="U845" s="21"/>
      <c r="V845" s="21"/>
      <c r="W845" s="21"/>
      <c r="X845" s="21"/>
      <c r="Y845" s="21"/>
      <c r="Z845" s="21"/>
    </row>
    <row r="846" spans="1:26">
      <c r="A846" s="21"/>
      <c r="B846" s="21"/>
      <c r="C846" s="21"/>
      <c r="D846" s="38"/>
      <c r="E846" s="11"/>
      <c r="F846" s="11"/>
      <c r="G846" s="11"/>
      <c r="H846" s="21"/>
      <c r="I846" s="21"/>
      <c r="J846" s="21"/>
      <c r="K846" s="21"/>
      <c r="L846" s="21"/>
      <c r="M846" s="21"/>
      <c r="N846" s="21"/>
      <c r="O846" s="21"/>
      <c r="P846" s="21"/>
      <c r="Q846" s="21"/>
      <c r="R846" s="21"/>
      <c r="S846" s="21"/>
      <c r="T846" s="21"/>
      <c r="U846" s="21"/>
      <c r="V846" s="21"/>
      <c r="W846" s="21"/>
      <c r="X846" s="21"/>
      <c r="Y846" s="21"/>
      <c r="Z846" s="21"/>
    </row>
    <row r="847" spans="1:26">
      <c r="A847" s="21"/>
      <c r="B847" s="21"/>
      <c r="C847" s="21"/>
      <c r="D847" s="38"/>
      <c r="E847" s="11"/>
      <c r="F847" s="11"/>
      <c r="G847" s="11"/>
      <c r="H847" s="21"/>
      <c r="I847" s="21"/>
      <c r="J847" s="21"/>
      <c r="K847" s="21"/>
      <c r="L847" s="21"/>
      <c r="M847" s="21"/>
      <c r="N847" s="21"/>
      <c r="O847" s="21"/>
      <c r="P847" s="21"/>
      <c r="Q847" s="21"/>
      <c r="R847" s="21"/>
      <c r="S847" s="21"/>
      <c r="T847" s="21"/>
      <c r="U847" s="21"/>
      <c r="V847" s="21"/>
      <c r="W847" s="21"/>
      <c r="X847" s="21"/>
      <c r="Y847" s="21"/>
      <c r="Z847" s="21"/>
    </row>
    <row r="848" spans="1:26">
      <c r="A848" s="21"/>
      <c r="B848" s="21"/>
      <c r="C848" s="21"/>
      <c r="D848" s="38"/>
      <c r="E848" s="11"/>
      <c r="F848" s="11"/>
      <c r="G848" s="11"/>
      <c r="H848" s="21"/>
      <c r="I848" s="21"/>
      <c r="J848" s="21"/>
      <c r="K848" s="21"/>
      <c r="L848" s="21"/>
      <c r="M848" s="21"/>
      <c r="N848" s="21"/>
      <c r="O848" s="21"/>
      <c r="P848" s="21"/>
      <c r="Q848" s="21"/>
      <c r="R848" s="21"/>
      <c r="S848" s="21"/>
      <c r="T848" s="21"/>
      <c r="U848" s="21"/>
      <c r="V848" s="21"/>
      <c r="W848" s="21"/>
      <c r="X848" s="21"/>
      <c r="Y848" s="21"/>
      <c r="Z848" s="21"/>
    </row>
    <row r="849" spans="1:26">
      <c r="A849" s="21"/>
      <c r="B849" s="21"/>
      <c r="C849" s="21"/>
      <c r="D849" s="38"/>
      <c r="E849" s="11"/>
      <c r="F849" s="11"/>
      <c r="G849" s="11"/>
      <c r="H849" s="21"/>
      <c r="I849" s="21"/>
      <c r="J849" s="21"/>
      <c r="K849" s="21"/>
      <c r="L849" s="21"/>
      <c r="M849" s="21"/>
      <c r="N849" s="21"/>
      <c r="O849" s="21"/>
      <c r="P849" s="21"/>
      <c r="Q849" s="21"/>
      <c r="R849" s="21"/>
      <c r="S849" s="21"/>
      <c r="T849" s="21"/>
      <c r="U849" s="21"/>
      <c r="V849" s="21"/>
      <c r="W849" s="21"/>
      <c r="X849" s="21"/>
      <c r="Y849" s="21"/>
      <c r="Z849" s="21"/>
    </row>
    <row r="850" spans="1:26">
      <c r="A850" s="21"/>
      <c r="B850" s="21"/>
      <c r="C850" s="21"/>
      <c r="D850" s="38"/>
      <c r="E850" s="11"/>
      <c r="F850" s="11"/>
      <c r="G850" s="11"/>
      <c r="H850" s="21"/>
      <c r="I850" s="21"/>
      <c r="J850" s="21"/>
      <c r="K850" s="21"/>
      <c r="L850" s="21"/>
      <c r="M850" s="21"/>
      <c r="N850" s="21"/>
      <c r="O850" s="21"/>
      <c r="P850" s="21"/>
      <c r="Q850" s="21"/>
      <c r="R850" s="21"/>
      <c r="S850" s="21"/>
      <c r="T850" s="21"/>
      <c r="U850" s="21"/>
      <c r="V850" s="21"/>
      <c r="W850" s="21"/>
      <c r="X850" s="21"/>
      <c r="Y850" s="21"/>
      <c r="Z850" s="21"/>
    </row>
    <row r="851" spans="1:26">
      <c r="A851" s="21"/>
      <c r="B851" s="21"/>
      <c r="C851" s="21"/>
      <c r="D851" s="38"/>
      <c r="E851" s="11"/>
      <c r="F851" s="11"/>
      <c r="G851" s="11"/>
      <c r="H851" s="21"/>
      <c r="I851" s="21"/>
      <c r="J851" s="21"/>
      <c r="K851" s="21"/>
      <c r="L851" s="21"/>
      <c r="M851" s="21"/>
      <c r="N851" s="21"/>
      <c r="O851" s="21"/>
      <c r="P851" s="21"/>
      <c r="Q851" s="21"/>
      <c r="R851" s="21"/>
      <c r="S851" s="21"/>
      <c r="T851" s="21"/>
      <c r="U851" s="21"/>
      <c r="V851" s="21"/>
      <c r="W851" s="21"/>
      <c r="X851" s="21"/>
      <c r="Y851" s="21"/>
      <c r="Z851" s="21"/>
    </row>
    <row r="852" spans="1:26">
      <c r="A852" s="21"/>
      <c r="B852" s="21"/>
      <c r="C852" s="21"/>
      <c r="D852" s="38"/>
      <c r="E852" s="11"/>
      <c r="F852" s="11"/>
      <c r="G852" s="11"/>
      <c r="H852" s="21"/>
      <c r="I852" s="21"/>
      <c r="J852" s="21"/>
      <c r="K852" s="21"/>
      <c r="L852" s="21"/>
      <c r="M852" s="21"/>
      <c r="N852" s="21"/>
      <c r="O852" s="21"/>
      <c r="P852" s="21"/>
      <c r="Q852" s="21"/>
      <c r="R852" s="21"/>
      <c r="S852" s="21"/>
      <c r="T852" s="21"/>
      <c r="U852" s="21"/>
      <c r="V852" s="21"/>
      <c r="W852" s="21"/>
      <c r="X852" s="21"/>
      <c r="Y852" s="21"/>
      <c r="Z852" s="21"/>
    </row>
    <row r="853" spans="1:26">
      <c r="A853" s="21"/>
      <c r="B853" s="21"/>
      <c r="C853" s="21"/>
      <c r="D853" s="38"/>
      <c r="E853" s="11"/>
      <c r="F853" s="11"/>
      <c r="G853" s="11"/>
      <c r="H853" s="21"/>
      <c r="I853" s="21"/>
      <c r="J853" s="21"/>
      <c r="K853" s="21"/>
      <c r="L853" s="21"/>
      <c r="M853" s="21"/>
      <c r="N853" s="21"/>
      <c r="O853" s="21"/>
      <c r="P853" s="21"/>
      <c r="Q853" s="21"/>
      <c r="R853" s="21"/>
      <c r="S853" s="21"/>
      <c r="T853" s="21"/>
      <c r="U853" s="21"/>
      <c r="V853" s="21"/>
      <c r="W853" s="21"/>
      <c r="X853" s="21"/>
      <c r="Y853" s="21"/>
      <c r="Z853" s="21"/>
    </row>
    <row r="854" spans="1:26">
      <c r="A854" s="21"/>
      <c r="B854" s="21"/>
      <c r="C854" s="21"/>
      <c r="D854" s="38"/>
      <c r="E854" s="11"/>
      <c r="F854" s="11"/>
      <c r="G854" s="11"/>
      <c r="H854" s="21"/>
      <c r="I854" s="21"/>
      <c r="J854" s="21"/>
      <c r="K854" s="21"/>
      <c r="L854" s="21"/>
      <c r="M854" s="21"/>
      <c r="N854" s="21"/>
      <c r="O854" s="21"/>
      <c r="P854" s="21"/>
      <c r="Q854" s="21"/>
      <c r="R854" s="21"/>
      <c r="S854" s="21"/>
      <c r="T854" s="21"/>
      <c r="U854" s="21"/>
      <c r="V854" s="21"/>
      <c r="W854" s="21"/>
      <c r="X854" s="21"/>
      <c r="Y854" s="21"/>
      <c r="Z854" s="21"/>
    </row>
    <row r="855" spans="1:26">
      <c r="A855" s="21"/>
      <c r="B855" s="21"/>
      <c r="C855" s="21"/>
      <c r="D855" s="38"/>
      <c r="E855" s="11"/>
      <c r="F855" s="11"/>
      <c r="G855" s="11"/>
      <c r="H855" s="21"/>
      <c r="I855" s="21"/>
      <c r="J855" s="21"/>
      <c r="K855" s="21"/>
      <c r="L855" s="21"/>
      <c r="M855" s="21"/>
      <c r="N855" s="21"/>
      <c r="O855" s="21"/>
      <c r="P855" s="21"/>
      <c r="Q855" s="21"/>
      <c r="R855" s="21"/>
      <c r="S855" s="21"/>
      <c r="T855" s="21"/>
      <c r="U855" s="21"/>
      <c r="V855" s="21"/>
      <c r="W855" s="21"/>
      <c r="X855" s="21"/>
      <c r="Y855" s="21"/>
      <c r="Z855" s="21"/>
    </row>
    <row r="856" spans="1:26">
      <c r="A856" s="21"/>
      <c r="B856" s="21"/>
      <c r="C856" s="21"/>
      <c r="D856" s="38"/>
      <c r="E856" s="11"/>
      <c r="F856" s="11"/>
      <c r="G856" s="11"/>
      <c r="H856" s="21"/>
      <c r="I856" s="21"/>
      <c r="J856" s="21"/>
      <c r="K856" s="21"/>
      <c r="L856" s="21"/>
      <c r="M856" s="21"/>
      <c r="N856" s="21"/>
      <c r="O856" s="21"/>
      <c r="P856" s="21"/>
      <c r="Q856" s="21"/>
      <c r="R856" s="21"/>
      <c r="S856" s="21"/>
      <c r="T856" s="21"/>
      <c r="U856" s="21"/>
      <c r="V856" s="21"/>
      <c r="W856" s="21"/>
      <c r="X856" s="21"/>
      <c r="Y856" s="21"/>
      <c r="Z856" s="21"/>
    </row>
    <row r="857" spans="1:26">
      <c r="A857" s="21"/>
      <c r="B857" s="21"/>
      <c r="C857" s="21"/>
      <c r="D857" s="38"/>
      <c r="E857" s="11"/>
      <c r="F857" s="11"/>
      <c r="G857" s="11"/>
      <c r="H857" s="21"/>
      <c r="I857" s="21"/>
      <c r="J857" s="21"/>
      <c r="K857" s="21"/>
      <c r="L857" s="21"/>
      <c r="M857" s="21"/>
      <c r="N857" s="21"/>
      <c r="O857" s="21"/>
      <c r="P857" s="21"/>
      <c r="Q857" s="21"/>
      <c r="R857" s="21"/>
      <c r="S857" s="21"/>
      <c r="T857" s="21"/>
      <c r="U857" s="21"/>
      <c r="V857" s="21"/>
      <c r="W857" s="21"/>
      <c r="X857" s="21"/>
      <c r="Y857" s="21"/>
      <c r="Z857" s="21"/>
    </row>
    <row r="858" spans="1:26">
      <c r="A858" s="21"/>
      <c r="B858" s="21"/>
      <c r="C858" s="21"/>
      <c r="D858" s="38"/>
      <c r="E858" s="11"/>
      <c r="F858" s="11"/>
      <c r="G858" s="11"/>
      <c r="H858" s="21"/>
      <c r="I858" s="21"/>
      <c r="J858" s="21"/>
      <c r="K858" s="21"/>
      <c r="L858" s="21"/>
      <c r="M858" s="21"/>
      <c r="N858" s="21"/>
      <c r="O858" s="21"/>
      <c r="P858" s="21"/>
      <c r="Q858" s="21"/>
      <c r="R858" s="21"/>
      <c r="S858" s="21"/>
      <c r="T858" s="21"/>
      <c r="U858" s="21"/>
      <c r="V858" s="21"/>
      <c r="W858" s="21"/>
      <c r="X858" s="21"/>
      <c r="Y858" s="21"/>
      <c r="Z858" s="21"/>
    </row>
    <row r="859" spans="1:26">
      <c r="A859" s="21"/>
      <c r="B859" s="21"/>
      <c r="C859" s="21"/>
      <c r="D859" s="38"/>
      <c r="E859" s="11"/>
      <c r="F859" s="11"/>
      <c r="G859" s="11"/>
      <c r="H859" s="21"/>
      <c r="I859" s="21"/>
      <c r="J859" s="21"/>
      <c r="K859" s="21"/>
      <c r="L859" s="21"/>
      <c r="M859" s="21"/>
      <c r="N859" s="21"/>
      <c r="O859" s="21"/>
      <c r="P859" s="21"/>
      <c r="Q859" s="21"/>
      <c r="R859" s="21"/>
      <c r="S859" s="21"/>
      <c r="T859" s="21"/>
      <c r="U859" s="21"/>
      <c r="V859" s="21"/>
      <c r="W859" s="21"/>
      <c r="X859" s="21"/>
      <c r="Y859" s="21"/>
      <c r="Z859" s="21"/>
    </row>
    <row r="860" spans="1:26">
      <c r="A860" s="21"/>
      <c r="B860" s="21"/>
      <c r="C860" s="21"/>
      <c r="D860" s="38"/>
      <c r="E860" s="11"/>
      <c r="F860" s="11"/>
      <c r="G860" s="11"/>
      <c r="H860" s="21"/>
      <c r="I860" s="21"/>
      <c r="J860" s="21"/>
      <c r="K860" s="21"/>
      <c r="L860" s="21"/>
      <c r="M860" s="21"/>
      <c r="N860" s="21"/>
      <c r="O860" s="21"/>
      <c r="P860" s="21"/>
      <c r="Q860" s="21"/>
      <c r="R860" s="21"/>
      <c r="S860" s="21"/>
      <c r="T860" s="21"/>
      <c r="U860" s="21"/>
      <c r="V860" s="21"/>
      <c r="W860" s="21"/>
      <c r="X860" s="21"/>
      <c r="Y860" s="21"/>
      <c r="Z860" s="21"/>
    </row>
    <row r="861" spans="1:26">
      <c r="A861" s="21"/>
      <c r="B861" s="21"/>
      <c r="C861" s="21"/>
      <c r="D861" s="38"/>
      <c r="E861" s="11"/>
      <c r="F861" s="11"/>
      <c r="G861" s="11"/>
      <c r="H861" s="21"/>
      <c r="I861" s="21"/>
      <c r="J861" s="21"/>
      <c r="K861" s="21"/>
      <c r="L861" s="21"/>
      <c r="M861" s="21"/>
      <c r="N861" s="21"/>
      <c r="O861" s="21"/>
      <c r="P861" s="21"/>
      <c r="Q861" s="21"/>
      <c r="R861" s="21"/>
      <c r="S861" s="21"/>
      <c r="T861" s="21"/>
      <c r="U861" s="21"/>
      <c r="V861" s="21"/>
      <c r="W861" s="21"/>
      <c r="X861" s="21"/>
      <c r="Y861" s="21"/>
      <c r="Z861" s="21"/>
    </row>
    <row r="862" spans="1:26">
      <c r="A862" s="21"/>
      <c r="B862" s="21"/>
      <c r="C862" s="21"/>
      <c r="D862" s="38"/>
      <c r="E862" s="11"/>
      <c r="F862" s="11"/>
      <c r="G862" s="11"/>
      <c r="H862" s="21"/>
      <c r="I862" s="21"/>
      <c r="J862" s="21"/>
      <c r="K862" s="21"/>
      <c r="L862" s="21"/>
      <c r="M862" s="21"/>
      <c r="N862" s="21"/>
      <c r="O862" s="21"/>
      <c r="P862" s="21"/>
      <c r="Q862" s="21"/>
      <c r="R862" s="21"/>
      <c r="S862" s="21"/>
      <c r="T862" s="21"/>
      <c r="U862" s="21"/>
      <c r="V862" s="21"/>
      <c r="W862" s="21"/>
      <c r="X862" s="21"/>
      <c r="Y862" s="21"/>
      <c r="Z862" s="21"/>
    </row>
    <row r="863" spans="1:26">
      <c r="A863" s="21"/>
      <c r="B863" s="21"/>
      <c r="C863" s="21"/>
      <c r="D863" s="38"/>
      <c r="E863" s="11"/>
      <c r="F863" s="11"/>
      <c r="G863" s="11"/>
      <c r="H863" s="21"/>
      <c r="I863" s="21"/>
      <c r="J863" s="21"/>
      <c r="K863" s="21"/>
      <c r="L863" s="21"/>
      <c r="M863" s="21"/>
      <c r="N863" s="21"/>
      <c r="O863" s="21"/>
      <c r="P863" s="21"/>
      <c r="Q863" s="21"/>
      <c r="R863" s="21"/>
      <c r="S863" s="21"/>
      <c r="T863" s="21"/>
      <c r="U863" s="21"/>
      <c r="V863" s="21"/>
      <c r="W863" s="21"/>
      <c r="X863" s="21"/>
      <c r="Y863" s="21"/>
      <c r="Z863" s="21"/>
    </row>
    <row r="864" spans="1:26">
      <c r="A864" s="21"/>
      <c r="B864" s="21"/>
      <c r="C864" s="21"/>
      <c r="D864" s="38"/>
      <c r="E864" s="11"/>
      <c r="F864" s="11"/>
      <c r="G864" s="11"/>
      <c r="H864" s="21"/>
      <c r="I864" s="21"/>
      <c r="J864" s="21"/>
      <c r="K864" s="21"/>
      <c r="L864" s="21"/>
      <c r="M864" s="21"/>
      <c r="N864" s="21"/>
      <c r="O864" s="21"/>
      <c r="P864" s="21"/>
      <c r="Q864" s="21"/>
      <c r="R864" s="21"/>
      <c r="S864" s="21"/>
      <c r="T864" s="21"/>
      <c r="U864" s="21"/>
      <c r="V864" s="21"/>
      <c r="W864" s="21"/>
      <c r="X864" s="21"/>
      <c r="Y864" s="21"/>
      <c r="Z864" s="21"/>
    </row>
    <row r="865" spans="1:26">
      <c r="A865" s="21"/>
      <c r="B865" s="21"/>
      <c r="C865" s="21"/>
      <c r="D865" s="38"/>
      <c r="E865" s="11"/>
      <c r="F865" s="11"/>
      <c r="G865" s="11"/>
      <c r="H865" s="21"/>
      <c r="I865" s="21"/>
      <c r="J865" s="21"/>
      <c r="K865" s="21"/>
      <c r="L865" s="21"/>
      <c r="M865" s="21"/>
      <c r="N865" s="21"/>
      <c r="O865" s="21"/>
      <c r="P865" s="21"/>
      <c r="Q865" s="21"/>
      <c r="R865" s="21"/>
      <c r="S865" s="21"/>
      <c r="T865" s="21"/>
      <c r="U865" s="21"/>
      <c r="V865" s="21"/>
      <c r="W865" s="21"/>
      <c r="X865" s="21"/>
      <c r="Y865" s="21"/>
      <c r="Z865" s="21"/>
    </row>
    <row r="866" spans="1:26">
      <c r="A866" s="21"/>
      <c r="B866" s="21"/>
      <c r="C866" s="21"/>
      <c r="D866" s="38"/>
      <c r="E866" s="11"/>
      <c r="F866" s="11"/>
      <c r="G866" s="11"/>
      <c r="H866" s="21"/>
      <c r="I866" s="21"/>
      <c r="J866" s="21"/>
      <c r="K866" s="21"/>
      <c r="L866" s="21"/>
      <c r="M866" s="21"/>
      <c r="N866" s="21"/>
      <c r="O866" s="21"/>
      <c r="P866" s="21"/>
      <c r="Q866" s="21"/>
      <c r="R866" s="21"/>
      <c r="S866" s="21"/>
      <c r="T866" s="21"/>
      <c r="U866" s="21"/>
      <c r="V866" s="21"/>
      <c r="W866" s="21"/>
      <c r="X866" s="21"/>
      <c r="Y866" s="21"/>
      <c r="Z866" s="21"/>
    </row>
    <row r="867" spans="1:26">
      <c r="A867" s="21"/>
      <c r="B867" s="21"/>
      <c r="C867" s="21"/>
      <c r="D867" s="38"/>
      <c r="E867" s="11"/>
      <c r="F867" s="11"/>
      <c r="G867" s="11"/>
      <c r="H867" s="21"/>
      <c r="I867" s="21"/>
      <c r="J867" s="21"/>
      <c r="K867" s="21"/>
      <c r="L867" s="21"/>
      <c r="M867" s="21"/>
      <c r="N867" s="21"/>
      <c r="O867" s="21"/>
      <c r="P867" s="21"/>
      <c r="Q867" s="21"/>
      <c r="R867" s="21"/>
      <c r="S867" s="21"/>
      <c r="T867" s="21"/>
      <c r="U867" s="21"/>
      <c r="V867" s="21"/>
      <c r="W867" s="21"/>
      <c r="X867" s="21"/>
      <c r="Y867" s="21"/>
      <c r="Z867" s="21"/>
    </row>
    <row r="868" spans="1:26">
      <c r="A868" s="21"/>
      <c r="B868" s="21"/>
      <c r="C868" s="21"/>
      <c r="D868" s="38"/>
      <c r="E868" s="11"/>
      <c r="F868" s="11"/>
      <c r="G868" s="11"/>
      <c r="H868" s="21"/>
      <c r="I868" s="21"/>
      <c r="J868" s="21"/>
      <c r="K868" s="21"/>
      <c r="L868" s="21"/>
      <c r="M868" s="21"/>
      <c r="N868" s="21"/>
      <c r="O868" s="21"/>
      <c r="P868" s="21"/>
      <c r="Q868" s="21"/>
      <c r="R868" s="21"/>
      <c r="S868" s="21"/>
      <c r="T868" s="21"/>
      <c r="U868" s="21"/>
      <c r="V868" s="21"/>
      <c r="W868" s="21"/>
      <c r="X868" s="21"/>
      <c r="Y868" s="21"/>
      <c r="Z868" s="21"/>
    </row>
    <row r="869" spans="1:26">
      <c r="A869" s="21"/>
      <c r="B869" s="21"/>
      <c r="C869" s="21"/>
      <c r="D869" s="38"/>
      <c r="E869" s="11"/>
      <c r="F869" s="11"/>
      <c r="G869" s="11"/>
      <c r="H869" s="21"/>
      <c r="I869" s="21"/>
      <c r="J869" s="21"/>
      <c r="K869" s="21"/>
      <c r="L869" s="21"/>
      <c r="M869" s="21"/>
      <c r="N869" s="21"/>
      <c r="O869" s="21"/>
      <c r="P869" s="21"/>
      <c r="Q869" s="21"/>
      <c r="R869" s="21"/>
      <c r="S869" s="21"/>
      <c r="T869" s="21"/>
      <c r="U869" s="21"/>
      <c r="V869" s="21"/>
      <c r="W869" s="21"/>
      <c r="X869" s="21"/>
      <c r="Y869" s="21"/>
      <c r="Z869" s="21"/>
    </row>
    <row r="870" spans="1:26">
      <c r="A870" s="21"/>
      <c r="B870" s="21"/>
      <c r="C870" s="21"/>
      <c r="D870" s="38"/>
      <c r="E870" s="11"/>
      <c r="F870" s="11"/>
      <c r="G870" s="11"/>
      <c r="H870" s="21"/>
      <c r="I870" s="21"/>
      <c r="J870" s="21"/>
      <c r="K870" s="21"/>
      <c r="L870" s="21"/>
      <c r="M870" s="21"/>
      <c r="N870" s="21"/>
      <c r="O870" s="21"/>
      <c r="P870" s="21"/>
      <c r="Q870" s="21"/>
      <c r="R870" s="21"/>
      <c r="S870" s="21"/>
      <c r="T870" s="21"/>
      <c r="U870" s="21"/>
      <c r="V870" s="21"/>
      <c r="W870" s="21"/>
      <c r="X870" s="21"/>
      <c r="Y870" s="21"/>
      <c r="Z870" s="21"/>
    </row>
    <row r="871" spans="1:26">
      <c r="A871" s="21"/>
      <c r="B871" s="21"/>
      <c r="C871" s="21"/>
      <c r="D871" s="38"/>
      <c r="E871" s="11"/>
      <c r="F871" s="11"/>
      <c r="G871" s="11"/>
      <c r="H871" s="21"/>
      <c r="I871" s="21"/>
      <c r="J871" s="21"/>
      <c r="K871" s="21"/>
      <c r="L871" s="21"/>
      <c r="M871" s="21"/>
      <c r="N871" s="21"/>
      <c r="O871" s="21"/>
      <c r="P871" s="21"/>
      <c r="Q871" s="21"/>
      <c r="R871" s="21"/>
      <c r="S871" s="21"/>
      <c r="T871" s="21"/>
      <c r="U871" s="21"/>
      <c r="V871" s="21"/>
      <c r="W871" s="21"/>
      <c r="X871" s="21"/>
      <c r="Y871" s="21"/>
      <c r="Z871" s="21"/>
    </row>
    <row r="872" spans="1:26">
      <c r="A872" s="21"/>
      <c r="B872" s="21"/>
      <c r="C872" s="21"/>
      <c r="D872" s="38"/>
      <c r="E872" s="11"/>
      <c r="F872" s="11"/>
      <c r="G872" s="11"/>
      <c r="H872" s="21"/>
      <c r="I872" s="21"/>
      <c r="J872" s="21"/>
      <c r="K872" s="21"/>
      <c r="L872" s="21"/>
      <c r="M872" s="21"/>
      <c r="N872" s="21"/>
      <c r="O872" s="21"/>
      <c r="P872" s="21"/>
      <c r="Q872" s="21"/>
      <c r="R872" s="21"/>
      <c r="S872" s="21"/>
      <c r="T872" s="21"/>
      <c r="U872" s="21"/>
      <c r="V872" s="21"/>
      <c r="W872" s="21"/>
      <c r="X872" s="21"/>
      <c r="Y872" s="21"/>
      <c r="Z872" s="21"/>
    </row>
    <row r="873" spans="1:26">
      <c r="A873" s="21"/>
      <c r="B873" s="21"/>
      <c r="C873" s="21"/>
      <c r="D873" s="38"/>
      <c r="E873" s="11"/>
      <c r="F873" s="11"/>
      <c r="G873" s="11"/>
      <c r="H873" s="21"/>
      <c r="I873" s="21"/>
      <c r="J873" s="21"/>
      <c r="K873" s="21"/>
      <c r="L873" s="21"/>
      <c r="M873" s="21"/>
      <c r="N873" s="21"/>
      <c r="O873" s="21"/>
      <c r="P873" s="21"/>
      <c r="Q873" s="21"/>
      <c r="R873" s="21"/>
      <c r="S873" s="21"/>
      <c r="T873" s="21"/>
      <c r="U873" s="21"/>
      <c r="V873" s="21"/>
      <c r="W873" s="21"/>
      <c r="X873" s="21"/>
      <c r="Y873" s="21"/>
      <c r="Z873" s="21"/>
    </row>
    <row r="874" spans="1:26">
      <c r="A874" s="21"/>
      <c r="B874" s="21"/>
      <c r="C874" s="21"/>
      <c r="D874" s="38"/>
      <c r="E874" s="11"/>
      <c r="F874" s="11"/>
      <c r="G874" s="11"/>
      <c r="H874" s="21"/>
      <c r="I874" s="21"/>
      <c r="J874" s="21"/>
      <c r="K874" s="21"/>
      <c r="L874" s="21"/>
      <c r="M874" s="21"/>
      <c r="N874" s="21"/>
      <c r="O874" s="21"/>
      <c r="P874" s="21"/>
      <c r="Q874" s="21"/>
      <c r="R874" s="21"/>
      <c r="S874" s="21"/>
      <c r="T874" s="21"/>
      <c r="U874" s="21"/>
      <c r="V874" s="21"/>
      <c r="W874" s="21"/>
      <c r="X874" s="21"/>
      <c r="Y874" s="21"/>
      <c r="Z874" s="21"/>
    </row>
    <row r="875" spans="1:26">
      <c r="A875" s="21"/>
      <c r="B875" s="21"/>
      <c r="C875" s="21"/>
      <c r="D875" s="38"/>
      <c r="E875" s="11"/>
      <c r="F875" s="11"/>
      <c r="G875" s="11"/>
      <c r="H875" s="21"/>
      <c r="I875" s="21"/>
      <c r="J875" s="21"/>
      <c r="K875" s="21"/>
      <c r="L875" s="21"/>
      <c r="M875" s="21"/>
      <c r="N875" s="21"/>
      <c r="O875" s="21"/>
      <c r="P875" s="21"/>
      <c r="Q875" s="21"/>
      <c r="R875" s="21"/>
      <c r="S875" s="21"/>
      <c r="T875" s="21"/>
      <c r="U875" s="21"/>
      <c r="V875" s="21"/>
      <c r="W875" s="21"/>
      <c r="X875" s="21"/>
      <c r="Y875" s="21"/>
      <c r="Z875" s="21"/>
    </row>
    <row r="876" spans="1:26">
      <c r="A876" s="21"/>
      <c r="B876" s="21"/>
      <c r="C876" s="21"/>
      <c r="D876" s="38"/>
      <c r="E876" s="11"/>
      <c r="F876" s="11"/>
      <c r="G876" s="11"/>
      <c r="H876" s="21"/>
      <c r="I876" s="21"/>
      <c r="J876" s="21"/>
      <c r="K876" s="21"/>
      <c r="L876" s="21"/>
      <c r="M876" s="21"/>
      <c r="N876" s="21"/>
      <c r="O876" s="21"/>
      <c r="P876" s="21"/>
      <c r="Q876" s="21"/>
      <c r="R876" s="21"/>
      <c r="S876" s="21"/>
      <c r="T876" s="21"/>
      <c r="U876" s="21"/>
      <c r="V876" s="21"/>
      <c r="W876" s="21"/>
      <c r="X876" s="21"/>
      <c r="Y876" s="21"/>
      <c r="Z876" s="21"/>
    </row>
    <row r="877" spans="1:26">
      <c r="A877" s="21"/>
      <c r="B877" s="21"/>
      <c r="C877" s="21"/>
      <c r="D877" s="38"/>
      <c r="E877" s="11"/>
      <c r="F877" s="11"/>
      <c r="G877" s="11"/>
      <c r="H877" s="21"/>
      <c r="I877" s="21"/>
      <c r="J877" s="21"/>
      <c r="K877" s="21"/>
      <c r="L877" s="21"/>
      <c r="M877" s="21"/>
      <c r="N877" s="21"/>
      <c r="O877" s="21"/>
      <c r="P877" s="21"/>
      <c r="Q877" s="21"/>
      <c r="R877" s="21"/>
      <c r="S877" s="21"/>
      <c r="T877" s="21"/>
      <c r="U877" s="21"/>
      <c r="V877" s="21"/>
      <c r="W877" s="21"/>
      <c r="X877" s="21"/>
      <c r="Y877" s="21"/>
      <c r="Z877" s="21"/>
    </row>
    <row r="878" spans="1:26">
      <c r="A878" s="21"/>
      <c r="B878" s="21"/>
      <c r="C878" s="21"/>
      <c r="D878" s="38"/>
      <c r="E878" s="11"/>
      <c r="F878" s="11"/>
      <c r="G878" s="11"/>
      <c r="H878" s="21"/>
      <c r="I878" s="21"/>
      <c r="J878" s="21"/>
      <c r="K878" s="21"/>
      <c r="L878" s="21"/>
      <c r="M878" s="21"/>
      <c r="N878" s="21"/>
      <c r="O878" s="21"/>
      <c r="P878" s="21"/>
      <c r="Q878" s="21"/>
      <c r="R878" s="21"/>
      <c r="S878" s="21"/>
      <c r="T878" s="21"/>
      <c r="U878" s="21"/>
      <c r="V878" s="21"/>
      <c r="W878" s="21"/>
      <c r="X878" s="21"/>
      <c r="Y878" s="21"/>
      <c r="Z878" s="21"/>
    </row>
    <row r="879" spans="1:26">
      <c r="A879" s="21"/>
      <c r="B879" s="21"/>
      <c r="C879" s="21"/>
      <c r="D879" s="38"/>
      <c r="E879" s="11"/>
      <c r="F879" s="11"/>
      <c r="G879" s="11"/>
      <c r="H879" s="21"/>
      <c r="I879" s="21"/>
      <c r="J879" s="21"/>
      <c r="K879" s="21"/>
      <c r="L879" s="21"/>
      <c r="M879" s="21"/>
      <c r="N879" s="21"/>
      <c r="O879" s="21"/>
      <c r="P879" s="21"/>
      <c r="Q879" s="21"/>
      <c r="R879" s="21"/>
      <c r="S879" s="21"/>
      <c r="T879" s="21"/>
      <c r="U879" s="21"/>
      <c r="V879" s="21"/>
      <c r="W879" s="21"/>
      <c r="X879" s="21"/>
      <c r="Y879" s="21"/>
      <c r="Z879" s="21"/>
    </row>
    <row r="880" spans="1:26">
      <c r="A880" s="21"/>
      <c r="B880" s="21"/>
      <c r="C880" s="21"/>
      <c r="D880" s="38"/>
      <c r="E880" s="11"/>
      <c r="F880" s="11"/>
      <c r="G880" s="11"/>
      <c r="H880" s="21"/>
      <c r="I880" s="21"/>
      <c r="J880" s="21"/>
      <c r="K880" s="21"/>
      <c r="L880" s="21"/>
      <c r="M880" s="21"/>
      <c r="N880" s="21"/>
      <c r="O880" s="21"/>
      <c r="P880" s="21"/>
      <c r="Q880" s="21"/>
      <c r="R880" s="21"/>
      <c r="S880" s="21"/>
      <c r="T880" s="21"/>
      <c r="U880" s="21"/>
      <c r="V880" s="21"/>
      <c r="W880" s="21"/>
      <c r="X880" s="21"/>
      <c r="Y880" s="21"/>
      <c r="Z880" s="21"/>
    </row>
    <row r="881" spans="1:26">
      <c r="A881" s="21"/>
      <c r="B881" s="21"/>
      <c r="C881" s="21"/>
      <c r="D881" s="38"/>
      <c r="E881" s="11"/>
      <c r="F881" s="11"/>
      <c r="G881" s="11"/>
      <c r="H881" s="21"/>
      <c r="I881" s="21"/>
      <c r="J881" s="21"/>
      <c r="K881" s="21"/>
      <c r="L881" s="21"/>
      <c r="M881" s="21"/>
      <c r="N881" s="21"/>
      <c r="O881" s="21"/>
      <c r="P881" s="21"/>
      <c r="Q881" s="21"/>
      <c r="R881" s="21"/>
      <c r="S881" s="21"/>
      <c r="T881" s="21"/>
      <c r="U881" s="21"/>
      <c r="V881" s="21"/>
      <c r="W881" s="21"/>
      <c r="X881" s="21"/>
      <c r="Y881" s="21"/>
      <c r="Z881" s="21"/>
    </row>
    <row r="882" spans="1:26">
      <c r="A882" s="21"/>
      <c r="B882" s="21"/>
      <c r="C882" s="21"/>
      <c r="D882" s="38"/>
      <c r="E882" s="11"/>
      <c r="F882" s="11"/>
      <c r="G882" s="11"/>
      <c r="H882" s="21"/>
      <c r="I882" s="21"/>
      <c r="J882" s="21"/>
      <c r="K882" s="21"/>
      <c r="L882" s="21"/>
      <c r="M882" s="21"/>
      <c r="N882" s="21"/>
      <c r="O882" s="21"/>
      <c r="P882" s="21"/>
      <c r="Q882" s="21"/>
      <c r="R882" s="21"/>
      <c r="S882" s="21"/>
      <c r="T882" s="21"/>
      <c r="U882" s="21"/>
      <c r="V882" s="21"/>
      <c r="W882" s="21"/>
      <c r="X882" s="21"/>
      <c r="Y882" s="21"/>
      <c r="Z882" s="21"/>
    </row>
    <row r="883" spans="1:26">
      <c r="A883" s="21"/>
      <c r="B883" s="21"/>
      <c r="C883" s="21"/>
      <c r="D883" s="38"/>
      <c r="E883" s="11"/>
      <c r="F883" s="11"/>
      <c r="G883" s="11"/>
      <c r="H883" s="21"/>
      <c r="I883" s="21"/>
      <c r="J883" s="21"/>
      <c r="K883" s="21"/>
      <c r="L883" s="21"/>
      <c r="M883" s="21"/>
      <c r="N883" s="21"/>
      <c r="O883" s="21"/>
      <c r="P883" s="21"/>
      <c r="Q883" s="21"/>
      <c r="R883" s="21"/>
      <c r="S883" s="21"/>
      <c r="T883" s="21"/>
      <c r="U883" s="21"/>
      <c r="V883" s="21"/>
      <c r="W883" s="21"/>
      <c r="X883" s="21"/>
      <c r="Y883" s="21"/>
      <c r="Z883" s="21"/>
    </row>
    <row r="884" spans="1:26">
      <c r="A884" s="21"/>
      <c r="B884" s="21"/>
      <c r="C884" s="21"/>
      <c r="D884" s="38"/>
      <c r="E884" s="11"/>
      <c r="F884" s="11"/>
      <c r="G884" s="11"/>
      <c r="H884" s="21"/>
      <c r="I884" s="21"/>
      <c r="J884" s="21"/>
      <c r="K884" s="21"/>
      <c r="L884" s="21"/>
      <c r="M884" s="21"/>
      <c r="N884" s="21"/>
      <c r="O884" s="21"/>
      <c r="P884" s="21"/>
      <c r="Q884" s="21"/>
      <c r="R884" s="21"/>
      <c r="S884" s="21"/>
      <c r="T884" s="21"/>
      <c r="U884" s="21"/>
      <c r="V884" s="21"/>
      <c r="W884" s="21"/>
      <c r="X884" s="21"/>
      <c r="Y884" s="21"/>
      <c r="Z884" s="21"/>
    </row>
    <row r="885" spans="1:26">
      <c r="A885" s="21"/>
      <c r="B885" s="21"/>
      <c r="C885" s="21"/>
      <c r="D885" s="38"/>
      <c r="E885" s="11"/>
      <c r="F885" s="11"/>
      <c r="G885" s="11"/>
      <c r="H885" s="21"/>
      <c r="I885" s="21"/>
      <c r="J885" s="21"/>
      <c r="K885" s="21"/>
      <c r="L885" s="21"/>
      <c r="M885" s="21"/>
      <c r="N885" s="21"/>
      <c r="O885" s="21"/>
      <c r="P885" s="21"/>
      <c r="Q885" s="21"/>
      <c r="R885" s="21"/>
      <c r="S885" s="21"/>
      <c r="T885" s="21"/>
      <c r="U885" s="21"/>
      <c r="V885" s="21"/>
      <c r="W885" s="21"/>
      <c r="X885" s="21"/>
      <c r="Y885" s="21"/>
      <c r="Z885" s="21"/>
    </row>
    <row r="886" spans="1:26">
      <c r="A886" s="21"/>
      <c r="B886" s="21"/>
      <c r="C886" s="21"/>
      <c r="D886" s="38"/>
      <c r="E886" s="11"/>
      <c r="F886" s="11"/>
      <c r="G886" s="11"/>
      <c r="H886" s="21"/>
      <c r="I886" s="21"/>
      <c r="J886" s="21"/>
      <c r="K886" s="21"/>
      <c r="L886" s="21"/>
      <c r="M886" s="21"/>
      <c r="N886" s="21"/>
      <c r="O886" s="21"/>
      <c r="P886" s="21"/>
      <c r="Q886" s="21"/>
      <c r="R886" s="21"/>
      <c r="S886" s="21"/>
      <c r="T886" s="21"/>
      <c r="U886" s="21"/>
      <c r="V886" s="21"/>
      <c r="W886" s="21"/>
      <c r="X886" s="21"/>
      <c r="Y886" s="21"/>
      <c r="Z886" s="21"/>
    </row>
    <row r="887" spans="1:26">
      <c r="A887" s="21"/>
      <c r="B887" s="21"/>
      <c r="C887" s="21"/>
      <c r="D887" s="38"/>
      <c r="E887" s="11"/>
      <c r="F887" s="11"/>
      <c r="G887" s="11"/>
      <c r="H887" s="21"/>
      <c r="I887" s="21"/>
      <c r="J887" s="21"/>
      <c r="K887" s="21"/>
      <c r="L887" s="21"/>
      <c r="M887" s="21"/>
      <c r="N887" s="21"/>
      <c r="O887" s="21"/>
      <c r="P887" s="21"/>
      <c r="Q887" s="21"/>
      <c r="R887" s="21"/>
      <c r="S887" s="21"/>
      <c r="T887" s="21"/>
      <c r="U887" s="21"/>
      <c r="V887" s="21"/>
      <c r="W887" s="21"/>
      <c r="X887" s="21"/>
      <c r="Y887" s="21"/>
      <c r="Z887" s="21"/>
    </row>
    <row r="888" spans="1:26">
      <c r="A888" s="21"/>
      <c r="B888" s="21"/>
      <c r="C888" s="21"/>
      <c r="D888" s="38"/>
      <c r="E888" s="11"/>
      <c r="F888" s="11"/>
      <c r="G888" s="11"/>
      <c r="H888" s="21"/>
      <c r="I888" s="21"/>
      <c r="J888" s="21"/>
      <c r="K888" s="21"/>
      <c r="L888" s="21"/>
      <c r="M888" s="21"/>
      <c r="N888" s="21"/>
      <c r="O888" s="21"/>
      <c r="P888" s="21"/>
      <c r="Q888" s="21"/>
      <c r="R888" s="21"/>
      <c r="S888" s="21"/>
      <c r="T888" s="21"/>
      <c r="U888" s="21"/>
      <c r="V888" s="21"/>
      <c r="W888" s="21"/>
      <c r="X888" s="21"/>
      <c r="Y888" s="21"/>
      <c r="Z888" s="21"/>
    </row>
    <row r="889" spans="1:26">
      <c r="A889" s="21"/>
      <c r="B889" s="21"/>
      <c r="C889" s="21"/>
      <c r="D889" s="38"/>
      <c r="E889" s="11"/>
      <c r="F889" s="11"/>
      <c r="G889" s="11"/>
      <c r="H889" s="21"/>
      <c r="I889" s="21"/>
      <c r="J889" s="21"/>
      <c r="K889" s="21"/>
      <c r="L889" s="21"/>
      <c r="M889" s="21"/>
      <c r="N889" s="21"/>
      <c r="O889" s="21"/>
      <c r="P889" s="21"/>
      <c r="Q889" s="21"/>
      <c r="R889" s="21"/>
      <c r="S889" s="21"/>
      <c r="T889" s="21"/>
      <c r="U889" s="21"/>
      <c r="V889" s="21"/>
      <c r="W889" s="21"/>
      <c r="X889" s="21"/>
      <c r="Y889" s="21"/>
      <c r="Z889" s="21"/>
    </row>
    <row r="890" spans="1:26">
      <c r="A890" s="21"/>
      <c r="B890" s="21"/>
      <c r="C890" s="21"/>
      <c r="D890" s="38"/>
      <c r="E890" s="11"/>
      <c r="F890" s="11"/>
      <c r="G890" s="11"/>
      <c r="H890" s="21"/>
      <c r="I890" s="21"/>
      <c r="J890" s="21"/>
      <c r="K890" s="21"/>
      <c r="L890" s="21"/>
      <c r="M890" s="21"/>
      <c r="N890" s="21"/>
      <c r="O890" s="21"/>
      <c r="P890" s="21"/>
      <c r="Q890" s="21"/>
      <c r="R890" s="21"/>
      <c r="S890" s="21"/>
      <c r="T890" s="21"/>
      <c r="U890" s="21"/>
      <c r="V890" s="21"/>
      <c r="W890" s="21"/>
      <c r="X890" s="21"/>
      <c r="Y890" s="21"/>
      <c r="Z890" s="21"/>
    </row>
    <row r="891" spans="1:26">
      <c r="A891" s="21"/>
      <c r="B891" s="21"/>
      <c r="C891" s="21"/>
      <c r="D891" s="38"/>
      <c r="E891" s="11"/>
      <c r="F891" s="11"/>
      <c r="G891" s="11"/>
      <c r="H891" s="21"/>
      <c r="I891" s="21"/>
      <c r="J891" s="21"/>
      <c r="K891" s="21"/>
      <c r="L891" s="21"/>
      <c r="M891" s="21"/>
      <c r="N891" s="21"/>
      <c r="O891" s="21"/>
      <c r="P891" s="21"/>
      <c r="Q891" s="21"/>
      <c r="R891" s="21"/>
      <c r="S891" s="21"/>
      <c r="T891" s="21"/>
      <c r="U891" s="21"/>
      <c r="V891" s="21"/>
      <c r="W891" s="21"/>
      <c r="X891" s="21"/>
      <c r="Y891" s="21"/>
      <c r="Z891" s="21"/>
    </row>
    <row r="892" spans="1:26">
      <c r="A892" s="21"/>
      <c r="B892" s="21"/>
      <c r="C892" s="21"/>
      <c r="D892" s="38"/>
      <c r="E892" s="11"/>
      <c r="F892" s="11"/>
      <c r="G892" s="11"/>
      <c r="H892" s="21"/>
      <c r="I892" s="21"/>
      <c r="J892" s="21"/>
      <c r="K892" s="21"/>
      <c r="L892" s="21"/>
      <c r="M892" s="21"/>
      <c r="N892" s="21"/>
      <c r="O892" s="21"/>
      <c r="P892" s="21"/>
      <c r="Q892" s="21"/>
      <c r="R892" s="21"/>
      <c r="S892" s="21"/>
      <c r="T892" s="21"/>
      <c r="U892" s="21"/>
      <c r="V892" s="21"/>
      <c r="W892" s="21"/>
      <c r="X892" s="21"/>
      <c r="Y892" s="21"/>
      <c r="Z892" s="21"/>
    </row>
    <row r="893" spans="1:26">
      <c r="A893" s="21"/>
      <c r="B893" s="21"/>
      <c r="C893" s="21"/>
      <c r="D893" s="38"/>
      <c r="E893" s="11"/>
      <c r="F893" s="11"/>
      <c r="G893" s="11"/>
      <c r="H893" s="21"/>
      <c r="I893" s="21"/>
      <c r="J893" s="21"/>
      <c r="K893" s="21"/>
      <c r="L893" s="21"/>
      <c r="M893" s="21"/>
      <c r="N893" s="21"/>
      <c r="O893" s="21"/>
      <c r="P893" s="21"/>
      <c r="Q893" s="21"/>
      <c r="R893" s="21"/>
      <c r="S893" s="21"/>
      <c r="T893" s="21"/>
      <c r="U893" s="21"/>
      <c r="V893" s="21"/>
      <c r="W893" s="21"/>
      <c r="X893" s="21"/>
      <c r="Y893" s="21"/>
      <c r="Z893" s="21"/>
    </row>
    <row r="894" spans="1:26">
      <c r="A894" s="21"/>
      <c r="B894" s="21"/>
      <c r="C894" s="21"/>
      <c r="D894" s="38"/>
      <c r="E894" s="11"/>
      <c r="F894" s="11"/>
      <c r="G894" s="11"/>
      <c r="H894" s="21"/>
      <c r="I894" s="21"/>
      <c r="J894" s="21"/>
      <c r="K894" s="21"/>
      <c r="L894" s="21"/>
      <c r="M894" s="21"/>
      <c r="N894" s="21"/>
      <c r="O894" s="21"/>
      <c r="P894" s="21"/>
      <c r="Q894" s="21"/>
      <c r="R894" s="21"/>
      <c r="S894" s="21"/>
      <c r="T894" s="21"/>
      <c r="U894" s="21"/>
      <c r="V894" s="21"/>
      <c r="W894" s="21"/>
      <c r="X894" s="21"/>
      <c r="Y894" s="21"/>
      <c r="Z894" s="21"/>
    </row>
    <row r="895" spans="1:26">
      <c r="A895" s="21"/>
      <c r="B895" s="21"/>
      <c r="C895" s="21"/>
      <c r="D895" s="38"/>
      <c r="E895" s="11"/>
      <c r="F895" s="11"/>
      <c r="G895" s="11"/>
      <c r="H895" s="21"/>
      <c r="I895" s="21"/>
      <c r="J895" s="21"/>
      <c r="K895" s="21"/>
      <c r="L895" s="21"/>
      <c r="M895" s="21"/>
      <c r="N895" s="21"/>
      <c r="O895" s="21"/>
      <c r="P895" s="21"/>
      <c r="Q895" s="21"/>
      <c r="R895" s="21"/>
      <c r="S895" s="21"/>
      <c r="T895" s="21"/>
      <c r="U895" s="21"/>
      <c r="V895" s="21"/>
      <c r="W895" s="21"/>
      <c r="X895" s="21"/>
      <c r="Y895" s="21"/>
      <c r="Z895" s="21"/>
    </row>
    <row r="896" spans="1:26">
      <c r="A896" s="21"/>
      <c r="B896" s="21"/>
      <c r="C896" s="21"/>
      <c r="D896" s="38"/>
      <c r="E896" s="11"/>
      <c r="F896" s="11"/>
      <c r="G896" s="11"/>
      <c r="H896" s="21"/>
      <c r="I896" s="21"/>
      <c r="J896" s="21"/>
      <c r="K896" s="21"/>
      <c r="L896" s="21"/>
      <c r="M896" s="21"/>
      <c r="N896" s="21"/>
      <c r="O896" s="21"/>
      <c r="P896" s="21"/>
      <c r="Q896" s="21"/>
      <c r="R896" s="21"/>
      <c r="S896" s="21"/>
      <c r="T896" s="21"/>
      <c r="U896" s="21"/>
      <c r="V896" s="21"/>
      <c r="W896" s="21"/>
      <c r="X896" s="21"/>
      <c r="Y896" s="21"/>
      <c r="Z896" s="21"/>
    </row>
    <row r="897" spans="1:26">
      <c r="A897" s="21"/>
      <c r="B897" s="21"/>
      <c r="C897" s="21"/>
      <c r="D897" s="38"/>
      <c r="E897" s="11"/>
      <c r="F897" s="11"/>
      <c r="G897" s="11"/>
      <c r="H897" s="21"/>
      <c r="I897" s="21"/>
      <c r="J897" s="21"/>
      <c r="K897" s="21"/>
      <c r="L897" s="21"/>
      <c r="M897" s="21"/>
      <c r="N897" s="21"/>
      <c r="O897" s="21"/>
      <c r="P897" s="21"/>
      <c r="Q897" s="21"/>
      <c r="R897" s="21"/>
      <c r="S897" s="21"/>
      <c r="T897" s="21"/>
      <c r="U897" s="21"/>
      <c r="V897" s="21"/>
      <c r="W897" s="21"/>
      <c r="X897" s="21"/>
      <c r="Y897" s="21"/>
      <c r="Z897" s="21"/>
    </row>
    <row r="898" spans="1:26">
      <c r="A898" s="21"/>
      <c r="B898" s="21"/>
      <c r="C898" s="21"/>
      <c r="D898" s="38"/>
      <c r="E898" s="11"/>
      <c r="F898" s="11"/>
      <c r="G898" s="11"/>
      <c r="H898" s="21"/>
      <c r="I898" s="21"/>
      <c r="J898" s="21"/>
      <c r="K898" s="21"/>
      <c r="L898" s="21"/>
      <c r="M898" s="21"/>
      <c r="N898" s="21"/>
      <c r="O898" s="21"/>
      <c r="P898" s="21"/>
      <c r="Q898" s="21"/>
      <c r="R898" s="21"/>
      <c r="S898" s="21"/>
      <c r="T898" s="21"/>
      <c r="U898" s="21"/>
      <c r="V898" s="21"/>
      <c r="W898" s="21"/>
      <c r="X898" s="21"/>
      <c r="Y898" s="21"/>
      <c r="Z898" s="21"/>
    </row>
    <row r="899" spans="1:26">
      <c r="A899" s="21"/>
      <c r="B899" s="21"/>
      <c r="C899" s="21"/>
      <c r="D899" s="38"/>
      <c r="E899" s="11"/>
      <c r="F899" s="11"/>
      <c r="G899" s="11"/>
      <c r="H899" s="21"/>
      <c r="I899" s="21"/>
      <c r="J899" s="21"/>
      <c r="K899" s="21"/>
      <c r="L899" s="21"/>
      <c r="M899" s="21"/>
      <c r="N899" s="21"/>
      <c r="O899" s="21"/>
      <c r="P899" s="21"/>
      <c r="Q899" s="21"/>
      <c r="R899" s="21"/>
      <c r="S899" s="21"/>
      <c r="T899" s="21"/>
      <c r="U899" s="21"/>
      <c r="V899" s="21"/>
      <c r="W899" s="21"/>
      <c r="X899" s="21"/>
      <c r="Y899" s="21"/>
      <c r="Z899" s="21"/>
    </row>
    <row r="900" spans="1:26">
      <c r="A900" s="21"/>
      <c r="B900" s="21"/>
      <c r="C900" s="21"/>
      <c r="D900" s="38"/>
      <c r="E900" s="11"/>
      <c r="F900" s="11"/>
      <c r="G900" s="11"/>
      <c r="H900" s="21"/>
      <c r="I900" s="21"/>
      <c r="J900" s="21"/>
      <c r="K900" s="21"/>
      <c r="L900" s="21"/>
      <c r="M900" s="21"/>
      <c r="N900" s="21"/>
      <c r="O900" s="21"/>
      <c r="P900" s="21"/>
      <c r="Q900" s="21"/>
      <c r="R900" s="21"/>
      <c r="S900" s="21"/>
      <c r="T900" s="21"/>
      <c r="U900" s="21"/>
      <c r="V900" s="21"/>
      <c r="W900" s="21"/>
      <c r="X900" s="21"/>
      <c r="Y900" s="21"/>
      <c r="Z900" s="21"/>
    </row>
    <row r="901" spans="1:26">
      <c r="A901" s="21"/>
      <c r="B901" s="21"/>
      <c r="C901" s="21"/>
      <c r="D901" s="38"/>
      <c r="E901" s="11"/>
      <c r="F901" s="11"/>
      <c r="G901" s="11"/>
      <c r="H901" s="21"/>
      <c r="I901" s="21"/>
      <c r="J901" s="21"/>
      <c r="K901" s="21"/>
      <c r="L901" s="21"/>
      <c r="M901" s="21"/>
      <c r="N901" s="21"/>
      <c r="O901" s="21"/>
      <c r="P901" s="21"/>
      <c r="Q901" s="21"/>
      <c r="R901" s="21"/>
      <c r="S901" s="21"/>
      <c r="T901" s="21"/>
      <c r="U901" s="21"/>
      <c r="V901" s="21"/>
      <c r="W901" s="21"/>
      <c r="X901" s="21"/>
      <c r="Y901" s="21"/>
      <c r="Z901" s="21"/>
    </row>
    <row r="902" spans="1:26">
      <c r="A902" s="21"/>
      <c r="B902" s="21"/>
      <c r="C902" s="21"/>
      <c r="D902" s="38"/>
      <c r="E902" s="11"/>
      <c r="F902" s="11"/>
      <c r="G902" s="11"/>
      <c r="H902" s="21"/>
      <c r="I902" s="21"/>
      <c r="J902" s="21"/>
      <c r="K902" s="21"/>
      <c r="L902" s="21"/>
      <c r="M902" s="21"/>
      <c r="N902" s="21"/>
      <c r="O902" s="21"/>
      <c r="P902" s="21"/>
      <c r="Q902" s="21"/>
      <c r="R902" s="21"/>
      <c r="S902" s="21"/>
      <c r="T902" s="21"/>
      <c r="U902" s="21"/>
      <c r="V902" s="21"/>
      <c r="W902" s="21"/>
      <c r="X902" s="21"/>
      <c r="Y902" s="21"/>
      <c r="Z902" s="21"/>
    </row>
    <row r="903" spans="1:26">
      <c r="A903" s="21"/>
      <c r="B903" s="21"/>
      <c r="C903" s="21"/>
      <c r="D903" s="38"/>
      <c r="E903" s="11"/>
      <c r="F903" s="11"/>
      <c r="G903" s="11"/>
      <c r="H903" s="21"/>
      <c r="I903" s="21"/>
      <c r="J903" s="21"/>
      <c r="K903" s="21"/>
      <c r="L903" s="21"/>
      <c r="M903" s="21"/>
      <c r="N903" s="21"/>
      <c r="O903" s="21"/>
      <c r="P903" s="21"/>
      <c r="Q903" s="21"/>
      <c r="R903" s="21"/>
      <c r="S903" s="21"/>
      <c r="T903" s="21"/>
      <c r="U903" s="21"/>
      <c r="V903" s="21"/>
      <c r="W903" s="21"/>
      <c r="X903" s="21"/>
      <c r="Y903" s="21"/>
      <c r="Z903" s="21"/>
    </row>
    <row r="904" spans="1:26">
      <c r="A904" s="21"/>
      <c r="B904" s="21"/>
      <c r="C904" s="21"/>
      <c r="D904" s="38"/>
      <c r="E904" s="11"/>
      <c r="F904" s="11"/>
      <c r="G904" s="11"/>
      <c r="H904" s="21"/>
      <c r="I904" s="21"/>
      <c r="J904" s="21"/>
      <c r="K904" s="21"/>
      <c r="L904" s="21"/>
      <c r="M904" s="21"/>
      <c r="N904" s="21"/>
      <c r="O904" s="21"/>
      <c r="P904" s="21"/>
      <c r="Q904" s="21"/>
      <c r="R904" s="21"/>
      <c r="S904" s="21"/>
      <c r="T904" s="21"/>
      <c r="U904" s="21"/>
      <c r="V904" s="21"/>
      <c r="W904" s="21"/>
      <c r="X904" s="21"/>
      <c r="Y904" s="21"/>
      <c r="Z904" s="21"/>
    </row>
    <row r="905" spans="1:26">
      <c r="A905" s="21"/>
      <c r="B905" s="21"/>
      <c r="C905" s="21"/>
      <c r="D905" s="38"/>
      <c r="E905" s="11"/>
      <c r="F905" s="11"/>
      <c r="G905" s="11"/>
      <c r="H905" s="21"/>
      <c r="I905" s="21"/>
      <c r="J905" s="21"/>
      <c r="K905" s="21"/>
      <c r="L905" s="21"/>
      <c r="M905" s="21"/>
      <c r="N905" s="21"/>
      <c r="O905" s="21"/>
      <c r="P905" s="21"/>
      <c r="Q905" s="21"/>
      <c r="R905" s="21"/>
      <c r="S905" s="21"/>
      <c r="T905" s="21"/>
      <c r="U905" s="21"/>
      <c r="V905" s="21"/>
      <c r="W905" s="21"/>
      <c r="X905" s="21"/>
      <c r="Y905" s="21"/>
      <c r="Z905" s="21"/>
    </row>
    <row r="906" spans="1:26">
      <c r="A906" s="21"/>
      <c r="B906" s="21"/>
      <c r="C906" s="21"/>
      <c r="D906" s="38"/>
      <c r="E906" s="11"/>
      <c r="F906" s="11"/>
      <c r="G906" s="11"/>
      <c r="H906" s="21"/>
      <c r="I906" s="21"/>
      <c r="J906" s="21"/>
      <c r="K906" s="21"/>
      <c r="L906" s="21"/>
      <c r="M906" s="21"/>
      <c r="N906" s="21"/>
      <c r="O906" s="21"/>
      <c r="P906" s="21"/>
      <c r="Q906" s="21"/>
      <c r="R906" s="21"/>
      <c r="S906" s="21"/>
      <c r="T906" s="21"/>
      <c r="U906" s="21"/>
      <c r="V906" s="21"/>
      <c r="W906" s="21"/>
      <c r="X906" s="21"/>
      <c r="Y906" s="21"/>
      <c r="Z906" s="21"/>
    </row>
    <row r="907" spans="1:26">
      <c r="A907" s="21"/>
      <c r="B907" s="21"/>
      <c r="C907" s="21"/>
      <c r="D907" s="38"/>
      <c r="E907" s="11"/>
      <c r="F907" s="11"/>
      <c r="G907" s="11"/>
      <c r="H907" s="21"/>
      <c r="I907" s="21"/>
      <c r="J907" s="21"/>
      <c r="K907" s="21"/>
      <c r="L907" s="21"/>
      <c r="M907" s="21"/>
      <c r="N907" s="21"/>
      <c r="O907" s="21"/>
      <c r="P907" s="21"/>
      <c r="Q907" s="21"/>
      <c r="R907" s="21"/>
      <c r="S907" s="21"/>
      <c r="T907" s="21"/>
      <c r="U907" s="21"/>
      <c r="V907" s="21"/>
      <c r="W907" s="21"/>
      <c r="X907" s="21"/>
      <c r="Y907" s="21"/>
      <c r="Z907" s="21"/>
    </row>
    <row r="908" spans="1:26">
      <c r="A908" s="21"/>
      <c r="B908" s="21"/>
      <c r="C908" s="21"/>
      <c r="D908" s="38"/>
      <c r="E908" s="11"/>
      <c r="F908" s="11"/>
      <c r="G908" s="11"/>
      <c r="H908" s="21"/>
      <c r="I908" s="21"/>
      <c r="J908" s="21"/>
      <c r="K908" s="21"/>
      <c r="L908" s="21"/>
      <c r="M908" s="21"/>
      <c r="N908" s="21"/>
      <c r="O908" s="21"/>
      <c r="P908" s="21"/>
      <c r="Q908" s="21"/>
      <c r="R908" s="21"/>
      <c r="S908" s="21"/>
      <c r="T908" s="21"/>
      <c r="U908" s="21"/>
      <c r="V908" s="21"/>
      <c r="W908" s="21"/>
      <c r="X908" s="21"/>
      <c r="Y908" s="21"/>
      <c r="Z908" s="21"/>
    </row>
    <row r="909" spans="1:26">
      <c r="A909" s="21"/>
      <c r="B909" s="21"/>
      <c r="C909" s="21"/>
      <c r="D909" s="38"/>
      <c r="E909" s="11"/>
      <c r="F909" s="11"/>
      <c r="G909" s="11"/>
      <c r="H909" s="21"/>
      <c r="I909" s="21"/>
      <c r="J909" s="21"/>
      <c r="K909" s="21"/>
      <c r="L909" s="21"/>
      <c r="M909" s="21"/>
      <c r="N909" s="21"/>
      <c r="O909" s="21"/>
      <c r="P909" s="21"/>
      <c r="Q909" s="21"/>
      <c r="R909" s="21"/>
      <c r="S909" s="21"/>
      <c r="T909" s="21"/>
      <c r="U909" s="21"/>
      <c r="V909" s="21"/>
      <c r="W909" s="21"/>
      <c r="X909" s="21"/>
      <c r="Y909" s="21"/>
      <c r="Z909" s="21"/>
    </row>
    <row r="910" spans="1:26">
      <c r="A910" s="21"/>
      <c r="B910" s="21"/>
      <c r="C910" s="21"/>
      <c r="D910" s="38"/>
      <c r="E910" s="11"/>
      <c r="F910" s="11"/>
      <c r="G910" s="11"/>
      <c r="H910" s="21"/>
      <c r="I910" s="21"/>
      <c r="J910" s="21"/>
      <c r="K910" s="21"/>
      <c r="L910" s="21"/>
      <c r="M910" s="21"/>
      <c r="N910" s="21"/>
      <c r="O910" s="21"/>
      <c r="P910" s="21"/>
      <c r="Q910" s="21"/>
      <c r="R910" s="21"/>
      <c r="S910" s="21"/>
      <c r="T910" s="21"/>
      <c r="U910" s="21"/>
      <c r="V910" s="21"/>
      <c r="W910" s="21"/>
      <c r="X910" s="21"/>
      <c r="Y910" s="21"/>
      <c r="Z910" s="21"/>
    </row>
    <row r="911" spans="1:26">
      <c r="A911" s="21"/>
      <c r="B911" s="21"/>
      <c r="C911" s="21"/>
      <c r="D911" s="38"/>
      <c r="E911" s="11"/>
      <c r="F911" s="11"/>
      <c r="G911" s="11"/>
      <c r="H911" s="21"/>
      <c r="I911" s="21"/>
      <c r="J911" s="21"/>
      <c r="K911" s="21"/>
      <c r="L911" s="21"/>
      <c r="M911" s="21"/>
      <c r="N911" s="21"/>
      <c r="O911" s="21"/>
      <c r="P911" s="21"/>
      <c r="Q911" s="21"/>
      <c r="R911" s="21"/>
      <c r="S911" s="21"/>
      <c r="T911" s="21"/>
      <c r="U911" s="21"/>
      <c r="V911" s="21"/>
      <c r="W911" s="21"/>
      <c r="X911" s="21"/>
      <c r="Y911" s="21"/>
      <c r="Z911" s="21"/>
    </row>
    <row r="912" spans="1:26">
      <c r="A912" s="21"/>
      <c r="B912" s="21"/>
      <c r="C912" s="21"/>
      <c r="D912" s="38"/>
      <c r="E912" s="11"/>
      <c r="F912" s="11"/>
      <c r="G912" s="11"/>
      <c r="H912" s="21"/>
      <c r="I912" s="21"/>
      <c r="J912" s="21"/>
      <c r="K912" s="21"/>
      <c r="L912" s="21"/>
      <c r="M912" s="21"/>
      <c r="N912" s="21"/>
      <c r="O912" s="21"/>
      <c r="P912" s="21"/>
      <c r="Q912" s="21"/>
      <c r="R912" s="21"/>
      <c r="S912" s="21"/>
      <c r="T912" s="21"/>
      <c r="U912" s="21"/>
      <c r="V912" s="21"/>
      <c r="W912" s="21"/>
      <c r="X912" s="21"/>
      <c r="Y912" s="21"/>
      <c r="Z912" s="21"/>
    </row>
    <row r="913" spans="1:26">
      <c r="A913" s="21"/>
      <c r="B913" s="21"/>
      <c r="C913" s="21"/>
      <c r="D913" s="38"/>
      <c r="E913" s="11"/>
      <c r="F913" s="11"/>
      <c r="G913" s="11"/>
      <c r="H913" s="21"/>
      <c r="I913" s="21"/>
      <c r="J913" s="21"/>
      <c r="K913" s="21"/>
      <c r="L913" s="21"/>
      <c r="M913" s="21"/>
      <c r="N913" s="21"/>
      <c r="O913" s="21"/>
      <c r="P913" s="21"/>
      <c r="Q913" s="21"/>
      <c r="R913" s="21"/>
      <c r="S913" s="21"/>
      <c r="T913" s="21"/>
      <c r="U913" s="21"/>
      <c r="V913" s="21"/>
      <c r="W913" s="21"/>
      <c r="X913" s="21"/>
      <c r="Y913" s="21"/>
      <c r="Z913" s="21"/>
    </row>
    <row r="914" spans="1:26">
      <c r="A914" s="21"/>
      <c r="B914" s="21"/>
      <c r="C914" s="21"/>
      <c r="D914" s="38"/>
      <c r="E914" s="11"/>
      <c r="F914" s="11"/>
      <c r="G914" s="11"/>
      <c r="H914" s="21"/>
      <c r="I914" s="21"/>
      <c r="J914" s="21"/>
      <c r="K914" s="21"/>
      <c r="L914" s="21"/>
      <c r="M914" s="21"/>
      <c r="N914" s="21"/>
      <c r="O914" s="21"/>
      <c r="P914" s="21"/>
      <c r="Q914" s="21"/>
      <c r="R914" s="21"/>
      <c r="S914" s="21"/>
      <c r="T914" s="21"/>
      <c r="U914" s="21"/>
      <c r="V914" s="21"/>
      <c r="W914" s="21"/>
      <c r="X914" s="21"/>
      <c r="Y914" s="21"/>
      <c r="Z914" s="21"/>
    </row>
    <row r="915" spans="1:26">
      <c r="A915" s="21"/>
      <c r="B915" s="21"/>
      <c r="C915" s="21"/>
      <c r="D915" s="38"/>
      <c r="E915" s="11"/>
      <c r="F915" s="11"/>
      <c r="G915" s="11"/>
      <c r="H915" s="21"/>
      <c r="I915" s="21"/>
      <c r="J915" s="21"/>
      <c r="K915" s="21"/>
      <c r="L915" s="21"/>
      <c r="M915" s="21"/>
      <c r="N915" s="21"/>
      <c r="O915" s="21"/>
      <c r="P915" s="21"/>
      <c r="Q915" s="21"/>
      <c r="R915" s="21"/>
      <c r="S915" s="21"/>
      <c r="T915" s="21"/>
      <c r="U915" s="21"/>
      <c r="V915" s="21"/>
      <c r="W915" s="21"/>
      <c r="X915" s="21"/>
      <c r="Y915" s="21"/>
      <c r="Z915" s="21"/>
    </row>
    <row r="916" spans="1:26">
      <c r="A916" s="21"/>
      <c r="B916" s="21"/>
      <c r="C916" s="21"/>
      <c r="D916" s="38"/>
      <c r="E916" s="11"/>
      <c r="F916" s="11"/>
      <c r="G916" s="11"/>
      <c r="H916" s="21"/>
      <c r="I916" s="21"/>
      <c r="J916" s="21"/>
      <c r="K916" s="21"/>
      <c r="L916" s="21"/>
      <c r="M916" s="21"/>
      <c r="N916" s="21"/>
      <c r="O916" s="21"/>
      <c r="P916" s="21"/>
      <c r="Q916" s="21"/>
      <c r="R916" s="21"/>
      <c r="S916" s="21"/>
      <c r="T916" s="21"/>
      <c r="U916" s="21"/>
      <c r="V916" s="21"/>
      <c r="W916" s="21"/>
      <c r="X916" s="21"/>
      <c r="Y916" s="21"/>
      <c r="Z916" s="21"/>
    </row>
    <row r="917" spans="1:26">
      <c r="A917" s="21"/>
      <c r="B917" s="21"/>
      <c r="C917" s="21"/>
      <c r="D917" s="38"/>
      <c r="E917" s="11"/>
      <c r="F917" s="11"/>
      <c r="G917" s="11"/>
      <c r="H917" s="21"/>
      <c r="I917" s="21"/>
      <c r="J917" s="21"/>
      <c r="K917" s="21"/>
      <c r="L917" s="21"/>
      <c r="M917" s="21"/>
      <c r="N917" s="21"/>
      <c r="O917" s="21"/>
      <c r="P917" s="21"/>
      <c r="Q917" s="21"/>
      <c r="R917" s="21"/>
      <c r="S917" s="21"/>
      <c r="T917" s="21"/>
      <c r="U917" s="21"/>
      <c r="V917" s="21"/>
      <c r="W917" s="21"/>
      <c r="X917" s="21"/>
      <c r="Y917" s="21"/>
      <c r="Z917" s="21"/>
    </row>
    <row r="918" spans="1:26">
      <c r="A918" s="21"/>
      <c r="B918" s="21"/>
      <c r="C918" s="21"/>
      <c r="D918" s="38"/>
      <c r="E918" s="11"/>
      <c r="F918" s="11"/>
      <c r="G918" s="11"/>
      <c r="H918" s="21"/>
      <c r="I918" s="21"/>
      <c r="J918" s="21"/>
      <c r="K918" s="21"/>
      <c r="L918" s="21"/>
      <c r="M918" s="21"/>
      <c r="N918" s="21"/>
      <c r="O918" s="21"/>
      <c r="P918" s="21"/>
      <c r="Q918" s="21"/>
      <c r="R918" s="21"/>
      <c r="S918" s="21"/>
      <c r="T918" s="21"/>
      <c r="U918" s="21"/>
      <c r="V918" s="21"/>
      <c r="W918" s="21"/>
      <c r="X918" s="21"/>
      <c r="Y918" s="21"/>
      <c r="Z918" s="21"/>
    </row>
    <row r="919" spans="1:26">
      <c r="A919" s="21"/>
      <c r="B919" s="21"/>
      <c r="C919" s="21"/>
      <c r="D919" s="38"/>
      <c r="E919" s="11"/>
      <c r="F919" s="11"/>
      <c r="G919" s="11"/>
      <c r="H919" s="21"/>
      <c r="I919" s="21"/>
      <c r="J919" s="21"/>
      <c r="K919" s="21"/>
      <c r="L919" s="21"/>
      <c r="M919" s="21"/>
      <c r="N919" s="21"/>
      <c r="O919" s="21"/>
      <c r="P919" s="21"/>
      <c r="Q919" s="21"/>
      <c r="R919" s="21"/>
      <c r="S919" s="21"/>
      <c r="T919" s="21"/>
      <c r="U919" s="21"/>
      <c r="V919" s="21"/>
      <c r="W919" s="21"/>
      <c r="X919" s="21"/>
      <c r="Y919" s="21"/>
      <c r="Z919" s="21"/>
    </row>
    <row r="920" spans="1:26">
      <c r="A920" s="21"/>
      <c r="B920" s="21"/>
      <c r="C920" s="21"/>
      <c r="D920" s="38"/>
      <c r="E920" s="11"/>
      <c r="F920" s="11"/>
      <c r="G920" s="11"/>
      <c r="H920" s="21"/>
      <c r="I920" s="21"/>
      <c r="J920" s="21"/>
      <c r="K920" s="21"/>
      <c r="L920" s="21"/>
      <c r="M920" s="21"/>
      <c r="N920" s="21"/>
      <c r="O920" s="21"/>
      <c r="P920" s="21"/>
      <c r="Q920" s="21"/>
      <c r="R920" s="21"/>
      <c r="S920" s="21"/>
      <c r="T920" s="21"/>
      <c r="U920" s="21"/>
      <c r="V920" s="21"/>
      <c r="W920" s="21"/>
      <c r="X920" s="21"/>
      <c r="Y920" s="21"/>
      <c r="Z920" s="21"/>
    </row>
    <row r="921" spans="1:26">
      <c r="A921" s="21"/>
      <c r="B921" s="21"/>
      <c r="C921" s="21"/>
      <c r="D921" s="38"/>
      <c r="E921" s="11"/>
      <c r="F921" s="11"/>
      <c r="G921" s="11"/>
      <c r="H921" s="21"/>
      <c r="I921" s="21"/>
      <c r="J921" s="21"/>
      <c r="K921" s="21"/>
      <c r="L921" s="21"/>
      <c r="M921" s="21"/>
      <c r="N921" s="21"/>
      <c r="O921" s="21"/>
      <c r="P921" s="21"/>
      <c r="Q921" s="21"/>
      <c r="R921" s="21"/>
      <c r="S921" s="21"/>
      <c r="T921" s="21"/>
      <c r="U921" s="21"/>
      <c r="V921" s="21"/>
      <c r="W921" s="21"/>
      <c r="X921" s="21"/>
      <c r="Y921" s="21"/>
      <c r="Z921" s="21"/>
    </row>
    <row r="922" spans="1:26">
      <c r="A922" s="21"/>
      <c r="B922" s="21"/>
      <c r="C922" s="21"/>
      <c r="D922" s="38"/>
      <c r="E922" s="11"/>
      <c r="F922" s="11"/>
      <c r="G922" s="11"/>
      <c r="H922" s="21"/>
      <c r="I922" s="21"/>
      <c r="J922" s="21"/>
      <c r="K922" s="21"/>
      <c r="L922" s="21"/>
      <c r="M922" s="21"/>
      <c r="N922" s="21"/>
      <c r="O922" s="21"/>
      <c r="P922" s="21"/>
      <c r="Q922" s="21"/>
      <c r="R922" s="21"/>
      <c r="S922" s="21"/>
      <c r="T922" s="21"/>
      <c r="U922" s="21"/>
      <c r="V922" s="21"/>
      <c r="W922" s="21"/>
      <c r="X922" s="21"/>
      <c r="Y922" s="21"/>
      <c r="Z922" s="21"/>
    </row>
    <row r="923" spans="1:26">
      <c r="A923" s="21"/>
      <c r="B923" s="21"/>
      <c r="C923" s="21"/>
      <c r="D923" s="38"/>
      <c r="E923" s="11"/>
      <c r="F923" s="11"/>
      <c r="G923" s="11"/>
      <c r="H923" s="21"/>
      <c r="I923" s="21"/>
      <c r="J923" s="21"/>
      <c r="K923" s="21"/>
      <c r="L923" s="21"/>
      <c r="M923" s="21"/>
      <c r="N923" s="21"/>
      <c r="O923" s="21"/>
      <c r="P923" s="21"/>
      <c r="Q923" s="21"/>
      <c r="R923" s="21"/>
      <c r="S923" s="21"/>
      <c r="T923" s="21"/>
      <c r="U923" s="21"/>
      <c r="V923" s="21"/>
      <c r="W923" s="21"/>
      <c r="X923" s="21"/>
      <c r="Y923" s="21"/>
      <c r="Z923" s="21"/>
    </row>
    <row r="924" spans="1:26">
      <c r="A924" s="21"/>
      <c r="B924" s="21"/>
      <c r="C924" s="21"/>
      <c r="D924" s="38"/>
      <c r="E924" s="11"/>
      <c r="F924" s="11"/>
      <c r="G924" s="11"/>
      <c r="H924" s="21"/>
      <c r="I924" s="21"/>
      <c r="J924" s="21"/>
      <c r="K924" s="21"/>
      <c r="L924" s="21"/>
      <c r="M924" s="21"/>
      <c r="N924" s="21"/>
      <c r="O924" s="21"/>
      <c r="P924" s="21"/>
      <c r="Q924" s="21"/>
      <c r="R924" s="21"/>
      <c r="S924" s="21"/>
      <c r="T924" s="21"/>
      <c r="U924" s="21"/>
      <c r="V924" s="21"/>
      <c r="W924" s="21"/>
      <c r="X924" s="21"/>
      <c r="Y924" s="21"/>
      <c r="Z924" s="21"/>
    </row>
    <row r="925" spans="1:26">
      <c r="A925" s="21"/>
      <c r="B925" s="21"/>
      <c r="C925" s="21"/>
      <c r="D925" s="38"/>
      <c r="E925" s="11"/>
      <c r="F925" s="11"/>
      <c r="G925" s="11"/>
      <c r="H925" s="21"/>
      <c r="I925" s="21"/>
      <c r="J925" s="21"/>
      <c r="K925" s="21"/>
      <c r="L925" s="21"/>
      <c r="M925" s="21"/>
      <c r="N925" s="21"/>
      <c r="O925" s="21"/>
      <c r="P925" s="21"/>
      <c r="Q925" s="21"/>
      <c r="R925" s="21"/>
      <c r="S925" s="21"/>
      <c r="T925" s="21"/>
      <c r="U925" s="21"/>
      <c r="V925" s="21"/>
      <c r="W925" s="21"/>
      <c r="X925" s="21"/>
      <c r="Y925" s="21"/>
      <c r="Z925" s="21"/>
    </row>
  </sheetData>
  <mergeCells count="21">
    <mergeCell ref="B123:B146"/>
    <mergeCell ref="C123:C146"/>
    <mergeCell ref="B147:B150"/>
    <mergeCell ref="C147:C150"/>
    <mergeCell ref="E72:E95"/>
    <mergeCell ref="E96:E99"/>
    <mergeCell ref="B105:B106"/>
    <mergeCell ref="C105:C106"/>
    <mergeCell ref="C107:C109"/>
    <mergeCell ref="E59:E71"/>
    <mergeCell ref="F59:F71"/>
    <mergeCell ref="B107:B109"/>
    <mergeCell ref="B110:B122"/>
    <mergeCell ref="C110:C122"/>
    <mergeCell ref="F72:F95"/>
    <mergeCell ref="F96:F99"/>
    <mergeCell ref="A2:C2"/>
    <mergeCell ref="E54:E55"/>
    <mergeCell ref="F54:F55"/>
    <mergeCell ref="E56:E58"/>
    <mergeCell ref="F56:F58"/>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1005"/>
  <sheetViews>
    <sheetView workbookViewId="0">
      <pane ySplit="3" topLeftCell="A4" activePane="bottomLeft" state="frozen"/>
      <selection pane="bottomLeft" activeCell="E5" sqref="E5"/>
    </sheetView>
  </sheetViews>
  <sheetFormatPr baseColWidth="10" defaultColWidth="12.6640625" defaultRowHeight="15.75" customHeight="1"/>
  <cols>
    <col min="1" max="2" width="7" customWidth="1"/>
    <col min="3" max="3" width="39.6640625" customWidth="1"/>
    <col min="4" max="4" width="53.5" customWidth="1"/>
    <col min="5" max="5" width="47.6640625" customWidth="1"/>
    <col min="6" max="6" width="34.6640625" customWidth="1"/>
    <col min="7" max="7" width="35.1640625" customWidth="1"/>
    <col min="8" max="8" width="25.1640625" customWidth="1"/>
    <col min="9" max="9" width="49.6640625" customWidth="1"/>
  </cols>
  <sheetData>
    <row r="1" spans="1:27" ht="14">
      <c r="A1" s="11" t="s">
        <v>1476</v>
      </c>
      <c r="B1" s="5"/>
      <c r="C1" s="5"/>
      <c r="D1" s="6"/>
      <c r="E1" s="5"/>
      <c r="F1" s="5"/>
      <c r="G1" s="5"/>
      <c r="H1" s="5"/>
      <c r="I1" s="5"/>
      <c r="J1" s="5"/>
      <c r="K1" s="5"/>
      <c r="L1" s="5"/>
      <c r="M1" s="5"/>
      <c r="N1" s="5"/>
      <c r="O1" s="5"/>
      <c r="P1" s="5"/>
      <c r="Q1" s="5"/>
      <c r="R1" s="5"/>
      <c r="S1" s="5"/>
      <c r="T1" s="5"/>
      <c r="U1" s="5"/>
      <c r="V1" s="5"/>
      <c r="W1" s="5"/>
      <c r="X1" s="5"/>
      <c r="Y1" s="5"/>
      <c r="Z1" s="5"/>
      <c r="AA1" s="5"/>
    </row>
    <row r="2" spans="1:27" ht="14">
      <c r="A2" s="5"/>
      <c r="B2" s="5"/>
      <c r="C2" s="5"/>
      <c r="D2" s="5"/>
      <c r="E2" s="5"/>
      <c r="F2" s="5"/>
      <c r="G2" s="5"/>
      <c r="H2" s="5"/>
      <c r="I2" s="5"/>
      <c r="J2" s="5"/>
      <c r="K2" s="5"/>
      <c r="L2" s="5"/>
      <c r="M2" s="5"/>
      <c r="N2" s="5"/>
      <c r="O2" s="5"/>
      <c r="P2" s="5"/>
      <c r="Q2" s="5"/>
      <c r="R2" s="5"/>
      <c r="S2" s="5"/>
      <c r="T2" s="5"/>
      <c r="U2" s="5"/>
      <c r="V2" s="5"/>
      <c r="W2" s="5"/>
      <c r="X2" s="5"/>
      <c r="Y2" s="5"/>
      <c r="Z2" s="5"/>
      <c r="AA2" s="5"/>
    </row>
    <row r="3" spans="1:27" ht="27.75" customHeight="1">
      <c r="A3" s="87" t="s">
        <v>1477</v>
      </c>
      <c r="B3" s="87" t="s">
        <v>1478</v>
      </c>
      <c r="C3" s="87" t="s">
        <v>13</v>
      </c>
      <c r="D3" s="87" t="s">
        <v>1479</v>
      </c>
      <c r="E3" s="87" t="s">
        <v>1480</v>
      </c>
      <c r="F3" s="88" t="s">
        <v>1481</v>
      </c>
      <c r="G3" s="89" t="s">
        <v>1482</v>
      </c>
      <c r="H3" s="90" t="s">
        <v>1483</v>
      </c>
      <c r="I3" s="91" t="s">
        <v>1484</v>
      </c>
      <c r="J3" s="5"/>
      <c r="K3" s="5"/>
      <c r="L3" s="5"/>
      <c r="M3" s="5"/>
      <c r="N3" s="5"/>
      <c r="O3" s="5"/>
      <c r="P3" s="5"/>
      <c r="Q3" s="5"/>
      <c r="R3" s="5"/>
      <c r="S3" s="5"/>
      <c r="T3" s="5"/>
      <c r="U3" s="5"/>
      <c r="V3" s="5"/>
      <c r="W3" s="5"/>
      <c r="X3" s="5"/>
      <c r="Y3" s="5"/>
      <c r="Z3" s="5"/>
      <c r="AA3" s="5"/>
    </row>
    <row r="4" spans="1:27" ht="180">
      <c r="A4" s="92" t="s">
        <v>55</v>
      </c>
      <c r="B4" s="92" t="s">
        <v>56</v>
      </c>
      <c r="C4" s="92" t="s">
        <v>1485</v>
      </c>
      <c r="D4" s="92" t="s">
        <v>1486</v>
      </c>
      <c r="E4" s="92" t="s">
        <v>1487</v>
      </c>
      <c r="F4" s="92"/>
      <c r="G4" s="92" t="s">
        <v>1488</v>
      </c>
      <c r="H4" s="92"/>
      <c r="I4" s="92"/>
      <c r="J4" s="5"/>
      <c r="K4" s="5"/>
      <c r="L4" s="5"/>
      <c r="M4" s="5"/>
      <c r="N4" s="5"/>
      <c r="O4" s="5"/>
      <c r="P4" s="5"/>
      <c r="Q4" s="5"/>
      <c r="R4" s="5"/>
      <c r="S4" s="5"/>
      <c r="T4" s="5"/>
      <c r="U4" s="5"/>
      <c r="V4" s="5"/>
      <c r="W4" s="5"/>
      <c r="X4" s="5"/>
      <c r="Y4" s="5"/>
      <c r="Z4" s="5"/>
      <c r="AA4" s="5"/>
    </row>
    <row r="5" spans="1:27" ht="270">
      <c r="A5" s="93" t="s">
        <v>92</v>
      </c>
      <c r="B5" s="93" t="s">
        <v>93</v>
      </c>
      <c r="C5" s="93" t="s">
        <v>1489</v>
      </c>
      <c r="D5" s="93" t="s">
        <v>1490</v>
      </c>
      <c r="E5" s="93" t="s">
        <v>1491</v>
      </c>
      <c r="F5" s="93"/>
      <c r="G5" s="93"/>
      <c r="H5" s="93"/>
      <c r="I5" s="93" t="s">
        <v>1492</v>
      </c>
      <c r="J5" s="5"/>
      <c r="K5" s="5"/>
      <c r="L5" s="5"/>
      <c r="M5" s="5"/>
      <c r="N5" s="5"/>
      <c r="O5" s="5"/>
      <c r="P5" s="5"/>
      <c r="Q5" s="5"/>
      <c r="R5" s="5"/>
      <c r="S5" s="5"/>
      <c r="T5" s="5"/>
      <c r="U5" s="5"/>
      <c r="V5" s="5"/>
      <c r="W5" s="5"/>
      <c r="X5" s="5"/>
      <c r="Y5" s="5"/>
      <c r="Z5" s="5"/>
      <c r="AA5" s="5"/>
    </row>
    <row r="6" spans="1:27" ht="182">
      <c r="A6" s="93" t="s">
        <v>955</v>
      </c>
      <c r="B6" s="93" t="s">
        <v>956</v>
      </c>
      <c r="C6" s="94" t="s">
        <v>961</v>
      </c>
      <c r="D6" s="94" t="s">
        <v>1493</v>
      </c>
      <c r="E6" s="95" t="s">
        <v>1494</v>
      </c>
      <c r="F6" s="96"/>
      <c r="G6" s="96"/>
      <c r="H6" s="96"/>
      <c r="I6" s="95" t="s">
        <v>1495</v>
      </c>
      <c r="J6" s="15"/>
      <c r="K6" s="15"/>
      <c r="L6" s="15"/>
      <c r="M6" s="15"/>
      <c r="N6" s="15"/>
      <c r="O6" s="15"/>
      <c r="P6" s="15"/>
      <c r="Q6" s="15"/>
      <c r="R6" s="15"/>
      <c r="S6" s="15"/>
      <c r="T6" s="15"/>
      <c r="U6" s="15"/>
      <c r="V6" s="15"/>
      <c r="W6" s="15"/>
      <c r="X6" s="15"/>
      <c r="Y6" s="15"/>
      <c r="Z6" s="15"/>
      <c r="AA6" s="15"/>
    </row>
    <row r="7" spans="1:27" ht="180">
      <c r="A7" s="97" t="s">
        <v>119</v>
      </c>
      <c r="B7" s="97" t="s">
        <v>120</v>
      </c>
      <c r="C7" s="97" t="s">
        <v>1496</v>
      </c>
      <c r="D7" s="97" t="s">
        <v>1497</v>
      </c>
      <c r="E7" s="98" t="s">
        <v>1268</v>
      </c>
      <c r="F7" s="97" t="s">
        <v>1498</v>
      </c>
      <c r="G7" s="97"/>
      <c r="H7" s="97"/>
      <c r="I7" s="97"/>
      <c r="J7" s="5"/>
      <c r="K7" s="5"/>
      <c r="L7" s="5"/>
      <c r="M7" s="5"/>
      <c r="N7" s="5"/>
      <c r="O7" s="5"/>
      <c r="P7" s="5"/>
      <c r="Q7" s="5"/>
      <c r="R7" s="5"/>
      <c r="S7" s="5"/>
      <c r="T7" s="5"/>
      <c r="U7" s="5"/>
      <c r="V7" s="5"/>
      <c r="W7" s="5"/>
      <c r="X7" s="5"/>
      <c r="Y7" s="5"/>
      <c r="Z7" s="5"/>
      <c r="AA7" s="5"/>
    </row>
    <row r="8" spans="1:27" ht="314">
      <c r="A8" s="97" t="s">
        <v>149</v>
      </c>
      <c r="B8" s="97" t="s">
        <v>150</v>
      </c>
      <c r="C8" s="97" t="s">
        <v>1499</v>
      </c>
      <c r="D8" s="97" t="s">
        <v>1500</v>
      </c>
      <c r="E8" s="97" t="s">
        <v>1501</v>
      </c>
      <c r="F8" s="97" t="s">
        <v>1502</v>
      </c>
      <c r="G8" s="97"/>
      <c r="H8" s="97"/>
      <c r="I8" s="97"/>
      <c r="J8" s="5"/>
      <c r="K8" s="5"/>
      <c r="L8" s="5"/>
      <c r="M8" s="5"/>
      <c r="N8" s="5"/>
      <c r="O8" s="5"/>
      <c r="P8" s="5"/>
      <c r="Q8" s="5"/>
      <c r="R8" s="5"/>
      <c r="S8" s="5"/>
      <c r="T8" s="5"/>
      <c r="U8" s="5"/>
      <c r="V8" s="5"/>
      <c r="W8" s="5"/>
      <c r="X8" s="5"/>
      <c r="Y8" s="5"/>
      <c r="Z8" s="5"/>
      <c r="AA8" s="5"/>
    </row>
    <row r="9" spans="1:27" ht="210">
      <c r="A9" s="97" t="s">
        <v>179</v>
      </c>
      <c r="B9" s="97" t="s">
        <v>180</v>
      </c>
      <c r="C9" s="97" t="s">
        <v>1503</v>
      </c>
      <c r="D9" s="98" t="s">
        <v>189</v>
      </c>
      <c r="E9" s="98" t="s">
        <v>189</v>
      </c>
      <c r="F9" s="97" t="s">
        <v>1504</v>
      </c>
      <c r="G9" s="97"/>
      <c r="H9" s="97"/>
      <c r="I9" s="97"/>
      <c r="J9" s="5"/>
      <c r="K9" s="5"/>
      <c r="L9" s="5"/>
      <c r="M9" s="5"/>
      <c r="N9" s="5"/>
      <c r="O9" s="5"/>
      <c r="P9" s="5"/>
      <c r="Q9" s="5"/>
      <c r="R9" s="5"/>
      <c r="S9" s="5"/>
      <c r="T9" s="5"/>
      <c r="U9" s="5"/>
      <c r="V9" s="5"/>
      <c r="W9" s="5"/>
      <c r="X9" s="5"/>
      <c r="Y9" s="5"/>
      <c r="Z9" s="5"/>
      <c r="AA9" s="5"/>
    </row>
    <row r="10" spans="1:27" ht="300">
      <c r="A10" s="92" t="s">
        <v>239</v>
      </c>
      <c r="B10" s="92" t="s">
        <v>240</v>
      </c>
      <c r="C10" s="92" t="s">
        <v>1505</v>
      </c>
      <c r="D10" s="99" t="s">
        <v>247</v>
      </c>
      <c r="E10" s="99" t="s">
        <v>1506</v>
      </c>
      <c r="F10" s="92"/>
      <c r="G10" s="92" t="s">
        <v>1507</v>
      </c>
      <c r="H10" s="92"/>
      <c r="I10" s="92"/>
      <c r="J10" s="5"/>
      <c r="K10" s="5"/>
      <c r="L10" s="5"/>
      <c r="M10" s="5"/>
      <c r="N10" s="5"/>
      <c r="O10" s="5"/>
      <c r="P10" s="5"/>
      <c r="Q10" s="5"/>
      <c r="R10" s="5"/>
      <c r="S10" s="5"/>
      <c r="T10" s="5"/>
      <c r="U10" s="5"/>
      <c r="V10" s="5"/>
      <c r="W10" s="5"/>
      <c r="X10" s="5"/>
      <c r="Y10" s="5"/>
      <c r="Z10" s="5"/>
      <c r="AA10" s="5"/>
    </row>
    <row r="11" spans="1:27" ht="180">
      <c r="A11" s="100" t="s">
        <v>211</v>
      </c>
      <c r="B11" s="100" t="s">
        <v>212</v>
      </c>
      <c r="C11" s="101" t="s">
        <v>1508</v>
      </c>
      <c r="D11" s="101" t="s">
        <v>1271</v>
      </c>
      <c r="E11" s="101" t="s">
        <v>1271</v>
      </c>
      <c r="F11" s="100"/>
      <c r="G11" s="100"/>
      <c r="H11" s="100" t="s">
        <v>1271</v>
      </c>
      <c r="I11" s="100"/>
      <c r="J11" s="5"/>
      <c r="K11" s="5"/>
      <c r="L11" s="5"/>
      <c r="M11" s="5"/>
      <c r="N11" s="5"/>
      <c r="O11" s="5"/>
      <c r="P11" s="5"/>
      <c r="Q11" s="5"/>
      <c r="R11" s="5"/>
      <c r="S11" s="5"/>
      <c r="T11" s="5"/>
      <c r="U11" s="5"/>
      <c r="V11" s="5"/>
      <c r="W11" s="5"/>
      <c r="X11" s="5"/>
      <c r="Y11" s="5"/>
      <c r="Z11" s="5"/>
      <c r="AA11" s="5"/>
    </row>
    <row r="12" spans="1:27" ht="180">
      <c r="A12" s="100" t="s">
        <v>266</v>
      </c>
      <c r="B12" s="100" t="s">
        <v>267</v>
      </c>
      <c r="C12" s="101" t="s">
        <v>1509</v>
      </c>
      <c r="D12" s="101" t="s">
        <v>273</v>
      </c>
      <c r="E12" s="101" t="s">
        <v>273</v>
      </c>
      <c r="F12" s="100"/>
      <c r="G12" s="100"/>
      <c r="H12" s="100" t="s">
        <v>273</v>
      </c>
      <c r="I12" s="100"/>
      <c r="J12" s="5"/>
      <c r="K12" s="5"/>
      <c r="L12" s="5"/>
      <c r="M12" s="5"/>
      <c r="N12" s="5"/>
      <c r="O12" s="5"/>
      <c r="P12" s="5"/>
      <c r="Q12" s="5"/>
      <c r="R12" s="5"/>
      <c r="S12" s="5"/>
      <c r="T12" s="5"/>
      <c r="U12" s="5"/>
      <c r="V12" s="5"/>
      <c r="W12" s="5"/>
      <c r="X12" s="5"/>
      <c r="Y12" s="5"/>
      <c r="Z12" s="5"/>
      <c r="AA12" s="5"/>
    </row>
    <row r="13" spans="1:27" ht="409.6">
      <c r="A13" s="92" t="s">
        <v>295</v>
      </c>
      <c r="B13" s="92" t="s">
        <v>296</v>
      </c>
      <c r="C13" s="92" t="s">
        <v>1510</v>
      </c>
      <c r="D13" s="99" t="s">
        <v>303</v>
      </c>
      <c r="E13" s="92" t="s">
        <v>1511</v>
      </c>
      <c r="F13" s="92"/>
      <c r="G13" s="92" t="s">
        <v>303</v>
      </c>
      <c r="H13" s="92"/>
      <c r="I13" s="92"/>
      <c r="J13" s="5"/>
      <c r="K13" s="5"/>
      <c r="L13" s="5"/>
      <c r="M13" s="5"/>
      <c r="N13" s="5"/>
      <c r="O13" s="5"/>
      <c r="P13" s="5"/>
      <c r="Q13" s="5"/>
      <c r="R13" s="5"/>
      <c r="S13" s="5"/>
      <c r="T13" s="5"/>
      <c r="U13" s="5"/>
      <c r="V13" s="5"/>
      <c r="W13" s="5"/>
      <c r="X13" s="5"/>
      <c r="Y13" s="5"/>
      <c r="Z13" s="5"/>
      <c r="AA13" s="5"/>
    </row>
    <row r="14" spans="1:27" ht="314">
      <c r="A14" s="92" t="s">
        <v>344</v>
      </c>
      <c r="B14" s="92" t="s">
        <v>345</v>
      </c>
      <c r="C14" s="92" t="s">
        <v>1512</v>
      </c>
      <c r="D14" s="99" t="s">
        <v>1273</v>
      </c>
      <c r="E14" s="99" t="s">
        <v>1273</v>
      </c>
      <c r="F14" s="92"/>
      <c r="G14" s="102" t="s">
        <v>1513</v>
      </c>
      <c r="H14" s="92"/>
      <c r="I14" s="92"/>
      <c r="J14" s="5"/>
      <c r="K14" s="5"/>
      <c r="L14" s="5"/>
      <c r="M14" s="5"/>
      <c r="N14" s="5"/>
      <c r="O14" s="5"/>
      <c r="P14" s="5"/>
      <c r="Q14" s="5"/>
      <c r="R14" s="5"/>
      <c r="S14" s="5"/>
      <c r="T14" s="5"/>
      <c r="U14" s="5"/>
      <c r="V14" s="5"/>
      <c r="W14" s="5"/>
      <c r="X14" s="5"/>
      <c r="Y14" s="5"/>
      <c r="Z14" s="5"/>
      <c r="AA14" s="5"/>
    </row>
    <row r="15" spans="1:27" ht="314">
      <c r="A15" s="92" t="s">
        <v>368</v>
      </c>
      <c r="B15" s="92" t="s">
        <v>369</v>
      </c>
      <c r="C15" s="92" t="s">
        <v>1514</v>
      </c>
      <c r="D15" s="99" t="s">
        <v>375</v>
      </c>
      <c r="E15" s="92" t="s">
        <v>1515</v>
      </c>
      <c r="F15" s="92"/>
      <c r="G15" s="92" t="s">
        <v>375</v>
      </c>
      <c r="H15" s="92"/>
      <c r="I15" s="92"/>
      <c r="J15" s="5"/>
      <c r="K15" s="5"/>
      <c r="L15" s="5"/>
      <c r="M15" s="5"/>
      <c r="N15" s="5"/>
      <c r="O15" s="5"/>
      <c r="P15" s="5"/>
      <c r="Q15" s="5"/>
      <c r="R15" s="5"/>
      <c r="S15" s="5"/>
      <c r="T15" s="5"/>
      <c r="U15" s="5"/>
      <c r="V15" s="5"/>
      <c r="W15" s="5"/>
      <c r="X15" s="5"/>
      <c r="Y15" s="5"/>
      <c r="Z15" s="5"/>
      <c r="AA15" s="5"/>
    </row>
    <row r="16" spans="1:27" ht="370">
      <c r="A16" s="93" t="s">
        <v>395</v>
      </c>
      <c r="B16" s="93" t="s">
        <v>396</v>
      </c>
      <c r="C16" s="93" t="s">
        <v>1516</v>
      </c>
      <c r="D16" s="103" t="s">
        <v>403</v>
      </c>
      <c r="E16" s="103" t="s">
        <v>403</v>
      </c>
      <c r="F16" s="93"/>
      <c r="G16" s="93"/>
      <c r="H16" s="93"/>
      <c r="I16" s="93" t="s">
        <v>403</v>
      </c>
      <c r="J16" s="5"/>
      <c r="K16" s="5"/>
      <c r="L16" s="5"/>
      <c r="M16" s="5"/>
      <c r="N16" s="5"/>
      <c r="O16" s="5"/>
      <c r="P16" s="5"/>
      <c r="Q16" s="5"/>
      <c r="R16" s="5"/>
      <c r="S16" s="5"/>
      <c r="T16" s="5"/>
      <c r="U16" s="5"/>
      <c r="V16" s="5"/>
      <c r="W16" s="5"/>
      <c r="X16" s="5"/>
      <c r="Y16" s="5"/>
      <c r="Z16" s="5"/>
      <c r="AA16" s="5"/>
    </row>
    <row r="17" spans="1:27" ht="314">
      <c r="A17" s="93" t="s">
        <v>419</v>
      </c>
      <c r="B17" s="93" t="s">
        <v>420</v>
      </c>
      <c r="C17" s="93" t="s">
        <v>1517</v>
      </c>
      <c r="D17" s="103" t="s">
        <v>1518</v>
      </c>
      <c r="E17" s="93" t="s">
        <v>1519</v>
      </c>
      <c r="F17" s="93"/>
      <c r="G17" s="93"/>
      <c r="H17" s="93"/>
      <c r="I17" s="93" t="s">
        <v>1520</v>
      </c>
      <c r="J17" s="5"/>
      <c r="K17" s="5"/>
      <c r="L17" s="5"/>
      <c r="M17" s="5"/>
      <c r="N17" s="5"/>
      <c r="O17" s="5"/>
      <c r="P17" s="5"/>
      <c r="Q17" s="5"/>
      <c r="R17" s="5"/>
      <c r="S17" s="5"/>
      <c r="T17" s="5"/>
      <c r="U17" s="5"/>
      <c r="V17" s="5"/>
      <c r="W17" s="5"/>
      <c r="X17" s="5"/>
      <c r="Y17" s="5"/>
      <c r="Z17" s="5"/>
      <c r="AA17" s="5"/>
    </row>
    <row r="18" spans="1:27" ht="314">
      <c r="A18" s="92" t="s">
        <v>445</v>
      </c>
      <c r="B18" s="92" t="s">
        <v>446</v>
      </c>
      <c r="C18" s="92" t="s">
        <v>1521</v>
      </c>
      <c r="D18" s="92" t="s">
        <v>1522</v>
      </c>
      <c r="E18" s="99" t="s">
        <v>1276</v>
      </c>
      <c r="F18" s="92"/>
      <c r="G18" s="92" t="s">
        <v>1523</v>
      </c>
      <c r="H18" s="92"/>
      <c r="I18" s="92"/>
      <c r="J18" s="104"/>
      <c r="K18" s="104"/>
      <c r="L18" s="104"/>
      <c r="M18" s="104"/>
      <c r="N18" s="104"/>
      <c r="O18" s="104"/>
      <c r="P18" s="104"/>
      <c r="Q18" s="104"/>
      <c r="R18" s="104"/>
      <c r="S18" s="104"/>
      <c r="T18" s="104"/>
      <c r="U18" s="104"/>
      <c r="V18" s="104"/>
      <c r="W18" s="104"/>
      <c r="X18" s="104"/>
      <c r="Y18" s="104"/>
      <c r="Z18" s="104"/>
      <c r="AA18" s="104"/>
    </row>
    <row r="19" spans="1:27" ht="285">
      <c r="A19" s="93" t="s">
        <v>471</v>
      </c>
      <c r="B19" s="93" t="s">
        <v>472</v>
      </c>
      <c r="C19" s="93" t="s">
        <v>1524</v>
      </c>
      <c r="D19" s="93" t="s">
        <v>1525</v>
      </c>
      <c r="E19" s="93" t="s">
        <v>1526</v>
      </c>
      <c r="F19" s="93"/>
      <c r="G19" s="93"/>
      <c r="H19" s="93"/>
      <c r="I19" s="93" t="s">
        <v>1527</v>
      </c>
      <c r="J19" s="5"/>
      <c r="K19" s="5"/>
      <c r="L19" s="5"/>
      <c r="M19" s="5"/>
      <c r="N19" s="5"/>
      <c r="O19" s="5"/>
      <c r="P19" s="5"/>
      <c r="Q19" s="5"/>
      <c r="R19" s="5"/>
      <c r="S19" s="5"/>
      <c r="T19" s="5"/>
      <c r="U19" s="5"/>
      <c r="V19" s="5"/>
      <c r="W19" s="5"/>
      <c r="X19" s="5"/>
      <c r="Y19" s="5"/>
      <c r="Z19" s="5"/>
      <c r="AA19" s="5"/>
    </row>
    <row r="20" spans="1:27" ht="342">
      <c r="A20" s="97" t="s">
        <v>499</v>
      </c>
      <c r="B20" s="97" t="s">
        <v>500</v>
      </c>
      <c r="C20" s="97" t="s">
        <v>1528</v>
      </c>
      <c r="D20" s="98" t="s">
        <v>506</v>
      </c>
      <c r="E20" s="98" t="s">
        <v>1278</v>
      </c>
      <c r="F20" s="97" t="s">
        <v>1278</v>
      </c>
      <c r="G20" s="97"/>
      <c r="H20" s="97"/>
      <c r="I20" s="97"/>
      <c r="J20" s="5"/>
      <c r="K20" s="5"/>
      <c r="L20" s="5"/>
      <c r="M20" s="5"/>
      <c r="N20" s="5"/>
      <c r="O20" s="5"/>
      <c r="P20" s="5"/>
      <c r="Q20" s="5"/>
      <c r="R20" s="5"/>
      <c r="S20" s="5"/>
      <c r="T20" s="5"/>
      <c r="U20" s="5"/>
      <c r="V20" s="5"/>
      <c r="W20" s="5"/>
      <c r="X20" s="5"/>
      <c r="Y20" s="5"/>
      <c r="Z20" s="5"/>
      <c r="AA20" s="5"/>
    </row>
    <row r="21" spans="1:27" ht="255">
      <c r="A21" s="100" t="s">
        <v>523</v>
      </c>
      <c r="B21" s="100" t="s">
        <v>524</v>
      </c>
      <c r="C21" s="100" t="s">
        <v>1529</v>
      </c>
      <c r="D21" s="101" t="s">
        <v>530</v>
      </c>
      <c r="E21" s="101" t="s">
        <v>530</v>
      </c>
      <c r="F21" s="100"/>
      <c r="G21" s="100"/>
      <c r="H21" s="100" t="s">
        <v>530</v>
      </c>
      <c r="I21" s="100"/>
      <c r="J21" s="5"/>
      <c r="K21" s="5"/>
      <c r="L21" s="5"/>
      <c r="M21" s="5"/>
      <c r="N21" s="5"/>
      <c r="O21" s="5"/>
      <c r="P21" s="5"/>
      <c r="Q21" s="5"/>
      <c r="R21" s="5"/>
      <c r="S21" s="5"/>
      <c r="T21" s="5"/>
      <c r="U21" s="5"/>
      <c r="V21" s="5"/>
      <c r="W21" s="5"/>
      <c r="X21" s="5"/>
      <c r="Y21" s="5"/>
      <c r="Z21" s="5"/>
      <c r="AA21" s="5"/>
    </row>
    <row r="22" spans="1:27" ht="409.6">
      <c r="A22" s="100" t="s">
        <v>546</v>
      </c>
      <c r="B22" s="100" t="s">
        <v>547</v>
      </c>
      <c r="C22" s="100" t="s">
        <v>1530</v>
      </c>
      <c r="D22" s="100" t="s">
        <v>1531</v>
      </c>
      <c r="E22" s="101" t="s">
        <v>1279</v>
      </c>
      <c r="F22" s="100"/>
      <c r="G22" s="100"/>
      <c r="H22" s="100" t="s">
        <v>1279</v>
      </c>
      <c r="I22" s="100"/>
      <c r="J22" s="5"/>
      <c r="K22" s="5"/>
      <c r="L22" s="5"/>
      <c r="M22" s="5"/>
      <c r="N22" s="5"/>
      <c r="O22" s="5"/>
      <c r="P22" s="5"/>
      <c r="Q22" s="5"/>
      <c r="R22" s="5"/>
      <c r="S22" s="5"/>
      <c r="T22" s="5"/>
      <c r="U22" s="5"/>
      <c r="V22" s="5"/>
      <c r="W22" s="5"/>
      <c r="X22" s="5"/>
      <c r="Y22" s="5"/>
      <c r="Z22" s="5"/>
      <c r="AA22" s="5"/>
    </row>
    <row r="23" spans="1:27" ht="240">
      <c r="A23" s="100" t="s">
        <v>573</v>
      </c>
      <c r="B23" s="100" t="s">
        <v>574</v>
      </c>
      <c r="C23" s="100" t="s">
        <v>1532</v>
      </c>
      <c r="D23" s="101" t="s">
        <v>580</v>
      </c>
      <c r="E23" s="101" t="s">
        <v>580</v>
      </c>
      <c r="F23" s="100"/>
      <c r="G23" s="100"/>
      <c r="H23" s="100" t="s">
        <v>580</v>
      </c>
      <c r="I23" s="100"/>
      <c r="J23" s="5"/>
      <c r="K23" s="5"/>
      <c r="L23" s="5"/>
      <c r="M23" s="5"/>
      <c r="N23" s="5"/>
      <c r="O23" s="5"/>
      <c r="P23" s="5"/>
      <c r="Q23" s="5"/>
      <c r="R23" s="5"/>
      <c r="S23" s="5"/>
      <c r="T23" s="5"/>
      <c r="U23" s="5"/>
      <c r="V23" s="5"/>
      <c r="W23" s="5"/>
      <c r="X23" s="5"/>
      <c r="Y23" s="5"/>
      <c r="Z23" s="5"/>
      <c r="AA23" s="5"/>
    </row>
    <row r="24" spans="1:27" ht="285">
      <c r="A24" s="100" t="s">
        <v>598</v>
      </c>
      <c r="B24" s="100" t="s">
        <v>599</v>
      </c>
      <c r="C24" s="100" t="s">
        <v>1533</v>
      </c>
      <c r="D24" s="100" t="s">
        <v>1534</v>
      </c>
      <c r="E24" s="100" t="s">
        <v>1535</v>
      </c>
      <c r="F24" s="100"/>
      <c r="G24" s="100"/>
      <c r="H24" s="100" t="s">
        <v>1536</v>
      </c>
      <c r="I24" s="100"/>
      <c r="J24" s="5"/>
      <c r="K24" s="5"/>
      <c r="L24" s="5"/>
      <c r="M24" s="5"/>
      <c r="N24" s="5"/>
      <c r="O24" s="5"/>
      <c r="P24" s="5"/>
      <c r="Q24" s="5"/>
      <c r="R24" s="5"/>
      <c r="S24" s="5"/>
      <c r="T24" s="5"/>
      <c r="U24" s="5"/>
      <c r="V24" s="5"/>
      <c r="W24" s="5"/>
      <c r="X24" s="5"/>
      <c r="Y24" s="5"/>
      <c r="Z24" s="5"/>
      <c r="AA24" s="5"/>
    </row>
    <row r="25" spans="1:27" ht="240">
      <c r="A25" s="100" t="s">
        <v>622</v>
      </c>
      <c r="B25" s="100" t="s">
        <v>623</v>
      </c>
      <c r="C25" s="101" t="s">
        <v>1537</v>
      </c>
      <c r="D25" s="101" t="s">
        <v>1538</v>
      </c>
      <c r="E25" s="101" t="s">
        <v>1281</v>
      </c>
      <c r="F25" s="101" t="s">
        <v>1281</v>
      </c>
      <c r="G25" s="100"/>
      <c r="H25" s="100" t="s">
        <v>1281</v>
      </c>
      <c r="I25" s="100"/>
      <c r="J25" s="5"/>
      <c r="K25" s="5"/>
      <c r="L25" s="5"/>
      <c r="M25" s="5"/>
      <c r="N25" s="5"/>
      <c r="O25" s="5"/>
      <c r="P25" s="5"/>
      <c r="Q25" s="5"/>
      <c r="R25" s="5"/>
      <c r="S25" s="5"/>
      <c r="T25" s="5"/>
      <c r="U25" s="5"/>
      <c r="V25" s="5"/>
      <c r="W25" s="5"/>
      <c r="X25" s="5"/>
      <c r="Y25" s="5"/>
      <c r="Z25" s="5"/>
      <c r="AA25" s="5"/>
    </row>
    <row r="26" spans="1:27" ht="180">
      <c r="A26" s="93" t="s">
        <v>645</v>
      </c>
      <c r="B26" s="93" t="s">
        <v>646</v>
      </c>
      <c r="C26" s="103" t="s">
        <v>651</v>
      </c>
      <c r="D26" s="103" t="s">
        <v>652</v>
      </c>
      <c r="E26" s="103" t="s">
        <v>1282</v>
      </c>
      <c r="F26" s="93"/>
      <c r="G26" s="93"/>
      <c r="H26" s="93"/>
      <c r="I26" s="93" t="s">
        <v>1282</v>
      </c>
      <c r="J26" s="5"/>
      <c r="K26" s="5"/>
      <c r="L26" s="5"/>
      <c r="M26" s="5"/>
      <c r="N26" s="5"/>
      <c r="O26" s="5"/>
      <c r="P26" s="5"/>
      <c r="Q26" s="5"/>
      <c r="R26" s="5"/>
      <c r="S26" s="5"/>
      <c r="T26" s="5"/>
      <c r="U26" s="5"/>
      <c r="V26" s="5"/>
      <c r="W26" s="5"/>
      <c r="X26" s="5"/>
      <c r="Y26" s="5"/>
      <c r="Z26" s="5"/>
      <c r="AA26" s="5"/>
    </row>
    <row r="27" spans="1:27" ht="90">
      <c r="A27" s="93" t="s">
        <v>668</v>
      </c>
      <c r="B27" s="93" t="s">
        <v>669</v>
      </c>
      <c r="C27" s="103" t="s">
        <v>674</v>
      </c>
      <c r="D27" s="103" t="s">
        <v>675</v>
      </c>
      <c r="E27" s="103" t="s">
        <v>675</v>
      </c>
      <c r="F27" s="93"/>
      <c r="G27" s="93"/>
      <c r="H27" s="93"/>
      <c r="I27" s="93" t="s">
        <v>1539</v>
      </c>
      <c r="J27" s="5"/>
      <c r="K27" s="5"/>
      <c r="L27" s="5"/>
      <c r="M27" s="5"/>
      <c r="N27" s="5"/>
      <c r="O27" s="5"/>
      <c r="P27" s="5"/>
      <c r="Q27" s="5"/>
      <c r="R27" s="5"/>
      <c r="S27" s="5"/>
      <c r="T27" s="5"/>
      <c r="U27" s="5"/>
      <c r="V27" s="5"/>
      <c r="W27" s="5"/>
      <c r="X27" s="5"/>
      <c r="Y27" s="5"/>
      <c r="Z27" s="5"/>
      <c r="AA27" s="5"/>
    </row>
    <row r="28" spans="1:27" ht="240">
      <c r="A28" s="93" t="s">
        <v>693</v>
      </c>
      <c r="B28" s="93" t="s">
        <v>694</v>
      </c>
      <c r="C28" s="93" t="s">
        <v>1540</v>
      </c>
      <c r="D28" s="93" t="s">
        <v>1541</v>
      </c>
      <c r="E28" s="93" t="s">
        <v>1542</v>
      </c>
      <c r="F28" s="93"/>
      <c r="G28" s="93"/>
      <c r="H28" s="93"/>
      <c r="I28" s="93" t="s">
        <v>1543</v>
      </c>
      <c r="J28" s="5"/>
      <c r="K28" s="5"/>
      <c r="L28" s="5"/>
      <c r="M28" s="5"/>
      <c r="N28" s="5"/>
      <c r="O28" s="5"/>
      <c r="P28" s="5"/>
      <c r="Q28" s="5"/>
      <c r="R28" s="5"/>
      <c r="S28" s="5"/>
      <c r="T28" s="5"/>
      <c r="U28" s="5"/>
      <c r="V28" s="5"/>
      <c r="W28" s="5"/>
      <c r="X28" s="5"/>
      <c r="Y28" s="5"/>
      <c r="Z28" s="5"/>
      <c r="AA28" s="5"/>
    </row>
    <row r="29" spans="1:27" ht="409.6">
      <c r="A29" s="93" t="s">
        <v>714</v>
      </c>
      <c r="B29" s="93" t="s">
        <v>715</v>
      </c>
      <c r="C29" s="93" t="s">
        <v>1544</v>
      </c>
      <c r="D29" s="103" t="s">
        <v>721</v>
      </c>
      <c r="E29" s="93" t="s">
        <v>1545</v>
      </c>
      <c r="F29" s="93"/>
      <c r="G29" s="93"/>
      <c r="H29" s="93"/>
      <c r="I29" s="93" t="s">
        <v>721</v>
      </c>
      <c r="J29" s="5"/>
      <c r="K29" s="5"/>
      <c r="L29" s="5"/>
      <c r="M29" s="5"/>
      <c r="N29" s="5"/>
      <c r="O29" s="5"/>
      <c r="P29" s="5"/>
      <c r="Q29" s="5"/>
      <c r="R29" s="5"/>
      <c r="S29" s="5"/>
      <c r="T29" s="5"/>
      <c r="U29" s="5"/>
      <c r="V29" s="5"/>
      <c r="W29" s="5"/>
      <c r="X29" s="5"/>
      <c r="Y29" s="5"/>
      <c r="Z29" s="5"/>
      <c r="AA29" s="5"/>
    </row>
    <row r="30" spans="1:27" ht="135">
      <c r="A30" s="100" t="s">
        <v>322</v>
      </c>
      <c r="B30" s="100" t="s">
        <v>323</v>
      </c>
      <c r="C30" s="101" t="s">
        <v>329</v>
      </c>
      <c r="D30" s="101" t="s">
        <v>330</v>
      </c>
      <c r="E30" s="100" t="s">
        <v>1546</v>
      </c>
      <c r="F30" s="100"/>
      <c r="G30" s="100"/>
      <c r="H30" s="100" t="s">
        <v>330</v>
      </c>
      <c r="I30" s="100"/>
      <c r="J30" s="5"/>
      <c r="K30" s="5"/>
      <c r="L30" s="5"/>
      <c r="M30" s="5"/>
      <c r="N30" s="5"/>
      <c r="O30" s="5"/>
      <c r="P30" s="5"/>
      <c r="Q30" s="5"/>
      <c r="R30" s="5"/>
      <c r="S30" s="5"/>
      <c r="T30" s="5"/>
      <c r="U30" s="5"/>
      <c r="V30" s="5"/>
      <c r="W30" s="5"/>
      <c r="X30" s="5"/>
      <c r="Y30" s="5"/>
      <c r="Z30" s="5"/>
      <c r="AA30" s="5"/>
    </row>
    <row r="31" spans="1:27" ht="210">
      <c r="A31" s="93" t="s">
        <v>929</v>
      </c>
      <c r="B31" s="93" t="s">
        <v>930</v>
      </c>
      <c r="C31" s="103" t="s">
        <v>935</v>
      </c>
      <c r="D31" s="103" t="s">
        <v>936</v>
      </c>
      <c r="E31" s="93" t="s">
        <v>1547</v>
      </c>
      <c r="F31" s="93"/>
      <c r="G31" s="93"/>
      <c r="H31" s="93"/>
      <c r="I31" s="93" t="s">
        <v>936</v>
      </c>
      <c r="J31" s="5"/>
      <c r="K31" s="5"/>
      <c r="L31" s="5"/>
      <c r="M31" s="5"/>
      <c r="N31" s="5"/>
      <c r="O31" s="5"/>
      <c r="P31" s="5"/>
      <c r="Q31" s="5"/>
      <c r="R31" s="5"/>
      <c r="S31" s="5"/>
      <c r="T31" s="5"/>
      <c r="U31" s="5"/>
      <c r="V31" s="5"/>
      <c r="W31" s="5"/>
      <c r="X31" s="5"/>
      <c r="Y31" s="5"/>
      <c r="Z31" s="5"/>
      <c r="AA31" s="5"/>
    </row>
    <row r="32" spans="1:27" ht="328">
      <c r="A32" s="100" t="s">
        <v>978</v>
      </c>
      <c r="B32" s="100" t="s">
        <v>979</v>
      </c>
      <c r="C32" s="101" t="s">
        <v>1548</v>
      </c>
      <c r="D32" s="101" t="s">
        <v>985</v>
      </c>
      <c r="E32" s="100" t="s">
        <v>1549</v>
      </c>
      <c r="F32" s="100"/>
      <c r="G32" s="100"/>
      <c r="H32" s="100" t="s">
        <v>1550</v>
      </c>
      <c r="I32" s="100"/>
      <c r="J32" s="5"/>
      <c r="K32" s="5"/>
      <c r="L32" s="5"/>
      <c r="M32" s="5"/>
      <c r="N32" s="5"/>
      <c r="O32" s="5"/>
      <c r="P32" s="5"/>
      <c r="Q32" s="5"/>
      <c r="R32" s="5"/>
      <c r="S32" s="5"/>
      <c r="T32" s="5"/>
      <c r="U32" s="5"/>
      <c r="V32" s="5"/>
      <c r="W32" s="5"/>
      <c r="X32" s="5"/>
      <c r="Y32" s="5"/>
      <c r="Z32" s="5"/>
      <c r="AA32" s="5"/>
    </row>
    <row r="33" spans="1:27" ht="409.6">
      <c r="A33" s="93" t="s">
        <v>740</v>
      </c>
      <c r="B33" s="93" t="s">
        <v>741</v>
      </c>
      <c r="C33" s="93" t="s">
        <v>1551</v>
      </c>
      <c r="D33" s="103" t="s">
        <v>747</v>
      </c>
      <c r="E33" s="93" t="s">
        <v>1552</v>
      </c>
      <c r="F33" s="93"/>
      <c r="G33" s="93"/>
      <c r="H33" s="93"/>
      <c r="I33" s="93" t="s">
        <v>1553</v>
      </c>
      <c r="J33" s="5"/>
      <c r="K33" s="5"/>
      <c r="L33" s="5"/>
      <c r="M33" s="5"/>
      <c r="N33" s="5"/>
      <c r="O33" s="5"/>
      <c r="P33" s="5"/>
      <c r="Q33" s="5"/>
      <c r="R33" s="5"/>
      <c r="S33" s="5"/>
      <c r="T33" s="5"/>
      <c r="U33" s="5"/>
      <c r="V33" s="5"/>
      <c r="W33" s="5"/>
      <c r="X33" s="5"/>
      <c r="Y33" s="5"/>
      <c r="Z33" s="5"/>
      <c r="AA33" s="5"/>
    </row>
    <row r="34" spans="1:27" ht="409.6">
      <c r="A34" s="97" t="s">
        <v>864</v>
      </c>
      <c r="B34" s="97" t="s">
        <v>865</v>
      </c>
      <c r="C34" s="98" t="s">
        <v>1554</v>
      </c>
      <c r="D34" s="98" t="s">
        <v>1555</v>
      </c>
      <c r="E34" s="97" t="s">
        <v>1556</v>
      </c>
      <c r="F34" s="97" t="s">
        <v>1557</v>
      </c>
      <c r="G34" s="97"/>
      <c r="H34" s="97"/>
      <c r="I34" s="97"/>
      <c r="J34" s="5"/>
      <c r="K34" s="5"/>
      <c r="L34" s="5"/>
      <c r="M34" s="5"/>
      <c r="N34" s="5"/>
      <c r="O34" s="5"/>
      <c r="P34" s="5"/>
      <c r="Q34" s="5"/>
      <c r="R34" s="5"/>
      <c r="S34" s="5"/>
      <c r="T34" s="5"/>
      <c r="U34" s="5"/>
      <c r="V34" s="5"/>
      <c r="W34" s="5"/>
      <c r="X34" s="5"/>
      <c r="Y34" s="5"/>
      <c r="Z34" s="5"/>
      <c r="AA34" s="5"/>
    </row>
    <row r="35" spans="1:27" ht="195">
      <c r="A35" s="97" t="s">
        <v>886</v>
      </c>
      <c r="B35" s="97" t="s">
        <v>887</v>
      </c>
      <c r="C35" s="98" t="s">
        <v>892</v>
      </c>
      <c r="D35" s="98" t="s">
        <v>1558</v>
      </c>
      <c r="E35" s="97" t="s">
        <v>1559</v>
      </c>
      <c r="F35" s="97" t="s">
        <v>1560</v>
      </c>
      <c r="G35" s="97"/>
      <c r="H35" s="97"/>
      <c r="I35" s="97"/>
      <c r="J35" s="5"/>
      <c r="K35" s="5"/>
      <c r="L35" s="5"/>
      <c r="M35" s="5"/>
      <c r="N35" s="5"/>
      <c r="O35" s="5"/>
      <c r="P35" s="5"/>
      <c r="Q35" s="5"/>
      <c r="R35" s="5"/>
      <c r="S35" s="5"/>
      <c r="T35" s="5"/>
      <c r="U35" s="5"/>
      <c r="V35" s="5"/>
      <c r="W35" s="5"/>
      <c r="X35" s="5"/>
      <c r="Y35" s="5"/>
      <c r="Z35" s="5"/>
      <c r="AA35" s="5"/>
    </row>
    <row r="36" spans="1:27" ht="409.6">
      <c r="A36" s="92" t="s">
        <v>995</v>
      </c>
      <c r="B36" s="92" t="s">
        <v>996</v>
      </c>
      <c r="C36" s="92" t="s">
        <v>1561</v>
      </c>
      <c r="D36" s="92" t="s">
        <v>1562</v>
      </c>
      <c r="E36" s="92" t="s">
        <v>1563</v>
      </c>
      <c r="F36" s="92"/>
      <c r="G36" s="92" t="s">
        <v>1564</v>
      </c>
      <c r="H36" s="92"/>
      <c r="I36" s="92"/>
      <c r="J36" s="5"/>
      <c r="K36" s="5"/>
      <c r="L36" s="5"/>
      <c r="M36" s="5"/>
      <c r="N36" s="5"/>
      <c r="O36" s="5"/>
      <c r="P36" s="5"/>
      <c r="Q36" s="5"/>
      <c r="R36" s="5"/>
      <c r="S36" s="5"/>
      <c r="T36" s="5"/>
      <c r="U36" s="5"/>
      <c r="V36" s="5"/>
      <c r="W36" s="5"/>
      <c r="X36" s="5"/>
      <c r="Y36" s="5"/>
      <c r="Z36" s="5"/>
      <c r="AA36" s="5"/>
    </row>
    <row r="37" spans="1:27" ht="384">
      <c r="A37" s="100" t="s">
        <v>1042</v>
      </c>
      <c r="B37" s="100" t="s">
        <v>1043</v>
      </c>
      <c r="C37" s="100" t="s">
        <v>1565</v>
      </c>
      <c r="D37" s="101" t="s">
        <v>1049</v>
      </c>
      <c r="E37" s="100" t="s">
        <v>1566</v>
      </c>
      <c r="F37" s="100"/>
      <c r="G37" s="100"/>
      <c r="H37" s="100" t="s">
        <v>1567</v>
      </c>
      <c r="I37" s="100"/>
      <c r="J37" s="5"/>
      <c r="K37" s="5"/>
      <c r="L37" s="5"/>
      <c r="M37" s="5"/>
      <c r="N37" s="5"/>
      <c r="O37" s="5"/>
      <c r="P37" s="5"/>
      <c r="Q37" s="5"/>
      <c r="R37" s="5"/>
      <c r="S37" s="5"/>
      <c r="T37" s="5"/>
      <c r="U37" s="5"/>
      <c r="V37" s="5"/>
      <c r="W37" s="5"/>
      <c r="X37" s="5"/>
      <c r="Y37" s="5"/>
      <c r="Z37" s="5"/>
      <c r="AA37" s="5"/>
    </row>
    <row r="38" spans="1:27" ht="270">
      <c r="A38" s="100" t="s">
        <v>1065</v>
      </c>
      <c r="B38" s="100" t="s">
        <v>1066</v>
      </c>
      <c r="C38" s="101" t="s">
        <v>1071</v>
      </c>
      <c r="D38" s="101" t="s">
        <v>1072</v>
      </c>
      <c r="E38" s="100" t="s">
        <v>1568</v>
      </c>
      <c r="F38" s="100"/>
      <c r="G38" s="100"/>
      <c r="H38" s="100" t="s">
        <v>1569</v>
      </c>
      <c r="I38" s="100"/>
      <c r="J38" s="5"/>
      <c r="K38" s="5"/>
      <c r="L38" s="5"/>
      <c r="M38" s="5"/>
      <c r="N38" s="5"/>
      <c r="O38" s="5"/>
      <c r="P38" s="5"/>
      <c r="Q38" s="5"/>
      <c r="R38" s="5"/>
      <c r="S38" s="5"/>
      <c r="T38" s="5"/>
      <c r="U38" s="5"/>
      <c r="V38" s="5"/>
      <c r="W38" s="5"/>
      <c r="X38" s="5"/>
      <c r="Y38" s="5"/>
      <c r="Z38" s="5"/>
      <c r="AA38" s="5"/>
    </row>
    <row r="39" spans="1:27" ht="409.6">
      <c r="A39" s="100" t="s">
        <v>1017</v>
      </c>
      <c r="B39" s="100" t="s">
        <v>1018</v>
      </c>
      <c r="C39" s="100" t="s">
        <v>1570</v>
      </c>
      <c r="D39" s="100" t="s">
        <v>1571</v>
      </c>
      <c r="E39" s="101" t="s">
        <v>1294</v>
      </c>
      <c r="F39" s="100"/>
      <c r="G39" s="100"/>
      <c r="H39" s="100" t="s">
        <v>1294</v>
      </c>
      <c r="I39" s="100"/>
      <c r="J39" s="5"/>
      <c r="K39" s="5"/>
      <c r="L39" s="5"/>
      <c r="M39" s="5"/>
      <c r="N39" s="5"/>
      <c r="O39" s="5"/>
      <c r="P39" s="5"/>
      <c r="Q39" s="5"/>
      <c r="R39" s="5"/>
      <c r="S39" s="5"/>
      <c r="T39" s="5"/>
      <c r="U39" s="5"/>
      <c r="V39" s="5"/>
      <c r="W39" s="5"/>
      <c r="X39" s="5"/>
      <c r="Y39" s="5"/>
      <c r="Z39" s="5"/>
      <c r="AA39" s="5"/>
    </row>
    <row r="40" spans="1:27" ht="409.6">
      <c r="A40" s="92" t="s">
        <v>1109</v>
      </c>
      <c r="B40" s="92" t="s">
        <v>1110</v>
      </c>
      <c r="C40" s="92" t="s">
        <v>1572</v>
      </c>
      <c r="D40" s="99" t="s">
        <v>1115</v>
      </c>
      <c r="E40" s="92" t="s">
        <v>1573</v>
      </c>
      <c r="F40" s="92"/>
      <c r="G40" s="92" t="s">
        <v>1115</v>
      </c>
      <c r="H40" s="92"/>
      <c r="I40" s="92"/>
      <c r="J40" s="5"/>
      <c r="K40" s="5"/>
      <c r="L40" s="5"/>
      <c r="M40" s="5"/>
      <c r="N40" s="5"/>
      <c r="O40" s="5"/>
      <c r="P40" s="5"/>
      <c r="Q40" s="5"/>
      <c r="R40" s="5"/>
      <c r="S40" s="5"/>
      <c r="T40" s="5"/>
      <c r="U40" s="5"/>
      <c r="V40" s="5"/>
      <c r="W40" s="5"/>
      <c r="X40" s="5"/>
      <c r="Y40" s="5"/>
      <c r="Z40" s="5"/>
      <c r="AA40" s="5"/>
    </row>
    <row r="41" spans="1:27" ht="180">
      <c r="A41" s="93" t="s">
        <v>1129</v>
      </c>
      <c r="B41" s="93" t="s">
        <v>1130</v>
      </c>
      <c r="C41" s="103"/>
      <c r="D41" s="93" t="s">
        <v>1135</v>
      </c>
      <c r="E41" s="93" t="s">
        <v>1574</v>
      </c>
      <c r="F41" s="93"/>
      <c r="G41" s="93"/>
      <c r="H41" s="93"/>
      <c r="I41" s="93" t="s">
        <v>1575</v>
      </c>
      <c r="J41" s="5"/>
      <c r="K41" s="5"/>
      <c r="L41" s="5"/>
      <c r="M41" s="5"/>
      <c r="N41" s="5"/>
      <c r="O41" s="5"/>
      <c r="P41" s="5"/>
      <c r="Q41" s="5"/>
      <c r="R41" s="5"/>
      <c r="S41" s="5"/>
      <c r="T41" s="5"/>
      <c r="U41" s="5"/>
      <c r="V41" s="5"/>
      <c r="W41" s="5"/>
      <c r="X41" s="5"/>
      <c r="Y41" s="5"/>
      <c r="Z41" s="5"/>
      <c r="AA41" s="5"/>
    </row>
    <row r="42" spans="1:27" ht="180">
      <c r="A42" s="92" t="s">
        <v>792</v>
      </c>
      <c r="B42" s="92" t="s">
        <v>793</v>
      </c>
      <c r="C42" s="99" t="s">
        <v>1576</v>
      </c>
      <c r="D42" s="92" t="s">
        <v>1577</v>
      </c>
      <c r="E42" s="92" t="s">
        <v>1578</v>
      </c>
      <c r="F42" s="92"/>
      <c r="G42" s="92" t="s">
        <v>1579</v>
      </c>
      <c r="H42" s="92"/>
      <c r="I42" s="92"/>
      <c r="J42" s="5"/>
      <c r="K42" s="5"/>
      <c r="L42" s="5"/>
      <c r="M42" s="5"/>
      <c r="N42" s="5"/>
      <c r="O42" s="5"/>
      <c r="P42" s="5"/>
      <c r="Q42" s="5"/>
      <c r="R42" s="5"/>
      <c r="S42" s="5"/>
      <c r="T42" s="5"/>
      <c r="U42" s="5"/>
      <c r="V42" s="5"/>
      <c r="W42" s="5"/>
      <c r="X42" s="5"/>
      <c r="Y42" s="5"/>
      <c r="Z42" s="5"/>
      <c r="AA42" s="5"/>
    </row>
    <row r="43" spans="1:27" ht="285">
      <c r="A43" s="100" t="s">
        <v>817</v>
      </c>
      <c r="B43" s="100" t="s">
        <v>818</v>
      </c>
      <c r="C43" s="101" t="s">
        <v>1580</v>
      </c>
      <c r="D43" s="101" t="s">
        <v>824</v>
      </c>
      <c r="E43" s="100" t="s">
        <v>1581</v>
      </c>
      <c r="F43" s="100"/>
      <c r="G43" s="100"/>
      <c r="H43" s="100" t="s">
        <v>1582</v>
      </c>
      <c r="I43" s="100"/>
      <c r="J43" s="5"/>
      <c r="K43" s="5"/>
      <c r="L43" s="5"/>
      <c r="M43" s="5"/>
      <c r="N43" s="5"/>
      <c r="O43" s="5"/>
      <c r="P43" s="5"/>
      <c r="Q43" s="5"/>
      <c r="R43" s="5"/>
      <c r="S43" s="5"/>
      <c r="T43" s="5"/>
      <c r="U43" s="5"/>
      <c r="V43" s="5"/>
      <c r="W43" s="5"/>
      <c r="X43" s="5"/>
      <c r="Y43" s="5"/>
      <c r="Z43" s="5"/>
      <c r="AA43" s="5"/>
    </row>
    <row r="44" spans="1:27" ht="180">
      <c r="A44" s="100" t="s">
        <v>842</v>
      </c>
      <c r="B44" s="100" t="s">
        <v>843</v>
      </c>
      <c r="C44" s="101"/>
      <c r="D44" s="100" t="s">
        <v>1583</v>
      </c>
      <c r="E44" s="101" t="s">
        <v>1584</v>
      </c>
      <c r="F44" s="100"/>
      <c r="G44" s="100"/>
      <c r="H44" s="101" t="s">
        <v>1584</v>
      </c>
      <c r="I44" s="100"/>
      <c r="J44" s="5"/>
      <c r="K44" s="5"/>
      <c r="L44" s="5"/>
      <c r="M44" s="5"/>
      <c r="N44" s="5"/>
      <c r="O44" s="5"/>
      <c r="P44" s="5"/>
      <c r="Q44" s="5"/>
      <c r="R44" s="5"/>
      <c r="S44" s="5"/>
      <c r="T44" s="5"/>
      <c r="U44" s="5"/>
      <c r="V44" s="5"/>
      <c r="W44" s="5"/>
      <c r="X44" s="5"/>
      <c r="Y44" s="5"/>
      <c r="Z44" s="5"/>
      <c r="AA44" s="5"/>
    </row>
    <row r="45" spans="1:27" ht="409.6">
      <c r="A45" s="100" t="s">
        <v>1087</v>
      </c>
      <c r="B45" s="100" t="s">
        <v>1088</v>
      </c>
      <c r="C45" s="100" t="s">
        <v>1585</v>
      </c>
      <c r="D45" s="100" t="s">
        <v>1586</v>
      </c>
      <c r="E45" s="101" t="s">
        <v>1300</v>
      </c>
      <c r="F45" s="100"/>
      <c r="G45" s="100"/>
      <c r="H45" s="100" t="s">
        <v>1300</v>
      </c>
      <c r="I45" s="100"/>
      <c r="J45" s="5"/>
      <c r="K45" s="5"/>
      <c r="L45" s="5"/>
      <c r="M45" s="5"/>
      <c r="N45" s="5"/>
      <c r="O45" s="5"/>
      <c r="P45" s="5"/>
      <c r="Q45" s="5"/>
      <c r="R45" s="5"/>
      <c r="S45" s="5"/>
      <c r="T45" s="5"/>
      <c r="U45" s="5"/>
      <c r="V45" s="5"/>
      <c r="W45" s="5"/>
      <c r="X45" s="5"/>
      <c r="Y45" s="5"/>
      <c r="Z45" s="5"/>
      <c r="AA45" s="5"/>
    </row>
    <row r="46" spans="1:27" ht="135">
      <c r="A46" s="93" t="s">
        <v>908</v>
      </c>
      <c r="B46" s="93" t="s">
        <v>909</v>
      </c>
      <c r="C46" s="103" t="s">
        <v>1587</v>
      </c>
      <c r="D46" s="103" t="s">
        <v>915</v>
      </c>
      <c r="E46" s="93" t="s">
        <v>1588</v>
      </c>
      <c r="F46" s="93"/>
      <c r="G46" s="93"/>
      <c r="H46" s="93"/>
      <c r="I46" s="93" t="s">
        <v>1589</v>
      </c>
      <c r="J46" s="5"/>
      <c r="K46" s="5"/>
      <c r="L46" s="5"/>
      <c r="M46" s="5"/>
      <c r="N46" s="5"/>
      <c r="O46" s="5"/>
      <c r="P46" s="5"/>
      <c r="Q46" s="5"/>
      <c r="R46" s="5"/>
      <c r="S46" s="5"/>
      <c r="T46" s="5"/>
      <c r="U46" s="5"/>
      <c r="V46" s="5"/>
      <c r="W46" s="5"/>
      <c r="X46" s="5"/>
      <c r="Y46" s="5"/>
      <c r="Z46" s="5"/>
      <c r="AA46" s="5"/>
    </row>
    <row r="47" spans="1:27" ht="225">
      <c r="A47" s="93" t="s">
        <v>768</v>
      </c>
      <c r="B47" s="93" t="s">
        <v>769</v>
      </c>
      <c r="C47" s="103" t="s">
        <v>774</v>
      </c>
      <c r="D47" s="93" t="s">
        <v>1590</v>
      </c>
      <c r="E47" s="93" t="s">
        <v>1591</v>
      </c>
      <c r="F47" s="93"/>
      <c r="G47" s="93"/>
      <c r="H47" s="93"/>
      <c r="I47" s="93" t="s">
        <v>1592</v>
      </c>
      <c r="J47" s="5"/>
      <c r="K47" s="5"/>
      <c r="L47" s="5"/>
      <c r="M47" s="5"/>
      <c r="N47" s="5"/>
      <c r="O47" s="5"/>
      <c r="P47" s="5"/>
      <c r="Q47" s="5"/>
      <c r="R47" s="5"/>
      <c r="S47" s="5"/>
      <c r="T47" s="5"/>
      <c r="U47" s="5"/>
      <c r="V47" s="5"/>
      <c r="W47" s="5"/>
      <c r="X47" s="5"/>
      <c r="Y47" s="5"/>
      <c r="Z47" s="5"/>
      <c r="AA47" s="5"/>
    </row>
    <row r="48" spans="1:27" ht="195">
      <c r="A48" s="100" t="s">
        <v>1153</v>
      </c>
      <c r="B48" s="100" t="s">
        <v>1154</v>
      </c>
      <c r="C48" s="101" t="s">
        <v>1160</v>
      </c>
      <c r="D48" s="101" t="s">
        <v>1160</v>
      </c>
      <c r="E48" s="100" t="s">
        <v>1593</v>
      </c>
      <c r="F48" s="100"/>
      <c r="G48" s="100"/>
      <c r="H48" s="100" t="s">
        <v>1594</v>
      </c>
      <c r="I48" s="100"/>
      <c r="J48" s="5"/>
      <c r="K48" s="5"/>
      <c r="L48" s="5"/>
      <c r="M48" s="5"/>
      <c r="N48" s="5"/>
      <c r="O48" s="5"/>
      <c r="P48" s="5"/>
      <c r="Q48" s="5"/>
      <c r="R48" s="5"/>
      <c r="S48" s="5"/>
      <c r="T48" s="5"/>
      <c r="U48" s="5"/>
      <c r="V48" s="5"/>
      <c r="W48" s="5"/>
      <c r="X48" s="5"/>
      <c r="Y48" s="5"/>
      <c r="Z48" s="5"/>
      <c r="AA48" s="5"/>
    </row>
    <row r="49" spans="1:27" ht="195">
      <c r="A49" s="92" t="s">
        <v>1177</v>
      </c>
      <c r="B49" s="92" t="s">
        <v>1178</v>
      </c>
      <c r="C49" s="92"/>
      <c r="D49" s="92" t="s">
        <v>1183</v>
      </c>
      <c r="E49" s="99" t="s">
        <v>1304</v>
      </c>
      <c r="F49" s="92"/>
      <c r="G49" s="99" t="s">
        <v>1304</v>
      </c>
      <c r="H49" s="92"/>
      <c r="I49" s="92"/>
      <c r="J49" s="5"/>
      <c r="K49" s="5"/>
      <c r="L49" s="5"/>
      <c r="M49" s="5"/>
      <c r="N49" s="5"/>
      <c r="O49" s="5"/>
      <c r="P49" s="5"/>
      <c r="Q49" s="5"/>
      <c r="R49" s="5"/>
      <c r="S49" s="5"/>
      <c r="T49" s="5"/>
      <c r="U49" s="5"/>
      <c r="V49" s="5"/>
      <c r="W49" s="5"/>
      <c r="X49" s="5"/>
      <c r="Y49" s="5"/>
      <c r="Z49" s="5"/>
      <c r="AA49" s="5"/>
    </row>
    <row r="50" spans="1:27" ht="14">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4">
      <c r="A51" s="5"/>
      <c r="B51" s="5"/>
      <c r="C51" s="5"/>
      <c r="D51" s="5"/>
      <c r="E51" s="5"/>
      <c r="F51" s="5"/>
      <c r="G51" s="5"/>
      <c r="H51" s="5"/>
      <c r="I51" s="5"/>
      <c r="J51" s="5"/>
      <c r="K51" s="5"/>
      <c r="L51" s="5"/>
      <c r="M51" s="5"/>
      <c r="N51" s="5"/>
      <c r="O51" s="5"/>
      <c r="P51" s="5"/>
      <c r="Q51" s="5"/>
      <c r="R51" s="5"/>
      <c r="S51" s="5"/>
      <c r="T51" s="5"/>
      <c r="U51" s="5"/>
      <c r="V51" s="5"/>
      <c r="W51" s="5"/>
      <c r="X51" s="5"/>
      <c r="Y51" s="5"/>
      <c r="Z51" s="5"/>
      <c r="AA51" s="5"/>
    </row>
    <row r="52" spans="1:27" ht="14">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4">
      <c r="A53" s="5"/>
      <c r="B53" s="5"/>
      <c r="C53" s="5"/>
      <c r="D53" s="5"/>
      <c r="E53" s="5"/>
      <c r="F53" s="5"/>
      <c r="G53" s="5"/>
      <c r="H53" s="5"/>
      <c r="I53" s="5"/>
      <c r="J53" s="5"/>
      <c r="K53" s="5"/>
      <c r="L53" s="5"/>
      <c r="M53" s="5"/>
      <c r="N53" s="5"/>
      <c r="O53" s="5"/>
      <c r="P53" s="5"/>
      <c r="Q53" s="5"/>
      <c r="R53" s="5"/>
      <c r="S53" s="5"/>
      <c r="T53" s="5"/>
      <c r="U53" s="5"/>
      <c r="V53" s="5"/>
      <c r="W53" s="5"/>
      <c r="X53" s="5"/>
      <c r="Y53" s="5"/>
      <c r="Z53" s="5"/>
      <c r="AA53" s="5"/>
    </row>
    <row r="54" spans="1:27" ht="14">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4">
      <c r="A55" s="5"/>
      <c r="B55" s="5"/>
      <c r="C55" s="5"/>
      <c r="D55" s="5"/>
      <c r="E55" s="5"/>
      <c r="F55" s="5"/>
      <c r="G55" s="5"/>
      <c r="H55" s="5"/>
      <c r="I55" s="5"/>
      <c r="J55" s="5"/>
      <c r="K55" s="5"/>
      <c r="L55" s="5"/>
      <c r="M55" s="5"/>
      <c r="N55" s="5"/>
      <c r="O55" s="5"/>
      <c r="P55" s="5"/>
      <c r="Q55" s="5"/>
      <c r="R55" s="5"/>
      <c r="S55" s="5"/>
      <c r="T55" s="5"/>
      <c r="U55" s="5"/>
      <c r="V55" s="5"/>
      <c r="W55" s="5"/>
      <c r="X55" s="5"/>
      <c r="Y55" s="5"/>
      <c r="Z55" s="5"/>
      <c r="AA55" s="5"/>
    </row>
    <row r="56" spans="1:27" ht="15">
      <c r="A56" s="5"/>
      <c r="B56" s="5"/>
      <c r="C56" s="3" t="s">
        <v>1595</v>
      </c>
      <c r="D56" s="3"/>
      <c r="E56" s="3"/>
      <c r="F56" s="5"/>
      <c r="G56" s="5"/>
      <c r="H56" s="5"/>
      <c r="I56" s="5"/>
      <c r="J56" s="5"/>
      <c r="K56" s="5"/>
      <c r="L56" s="5"/>
      <c r="M56" s="5"/>
      <c r="N56" s="5"/>
      <c r="O56" s="5"/>
      <c r="P56" s="5"/>
      <c r="Q56" s="5"/>
      <c r="R56" s="5"/>
      <c r="S56" s="5"/>
      <c r="T56" s="5"/>
      <c r="U56" s="5"/>
      <c r="V56" s="5"/>
      <c r="W56" s="5"/>
      <c r="X56" s="5"/>
      <c r="Y56" s="5"/>
      <c r="Z56" s="5"/>
      <c r="AA56" s="5"/>
    </row>
    <row r="57" spans="1:27" ht="15">
      <c r="A57" s="5"/>
      <c r="B57" s="5"/>
      <c r="C57" s="105" t="s">
        <v>1596</v>
      </c>
      <c r="D57" s="105" t="s">
        <v>1597</v>
      </c>
      <c r="E57" s="105" t="s">
        <v>1598</v>
      </c>
      <c r="F57" s="5"/>
      <c r="G57" s="5"/>
      <c r="H57" s="5"/>
      <c r="I57" s="5"/>
      <c r="J57" s="5"/>
      <c r="K57" s="5"/>
      <c r="L57" s="5"/>
      <c r="M57" s="5"/>
      <c r="N57" s="5"/>
      <c r="O57" s="5"/>
      <c r="P57" s="5"/>
      <c r="Q57" s="5"/>
      <c r="R57" s="5"/>
      <c r="S57" s="5"/>
      <c r="T57" s="5"/>
      <c r="U57" s="5"/>
      <c r="V57" s="5"/>
      <c r="W57" s="5"/>
      <c r="X57" s="5"/>
      <c r="Y57" s="5"/>
      <c r="Z57" s="5"/>
      <c r="AA57" s="5"/>
    </row>
    <row r="58" spans="1:27" ht="15">
      <c r="A58" s="5"/>
      <c r="B58" s="5"/>
      <c r="C58" s="98" t="s">
        <v>1481</v>
      </c>
      <c r="D58" s="106" t="s">
        <v>1599</v>
      </c>
      <c r="E58" s="42">
        <f ca="1">IFERROR(__xludf.DUMMYFUNCTION("counta(split(D58,"",""))"),6)</f>
        <v>6</v>
      </c>
      <c r="G58" s="5"/>
      <c r="H58" s="5"/>
      <c r="I58" s="5"/>
      <c r="J58" s="5"/>
      <c r="K58" s="5"/>
      <c r="L58" s="5"/>
      <c r="M58" s="5"/>
      <c r="N58" s="5"/>
      <c r="O58" s="5"/>
      <c r="P58" s="5"/>
      <c r="Q58" s="5"/>
      <c r="R58" s="5"/>
      <c r="S58" s="5"/>
      <c r="T58" s="5"/>
      <c r="U58" s="5"/>
      <c r="V58" s="5"/>
      <c r="W58" s="5"/>
      <c r="X58" s="5"/>
      <c r="Y58" s="5"/>
      <c r="Z58" s="5"/>
      <c r="AA58" s="5"/>
    </row>
    <row r="59" spans="1:27" ht="30">
      <c r="A59" s="5"/>
      <c r="B59" s="5"/>
      <c r="C59" s="99" t="s">
        <v>1482</v>
      </c>
      <c r="D59" s="107" t="s">
        <v>1600</v>
      </c>
      <c r="E59" s="42">
        <f ca="1">IFERROR(__xludf.DUMMYFUNCTION("counta(split(D59,"",""))"),10)</f>
        <v>10</v>
      </c>
      <c r="F59" s="5"/>
      <c r="G59" s="5"/>
      <c r="H59" s="5"/>
      <c r="I59" s="5"/>
      <c r="J59" s="5"/>
      <c r="K59" s="5"/>
      <c r="L59" s="5"/>
      <c r="M59" s="5"/>
      <c r="N59" s="5"/>
      <c r="O59" s="5"/>
      <c r="P59" s="5"/>
      <c r="Q59" s="5"/>
      <c r="R59" s="5"/>
      <c r="S59" s="5"/>
      <c r="T59" s="5"/>
      <c r="U59" s="5"/>
      <c r="V59" s="5"/>
      <c r="W59" s="5"/>
      <c r="X59" s="5"/>
      <c r="Y59" s="5"/>
      <c r="Z59" s="5"/>
      <c r="AA59" s="5"/>
    </row>
    <row r="60" spans="1:27" ht="30">
      <c r="A60" s="5"/>
      <c r="B60" s="5"/>
      <c r="C60" s="101" t="s">
        <v>1483</v>
      </c>
      <c r="D60" s="107" t="s">
        <v>1601</v>
      </c>
      <c r="E60" s="42">
        <f ca="1">IFERROR(__xludf.DUMMYFUNCTION("counta(split(D60,"",""))"),16)</f>
        <v>16</v>
      </c>
      <c r="F60" s="5"/>
      <c r="G60" s="5"/>
      <c r="H60" s="5"/>
      <c r="I60" s="5"/>
      <c r="J60" s="5"/>
      <c r="K60" s="5"/>
      <c r="L60" s="5"/>
      <c r="M60" s="5"/>
      <c r="N60" s="5"/>
      <c r="O60" s="5"/>
      <c r="P60" s="5"/>
      <c r="Q60" s="5"/>
      <c r="R60" s="5"/>
      <c r="S60" s="5"/>
      <c r="T60" s="5"/>
      <c r="U60" s="5"/>
      <c r="V60" s="5"/>
      <c r="W60" s="5"/>
      <c r="X60" s="5"/>
      <c r="Y60" s="5"/>
      <c r="Z60" s="5"/>
      <c r="AA60" s="5"/>
    </row>
    <row r="61" spans="1:27" ht="45">
      <c r="A61" s="5"/>
      <c r="B61" s="5"/>
      <c r="C61" s="103" t="s">
        <v>1602</v>
      </c>
      <c r="D61" s="107" t="s">
        <v>1603</v>
      </c>
      <c r="E61" s="42">
        <f ca="1">IFERROR(__xludf.DUMMYFUNCTION("counta(split(D61,"",""))"),14)</f>
        <v>14</v>
      </c>
      <c r="F61" s="5"/>
      <c r="G61" s="5"/>
      <c r="H61" s="5"/>
      <c r="I61" s="5"/>
      <c r="J61" s="5"/>
      <c r="K61" s="5"/>
      <c r="L61" s="5"/>
      <c r="M61" s="5"/>
      <c r="N61" s="5"/>
      <c r="O61" s="5"/>
      <c r="P61" s="5"/>
      <c r="Q61" s="5"/>
      <c r="R61" s="5"/>
      <c r="S61" s="5"/>
      <c r="T61" s="5"/>
      <c r="U61" s="5"/>
      <c r="V61" s="5"/>
      <c r="W61" s="5"/>
      <c r="X61" s="5"/>
      <c r="Y61" s="5"/>
      <c r="Z61" s="5"/>
      <c r="AA61" s="5"/>
    </row>
    <row r="62" spans="1:27" ht="15">
      <c r="A62" s="5"/>
      <c r="B62" s="5"/>
      <c r="C62" s="5"/>
      <c r="D62" s="19" t="s">
        <v>1204</v>
      </c>
      <c r="E62" s="57">
        <f ca="1">SUM(E58:E61)</f>
        <v>46</v>
      </c>
      <c r="F62" s="5"/>
      <c r="G62" s="5"/>
      <c r="H62" s="5"/>
      <c r="I62" s="5"/>
      <c r="J62" s="5"/>
      <c r="K62" s="5"/>
      <c r="L62" s="5"/>
      <c r="M62" s="5"/>
      <c r="N62" s="5"/>
      <c r="O62" s="5"/>
      <c r="P62" s="5"/>
      <c r="Q62" s="5"/>
      <c r="R62" s="5"/>
      <c r="S62" s="5"/>
      <c r="T62" s="5"/>
      <c r="U62" s="5"/>
      <c r="V62" s="5"/>
      <c r="W62" s="5"/>
      <c r="X62" s="5"/>
      <c r="Y62" s="5"/>
      <c r="Z62" s="5"/>
      <c r="AA62" s="5"/>
    </row>
    <row r="63" spans="1:27" ht="14">
      <c r="A63" s="5"/>
      <c r="B63" s="5"/>
      <c r="C63" s="5"/>
      <c r="D63" s="5"/>
      <c r="E63" s="5"/>
      <c r="F63" s="5"/>
      <c r="G63" s="5"/>
      <c r="H63" s="5"/>
      <c r="I63" s="5"/>
      <c r="J63" s="5"/>
      <c r="K63" s="5"/>
      <c r="L63" s="5"/>
      <c r="M63" s="5"/>
      <c r="N63" s="5"/>
      <c r="O63" s="5"/>
      <c r="P63" s="5"/>
      <c r="Q63" s="5"/>
      <c r="R63" s="5"/>
      <c r="S63" s="5"/>
      <c r="T63" s="5"/>
      <c r="U63" s="5"/>
      <c r="V63" s="5"/>
      <c r="W63" s="5"/>
      <c r="X63" s="5"/>
      <c r="Y63" s="5"/>
      <c r="Z63" s="5"/>
      <c r="AA63" s="5"/>
    </row>
    <row r="64" spans="1:27" ht="14">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4">
      <c r="A65" s="5"/>
      <c r="B65" s="5"/>
      <c r="C65" s="5"/>
      <c r="D65" s="5"/>
      <c r="E65" s="5"/>
      <c r="F65" s="5"/>
      <c r="G65" s="5"/>
      <c r="H65" s="5"/>
      <c r="I65" s="5"/>
      <c r="J65" s="5"/>
      <c r="K65" s="5"/>
      <c r="L65" s="5"/>
      <c r="M65" s="5"/>
      <c r="N65" s="5"/>
      <c r="O65" s="5"/>
      <c r="P65" s="5"/>
      <c r="Q65" s="5"/>
      <c r="R65" s="5"/>
      <c r="S65" s="5"/>
      <c r="T65" s="5"/>
      <c r="U65" s="5"/>
      <c r="V65" s="5"/>
      <c r="W65" s="5"/>
      <c r="X65" s="5"/>
      <c r="Y65" s="5"/>
      <c r="Z65" s="5"/>
      <c r="AA65" s="5"/>
    </row>
    <row r="66" spans="1:27" ht="14">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4">
      <c r="A67" s="5"/>
      <c r="B67" s="5"/>
      <c r="C67" s="5"/>
      <c r="D67" s="5"/>
      <c r="E67" s="5"/>
      <c r="F67" s="5"/>
      <c r="G67" s="5"/>
      <c r="H67" s="5"/>
      <c r="I67" s="5"/>
      <c r="J67" s="5"/>
      <c r="K67" s="5"/>
      <c r="L67" s="5"/>
      <c r="M67" s="5"/>
      <c r="N67" s="5"/>
      <c r="O67" s="5"/>
      <c r="P67" s="5"/>
      <c r="Q67" s="5"/>
      <c r="R67" s="5"/>
      <c r="S67" s="5"/>
      <c r="T67" s="5"/>
      <c r="U67" s="5"/>
      <c r="V67" s="5"/>
      <c r="W67" s="5"/>
      <c r="X67" s="5"/>
      <c r="Y67" s="5"/>
      <c r="Z67" s="5"/>
      <c r="AA67" s="5"/>
    </row>
    <row r="68" spans="1:27" ht="14">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4">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spans="1:27" ht="14">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4">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spans="1:27" ht="14">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4">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spans="1:27" ht="14">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4">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spans="1:27" ht="14">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4">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spans="1:27" ht="14">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4">
      <c r="A79" s="5"/>
      <c r="B79" s="5"/>
      <c r="C79" s="5"/>
      <c r="D79" s="5"/>
      <c r="E79" s="5"/>
      <c r="F79" s="5"/>
      <c r="G79" s="5"/>
      <c r="H79" s="5"/>
      <c r="I79" s="5"/>
      <c r="J79" s="5"/>
      <c r="K79" s="5"/>
      <c r="L79" s="5"/>
      <c r="M79" s="5"/>
      <c r="N79" s="5"/>
      <c r="O79" s="5"/>
      <c r="P79" s="5"/>
      <c r="Q79" s="5"/>
      <c r="R79" s="5"/>
      <c r="S79" s="5"/>
      <c r="T79" s="5"/>
      <c r="U79" s="5"/>
      <c r="V79" s="5"/>
      <c r="W79" s="5"/>
      <c r="X79" s="5"/>
      <c r="Y79" s="5"/>
      <c r="Z79" s="5"/>
      <c r="AA79" s="5"/>
    </row>
    <row r="80" spans="1:27" ht="14">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4">
      <c r="A81" s="5"/>
      <c r="B81" s="5"/>
      <c r="C81" s="5"/>
      <c r="D81" s="5"/>
      <c r="E81" s="5"/>
      <c r="F81" s="5"/>
      <c r="G81" s="5"/>
      <c r="H81" s="5"/>
      <c r="I81" s="5"/>
      <c r="J81" s="5"/>
      <c r="K81" s="5"/>
      <c r="L81" s="5"/>
      <c r="M81" s="5"/>
      <c r="N81" s="5"/>
      <c r="O81" s="5"/>
      <c r="P81" s="5"/>
      <c r="Q81" s="5"/>
      <c r="R81" s="5"/>
      <c r="S81" s="5"/>
      <c r="T81" s="5"/>
      <c r="U81" s="5"/>
      <c r="V81" s="5"/>
      <c r="W81" s="5"/>
      <c r="X81" s="5"/>
      <c r="Y81" s="5"/>
      <c r="Z81" s="5"/>
      <c r="AA81" s="5"/>
    </row>
    <row r="82" spans="1:27" ht="14">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4">
      <c r="A83" s="5"/>
      <c r="B83" s="5"/>
      <c r="C83" s="5"/>
      <c r="D83" s="5"/>
      <c r="E83" s="5"/>
      <c r="F83" s="5"/>
      <c r="G83" s="5"/>
      <c r="H83" s="5"/>
      <c r="I83" s="5"/>
      <c r="J83" s="5"/>
      <c r="K83" s="5"/>
      <c r="L83" s="5"/>
      <c r="M83" s="5"/>
      <c r="N83" s="5"/>
      <c r="O83" s="5"/>
      <c r="P83" s="5"/>
      <c r="Q83" s="5"/>
      <c r="R83" s="5"/>
      <c r="S83" s="5"/>
      <c r="T83" s="5"/>
      <c r="U83" s="5"/>
      <c r="V83" s="5"/>
      <c r="W83" s="5"/>
      <c r="X83" s="5"/>
      <c r="Y83" s="5"/>
      <c r="Z83" s="5"/>
      <c r="AA83" s="5"/>
    </row>
    <row r="84" spans="1:27" ht="14">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4">
      <c r="A85" s="5"/>
      <c r="B85" s="5"/>
      <c r="C85" s="5"/>
      <c r="D85" s="5"/>
      <c r="E85" s="5"/>
      <c r="F85" s="5"/>
      <c r="G85" s="5"/>
      <c r="H85" s="5"/>
      <c r="I85" s="5"/>
      <c r="J85" s="5"/>
      <c r="K85" s="5"/>
      <c r="L85" s="5"/>
      <c r="M85" s="5"/>
      <c r="N85" s="5"/>
      <c r="O85" s="5"/>
      <c r="P85" s="5"/>
      <c r="Q85" s="5"/>
      <c r="R85" s="5"/>
      <c r="S85" s="5"/>
      <c r="T85" s="5"/>
      <c r="U85" s="5"/>
      <c r="V85" s="5"/>
      <c r="W85" s="5"/>
      <c r="X85" s="5"/>
      <c r="Y85" s="5"/>
      <c r="Z85" s="5"/>
      <c r="AA85" s="5"/>
    </row>
    <row r="86" spans="1:27" ht="14">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4">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spans="1:27" ht="14">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4">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spans="1:27" ht="14">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4">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spans="1:27" ht="14">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4">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1:27" ht="14">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4">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spans="1:27" ht="14">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4">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spans="1:27" ht="14">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4">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spans="1:27" ht="14">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4">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spans="1:27" ht="14">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4">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spans="1:27" ht="1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4">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spans="1:27" ht="14">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4">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spans="1:27" ht="14">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4">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spans="1:27" ht="14">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4">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spans="1:27" ht="14">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4">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spans="1:27" ht="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4">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spans="1:27" ht="14">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4">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spans="1:27" ht="14">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4">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spans="1:27" ht="14">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4">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spans="1:27" ht="14">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4">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spans="1:27" ht="1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4">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spans="1:27" ht="14">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4">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spans="1:27" ht="14">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4">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spans="1:27" ht="14">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4">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spans="1:27" ht="14">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4">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spans="1:27" ht="1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4">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spans="1:27" ht="14">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4">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spans="1:27" ht="14">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4">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spans="1:27" ht="14">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4">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spans="1:27" ht="14">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4">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spans="1:27" ht="1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4">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spans="1:27" ht="14">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4">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spans="1:27" ht="14">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4">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spans="1:27" ht="14">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4">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spans="1:27" ht="14">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4">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spans="1:27" ht="1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4">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row>
    <row r="156" spans="1:27" ht="14">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4">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row>
    <row r="158" spans="1:27" ht="14">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row>
    <row r="159" spans="1:27" ht="14">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row>
    <row r="160" spans="1:27" ht="14">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row>
    <row r="161" spans="1:27" ht="14">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row>
    <row r="162" spans="1:27" ht="14">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row>
    <row r="163" spans="1:27" ht="14">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row>
    <row r="164" spans="1:27" ht="1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row>
    <row r="165" spans="1:27" ht="14">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row>
    <row r="166" spans="1:27" ht="14">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row>
    <row r="167" spans="1:27" ht="14">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row>
    <row r="168" spans="1:27" ht="14">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row>
    <row r="169" spans="1:27" ht="14">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row>
    <row r="170" spans="1:27" ht="14">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row>
    <row r="171" spans="1:27" ht="14">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row>
    <row r="172" spans="1:27" ht="14">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row>
    <row r="173" spans="1:27" ht="14">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row>
    <row r="174" spans="1:27" ht="1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row>
    <row r="175" spans="1:27" ht="14">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row>
    <row r="176" spans="1:27" ht="14">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row>
    <row r="177" spans="1:27" ht="14">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row>
    <row r="178" spans="1:27" ht="14">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row>
    <row r="179" spans="1:27" ht="14">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row>
    <row r="180" spans="1:27" ht="14">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row>
    <row r="181" spans="1:27" ht="14">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row>
    <row r="182" spans="1:27" ht="14">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row>
    <row r="183" spans="1:27" ht="14">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row>
    <row r="184" spans="1:27" ht="1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row>
    <row r="185" spans="1:27" ht="14">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row>
    <row r="186" spans="1:27" ht="14">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row>
    <row r="187" spans="1:27" ht="14">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row>
    <row r="188" spans="1:27" ht="14">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row>
    <row r="189" spans="1:27" ht="14">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row>
    <row r="190" spans="1:27" ht="14">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row>
    <row r="191" spans="1:27" ht="14">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row>
    <row r="192" spans="1:27" ht="14">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row>
    <row r="193" spans="1:27" ht="14">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row>
    <row r="194" spans="1:27" ht="1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row>
    <row r="195" spans="1:27" ht="14">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row>
    <row r="196" spans="1:27" ht="14">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row>
    <row r="197" spans="1:27" ht="14">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row>
    <row r="198" spans="1:27" ht="14">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row>
    <row r="199" spans="1:27" ht="14">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row>
    <row r="200" spans="1:27" ht="14">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row>
    <row r="201" spans="1:27" ht="14">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row>
    <row r="202" spans="1:27" ht="14">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row>
    <row r="203" spans="1:27" ht="14">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row>
    <row r="204" spans="1:27" ht="1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row>
    <row r="205" spans="1:27" ht="14">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row>
    <row r="206" spans="1:27" ht="14">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row>
    <row r="207" spans="1:27" ht="14">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row>
    <row r="208" spans="1:27" ht="14">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row>
    <row r="209" spans="1:27" ht="14">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row>
    <row r="210" spans="1:27" ht="14">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row>
    <row r="211" spans="1:27" ht="14">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row>
    <row r="212" spans="1:27" ht="14">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row>
    <row r="213" spans="1:27" ht="14">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row>
    <row r="214" spans="1:27" ht="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row>
    <row r="215" spans="1:27" ht="14">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row>
    <row r="216" spans="1:27" ht="14">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row>
    <row r="217" spans="1:27" ht="14">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row>
    <row r="218" spans="1:27" ht="14">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row>
    <row r="219" spans="1:27" ht="14">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row>
    <row r="220" spans="1:27" ht="14">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row>
    <row r="221" spans="1:27" ht="14">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row>
    <row r="222" spans="1:27" ht="14">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row>
    <row r="223" spans="1:27" ht="14">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row>
    <row r="224" spans="1:27" ht="1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row>
    <row r="225" spans="1:27" ht="14">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row>
    <row r="226" spans="1:27" ht="14">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row>
    <row r="227" spans="1:27" ht="14">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row>
    <row r="228" spans="1:27" ht="14">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row>
    <row r="229" spans="1:27" ht="14">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row>
    <row r="230" spans="1:27" ht="14">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row>
    <row r="231" spans="1:27" ht="14">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row>
    <row r="232" spans="1:27" ht="14">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row>
    <row r="233" spans="1:27" ht="14">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row>
    <row r="234" spans="1:27" ht="1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row>
    <row r="235" spans="1:27" ht="14">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row>
    <row r="236" spans="1:27" ht="14">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row>
    <row r="237" spans="1:27" ht="14">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row>
    <row r="238" spans="1:27" ht="14">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row>
    <row r="239" spans="1:27" ht="14">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row>
    <row r="240" spans="1:27" ht="14">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row>
    <row r="241" spans="1:27" ht="14">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row>
    <row r="242" spans="1:27" ht="14">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row>
    <row r="243" spans="1:27" ht="14">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row>
    <row r="244" spans="1:27" ht="1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row>
    <row r="245" spans="1:27" ht="14">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row>
    <row r="246" spans="1:27" ht="14">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row>
    <row r="247" spans="1:27" ht="14">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row>
    <row r="248" spans="1:27" ht="14">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row>
    <row r="249" spans="1:27" ht="14">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row>
    <row r="250" spans="1:27" ht="14">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row>
    <row r="251" spans="1:27" ht="14">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row>
    <row r="252" spans="1:27" ht="14">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row>
    <row r="253" spans="1:27" ht="14">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row>
    <row r="254" spans="1:27" ht="1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row>
    <row r="255" spans="1:27" ht="14">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row>
    <row r="256" spans="1:27" ht="14">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row>
    <row r="257" spans="1:27" ht="14">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row>
    <row r="258" spans="1:27" ht="14">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row>
    <row r="259" spans="1:27" ht="14">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row>
    <row r="260" spans="1:27" ht="14">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row>
    <row r="261" spans="1:27" ht="14">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row>
    <row r="262" spans="1:27" ht="14">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row>
    <row r="263" spans="1:27" ht="14">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row>
    <row r="264" spans="1:27" ht="1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row>
    <row r="265" spans="1:27" ht="14">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row>
    <row r="266" spans="1:27" ht="14">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row>
    <row r="267" spans="1:27" ht="14">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row>
    <row r="268" spans="1:27" ht="14">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row>
    <row r="269" spans="1:27" ht="14">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row>
    <row r="270" spans="1:27" ht="14">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row>
    <row r="271" spans="1:27" ht="14">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row>
    <row r="272" spans="1:27" ht="14">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row>
    <row r="273" spans="1:27" ht="14">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row>
    <row r="274" spans="1:27" ht="1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row>
    <row r="275" spans="1:27" ht="14">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row>
    <row r="276" spans="1:27" ht="14">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row>
    <row r="277" spans="1:27" ht="14">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row>
    <row r="278" spans="1:27" ht="14">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row>
    <row r="279" spans="1:27" ht="14">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row>
    <row r="280" spans="1:27" ht="14">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row>
    <row r="281" spans="1:27" ht="14">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row>
    <row r="282" spans="1:27" ht="14">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row>
    <row r="283" spans="1:27" ht="14">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row>
    <row r="284" spans="1:27" ht="1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row>
    <row r="285" spans="1:27" ht="14">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row>
    <row r="286" spans="1:27" ht="14">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row>
    <row r="287" spans="1:27" ht="14">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row>
    <row r="288" spans="1:27" ht="14">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row>
    <row r="289" spans="1:27" ht="14">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row>
    <row r="290" spans="1:27" ht="14">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row>
    <row r="291" spans="1:27" ht="14">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row>
    <row r="292" spans="1:27" ht="14">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row>
    <row r="293" spans="1:27" ht="14">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row>
    <row r="294" spans="1:27" ht="1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row>
    <row r="295" spans="1:27" ht="14">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row>
    <row r="296" spans="1:27" ht="14">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row>
    <row r="297" spans="1:27" ht="14">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row>
    <row r="298" spans="1:27" ht="14">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row>
    <row r="299" spans="1:27" ht="14">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row>
    <row r="300" spans="1:27" ht="14">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row>
    <row r="301" spans="1:27" ht="14">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row>
    <row r="302" spans="1:27" ht="14">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row>
    <row r="303" spans="1:27" ht="14">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row>
    <row r="304" spans="1:27" ht="1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row>
    <row r="305" spans="1:27" ht="14">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row>
    <row r="306" spans="1:27" ht="14">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row>
    <row r="307" spans="1:27" ht="14">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row>
    <row r="308" spans="1:27" ht="14">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row>
    <row r="309" spans="1:27" ht="14">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row>
    <row r="310" spans="1:27" ht="14">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row>
    <row r="311" spans="1:27" ht="14">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row>
    <row r="312" spans="1:27" ht="14">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row>
    <row r="313" spans="1:27" ht="14">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row>
    <row r="314" spans="1:27" ht="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row>
    <row r="315" spans="1:27" ht="14">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row>
    <row r="316" spans="1:27" ht="14">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row>
    <row r="317" spans="1:27" ht="14">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row>
    <row r="318" spans="1:27" ht="14">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row>
    <row r="319" spans="1:27" ht="14">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row>
    <row r="320" spans="1:27" ht="14">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row>
    <row r="321" spans="1:27" ht="14">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row>
    <row r="322" spans="1:27" ht="14">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row>
    <row r="323" spans="1:27" ht="14">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row>
    <row r="324" spans="1:27" ht="1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row>
    <row r="325" spans="1:27" ht="14">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row>
    <row r="326" spans="1:27" ht="14">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row>
    <row r="327" spans="1:27" ht="14">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row>
    <row r="328" spans="1:27" ht="14">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row>
    <row r="329" spans="1:27" ht="14">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row>
    <row r="330" spans="1:27" ht="14">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row>
    <row r="331" spans="1:27" ht="14">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row>
    <row r="332" spans="1:27" ht="14">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row>
    <row r="333" spans="1:27" ht="14">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row>
    <row r="334" spans="1:27" ht="1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row>
    <row r="335" spans="1:27" ht="14">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row>
    <row r="336" spans="1:27" ht="14">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row>
    <row r="337" spans="1:27" ht="14">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row>
    <row r="338" spans="1:27" ht="14">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row>
    <row r="339" spans="1:27" ht="14">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row>
    <row r="340" spans="1:27" ht="14">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row>
    <row r="341" spans="1:27" ht="14">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row>
    <row r="342" spans="1:27" ht="14">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row>
    <row r="343" spans="1:27" ht="14">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row>
    <row r="344" spans="1:27" ht="1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row>
    <row r="345" spans="1:27" ht="14">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row>
    <row r="346" spans="1:27" ht="14">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row>
    <row r="347" spans="1:27" ht="14">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row>
    <row r="348" spans="1:27" ht="14">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row>
    <row r="349" spans="1:27" ht="14">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row>
    <row r="350" spans="1:27" ht="14">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row>
    <row r="351" spans="1:27" ht="14">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row>
    <row r="352" spans="1:27" ht="14">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row>
    <row r="353" spans="1:27" ht="14">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row>
    <row r="354" spans="1:27" ht="1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row>
    <row r="355" spans="1:27" ht="14">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row>
    <row r="356" spans="1:27" ht="14">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row>
    <row r="357" spans="1:27" ht="14">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row>
    <row r="358" spans="1:27" ht="14">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row>
    <row r="359" spans="1:27" ht="14">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row>
    <row r="360" spans="1:27" ht="14">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row>
    <row r="361" spans="1:27" ht="14">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row>
    <row r="362" spans="1:27" ht="14">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row>
    <row r="363" spans="1:27" ht="14">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row>
    <row r="364" spans="1:27" ht="1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row>
    <row r="365" spans="1:27" ht="14">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row>
    <row r="366" spans="1:27" ht="14">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row>
    <row r="367" spans="1:27" ht="14">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row>
    <row r="368" spans="1:27" ht="14">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row>
    <row r="369" spans="1:27" ht="14">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row>
    <row r="370" spans="1:27" ht="14">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row>
    <row r="371" spans="1:27" ht="14">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row>
    <row r="372" spans="1:27" ht="14">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row>
    <row r="373" spans="1:27" ht="14">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row>
    <row r="374" spans="1:27" ht="1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row>
    <row r="375" spans="1:27" ht="14">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row>
    <row r="376" spans="1:27" ht="14">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row>
    <row r="377" spans="1:27" ht="14">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row>
    <row r="378" spans="1:27" ht="14">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row>
    <row r="379" spans="1:27" ht="14">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row>
    <row r="380" spans="1:27" ht="14">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row>
    <row r="381" spans="1:27" ht="14">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row>
    <row r="382" spans="1:27" ht="14">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row>
    <row r="383" spans="1:27" ht="14">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row>
    <row r="384" spans="1:27" ht="1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row>
    <row r="385" spans="1:27" ht="14">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row>
    <row r="386" spans="1:27" ht="14">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row>
    <row r="387" spans="1:27" ht="14">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row>
    <row r="388" spans="1:27" ht="14">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row>
    <row r="389" spans="1:27" ht="14">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row>
    <row r="390" spans="1:27" ht="14">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row>
    <row r="391" spans="1:27" ht="14">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row>
    <row r="392" spans="1:27" ht="14">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row>
    <row r="393" spans="1:27" ht="14">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row>
    <row r="394" spans="1:27" ht="1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row>
    <row r="395" spans="1:27" ht="14">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row>
    <row r="396" spans="1:27" ht="14">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row>
    <row r="397" spans="1:27" ht="14">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row>
    <row r="398" spans="1:27" ht="14">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row>
    <row r="399" spans="1:27" ht="14">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row>
    <row r="400" spans="1:27" ht="14">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row>
    <row r="401" spans="1:27" ht="14">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row>
    <row r="402" spans="1:27" ht="14">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row>
    <row r="403" spans="1:27" ht="14">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row>
    <row r="404" spans="1:27" ht="1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row>
    <row r="405" spans="1:27" ht="14">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row>
    <row r="406" spans="1:27" ht="14">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row>
    <row r="407" spans="1:27" ht="14">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row>
    <row r="408" spans="1:27" ht="14">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row>
    <row r="409" spans="1:27" ht="14">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row>
    <row r="410" spans="1:27" ht="14">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row>
    <row r="411" spans="1:27" ht="14">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row>
    <row r="412" spans="1:27" ht="14">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row>
    <row r="413" spans="1:27" ht="14">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row>
    <row r="414" spans="1:27" ht="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row>
    <row r="415" spans="1:27" ht="14">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row>
    <row r="416" spans="1:27" ht="14">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row>
    <row r="417" spans="1:27" ht="14">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row>
    <row r="418" spans="1:27" ht="14">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row>
    <row r="419" spans="1:27" ht="14">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row>
    <row r="420" spans="1:27" ht="14">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row>
    <row r="421" spans="1:27" ht="14">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row>
    <row r="422" spans="1:27" ht="14">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row>
    <row r="423" spans="1:27" ht="14">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row>
    <row r="424" spans="1:27" ht="1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row>
    <row r="425" spans="1:27" ht="14">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row>
    <row r="426" spans="1:27" ht="14">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row>
    <row r="427" spans="1:27" ht="14">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row>
    <row r="428" spans="1:27" ht="14">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row>
    <row r="429" spans="1:27" ht="14">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row>
    <row r="430" spans="1:27" ht="14">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row>
    <row r="431" spans="1:27" ht="14">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row>
    <row r="432" spans="1:27" ht="14">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row>
    <row r="433" spans="1:27" ht="14">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row>
    <row r="434" spans="1:27" ht="1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row>
    <row r="435" spans="1:27" ht="14">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row>
    <row r="436" spans="1:27" ht="14">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row>
    <row r="437" spans="1:27" ht="14">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row>
    <row r="438" spans="1:27" ht="14">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row>
    <row r="439" spans="1:27" ht="14">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row>
    <row r="440" spans="1:27" ht="14">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row>
    <row r="441" spans="1:27" ht="14">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row>
    <row r="442" spans="1:27" ht="14">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row>
    <row r="443" spans="1:27" ht="14">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row>
    <row r="444" spans="1:27" ht="1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row>
    <row r="445" spans="1:27" ht="14">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row>
    <row r="446" spans="1:27" ht="14">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row>
    <row r="447" spans="1:27" ht="14">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row>
    <row r="448" spans="1:27" ht="14">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row>
    <row r="449" spans="1:27" ht="14">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row>
    <row r="450" spans="1:27" ht="14">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row>
    <row r="451" spans="1:27" ht="14">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row>
    <row r="452" spans="1:27" ht="14">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row>
    <row r="453" spans="1:27" ht="14">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row>
    <row r="454" spans="1:27" ht="1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row>
    <row r="455" spans="1:27" ht="14">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row>
    <row r="456" spans="1:27" ht="14">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row>
    <row r="457" spans="1:27" ht="14">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row>
    <row r="458" spans="1:27" ht="14">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row>
    <row r="459" spans="1:27" ht="14">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row>
    <row r="460" spans="1:27" ht="14">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row>
    <row r="461" spans="1:27" ht="14">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row>
    <row r="462" spans="1:27" ht="14">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row>
    <row r="463" spans="1:27" ht="14">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row>
    <row r="464" spans="1:27" ht="1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row>
    <row r="465" spans="1:27" ht="14">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row>
    <row r="466" spans="1:27" ht="14">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row>
    <row r="467" spans="1:27" ht="14">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row>
    <row r="468" spans="1:27" ht="14">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row>
    <row r="469" spans="1:27" ht="14">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row>
    <row r="470" spans="1:27" ht="14">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row>
    <row r="471" spans="1:27" ht="14">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row>
    <row r="472" spans="1:27" ht="14">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row>
    <row r="473" spans="1:27" ht="14">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row>
    <row r="474" spans="1:27" ht="1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row>
    <row r="475" spans="1:27" ht="14">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row>
    <row r="476" spans="1:27" ht="14">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row>
    <row r="477" spans="1:27" ht="14">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row>
    <row r="478" spans="1:27" ht="14">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row>
    <row r="479" spans="1:27" ht="14">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row>
    <row r="480" spans="1:27" ht="14">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row>
    <row r="481" spans="1:27" ht="14">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row>
    <row r="482" spans="1:27" ht="14">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row>
    <row r="483" spans="1:27" ht="14">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row>
    <row r="484" spans="1:27" ht="1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row>
    <row r="485" spans="1:27" ht="14">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row>
    <row r="486" spans="1:27" ht="14">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row>
    <row r="487" spans="1:27" ht="14">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row>
    <row r="488" spans="1:27" ht="14">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row>
    <row r="489" spans="1:27" ht="14">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row>
    <row r="490" spans="1:27" ht="14">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row>
    <row r="491" spans="1:27" ht="14">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row>
    <row r="492" spans="1:27" ht="14">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row>
    <row r="493" spans="1:27" ht="14">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row>
    <row r="494" spans="1:27" ht="1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row>
    <row r="495" spans="1:27" ht="14">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row>
    <row r="496" spans="1:27" ht="14">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row>
    <row r="497" spans="1:27" ht="14">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row>
    <row r="498" spans="1:27" ht="14">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row>
    <row r="499" spans="1:27" ht="14">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row>
    <row r="500" spans="1:27" ht="14">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row>
    <row r="501" spans="1:27" ht="14">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row>
    <row r="502" spans="1:27" ht="14">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row>
    <row r="503" spans="1:27" ht="14">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row>
    <row r="504" spans="1:27" ht="1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row>
    <row r="505" spans="1:27" ht="14">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row>
    <row r="506" spans="1:27" ht="14">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row>
    <row r="507" spans="1:27" ht="14">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row>
    <row r="508" spans="1:27" ht="14">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row>
    <row r="509" spans="1:27" ht="14">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row>
    <row r="510" spans="1:27" ht="14">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row>
    <row r="511" spans="1:27" ht="14">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row>
    <row r="512" spans="1:27" ht="14">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row>
    <row r="513" spans="1:27" ht="14">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row>
    <row r="514" spans="1:27" ht="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row>
    <row r="515" spans="1:27" ht="14">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row>
    <row r="516" spans="1:27" ht="14">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row>
    <row r="517" spans="1:27" ht="14">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row>
    <row r="518" spans="1:27" ht="14">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row>
    <row r="519" spans="1:27" ht="14">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row>
    <row r="520" spans="1:27" ht="14">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row>
    <row r="521" spans="1:27" ht="14">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row>
    <row r="522" spans="1:27" ht="14">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row>
    <row r="523" spans="1:27" ht="14">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row>
    <row r="524" spans="1:27" ht="1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row>
    <row r="525" spans="1:27" ht="14">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row>
    <row r="526" spans="1:27" ht="14">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row>
    <row r="527" spans="1:27" ht="14">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row>
    <row r="528" spans="1:27" ht="14">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row>
    <row r="529" spans="1:27" ht="14">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row>
    <row r="530" spans="1:27" ht="14">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row>
    <row r="531" spans="1:27" ht="14">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row>
    <row r="532" spans="1:27" ht="14">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row>
    <row r="533" spans="1:27" ht="14">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row>
    <row r="534" spans="1:27" ht="1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row>
    <row r="535" spans="1:27" ht="14">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row>
    <row r="536" spans="1:27" ht="14">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row>
    <row r="537" spans="1:27" ht="14">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row>
    <row r="538" spans="1:27" ht="14">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row>
    <row r="539" spans="1:27" ht="14">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row>
    <row r="540" spans="1:27" ht="14">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row>
    <row r="541" spans="1:27" ht="14">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row>
    <row r="542" spans="1:27" ht="14">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row>
    <row r="543" spans="1:27" ht="14">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row>
    <row r="544" spans="1:27" ht="1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row>
    <row r="545" spans="1:27" ht="14">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row>
    <row r="546" spans="1:27" ht="14">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row>
    <row r="547" spans="1:27" ht="14">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row>
    <row r="548" spans="1:27" ht="14">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row>
    <row r="549" spans="1:27" ht="14">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row>
    <row r="550" spans="1:27" ht="14">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row>
    <row r="551" spans="1:27" ht="14">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row>
    <row r="552" spans="1:27" ht="14">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row>
    <row r="553" spans="1:27" ht="14">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row>
    <row r="554" spans="1:27" ht="1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row>
    <row r="555" spans="1:27" ht="14">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row>
    <row r="556" spans="1:27" ht="14">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row>
    <row r="557" spans="1:27" ht="14">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row>
    <row r="558" spans="1:27" ht="14">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row>
    <row r="559" spans="1:27" ht="14">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row>
    <row r="560" spans="1:27" ht="14">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row>
    <row r="561" spans="1:27" ht="14">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row>
    <row r="562" spans="1:27" ht="14">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row>
    <row r="563" spans="1:27" ht="14">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row>
    <row r="564" spans="1:27" ht="1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row>
    <row r="565" spans="1:27" ht="14">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row>
    <row r="566" spans="1:27" ht="14">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row>
    <row r="567" spans="1:27" ht="14">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row>
    <row r="568" spans="1:27" ht="14">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row>
    <row r="569" spans="1:27" ht="14">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row>
    <row r="570" spans="1:27" ht="14">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row>
    <row r="571" spans="1:27" ht="14">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row>
    <row r="572" spans="1:27" ht="14">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row>
    <row r="573" spans="1:27" ht="14">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row>
    <row r="574" spans="1:27" ht="1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row>
    <row r="575" spans="1:27" ht="14">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row>
    <row r="576" spans="1:27" ht="14">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row>
    <row r="577" spans="1:27" ht="14">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row>
    <row r="578" spans="1:27" ht="14">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row>
    <row r="579" spans="1:27" ht="14">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row>
    <row r="580" spans="1:27" ht="14">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row>
    <row r="581" spans="1:27" ht="14">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row>
    <row r="582" spans="1:27" ht="14">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row>
    <row r="583" spans="1:27" ht="14">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row>
    <row r="584" spans="1:27" ht="1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row>
    <row r="585" spans="1:27" ht="14">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row>
    <row r="586" spans="1:27" ht="14">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row>
    <row r="587" spans="1:27" ht="14">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row>
    <row r="588" spans="1:27" ht="14">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row>
    <row r="589" spans="1:27" ht="14">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row>
    <row r="590" spans="1:27" ht="14">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row>
    <row r="591" spans="1:27" ht="14">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row>
    <row r="592" spans="1:27" ht="14">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row>
    <row r="593" spans="1:27" ht="14">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row>
    <row r="594" spans="1:27" ht="1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row>
    <row r="595" spans="1:27" ht="14">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row>
    <row r="596" spans="1:27" ht="14">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row>
    <row r="597" spans="1:27" ht="14">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row>
    <row r="598" spans="1:27" ht="14">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row>
    <row r="599" spans="1:27" ht="14">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row>
    <row r="600" spans="1:27" ht="14">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row>
    <row r="601" spans="1:27" ht="14">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row>
    <row r="602" spans="1:27" ht="14">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row>
    <row r="603" spans="1:27" ht="14">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row>
    <row r="604" spans="1:27" ht="1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row>
    <row r="605" spans="1:27" ht="14">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row>
    <row r="606" spans="1:27" ht="14">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row>
    <row r="607" spans="1:27" ht="14">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row>
    <row r="608" spans="1:27" ht="14">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row>
    <row r="609" spans="1:27" ht="14">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row>
    <row r="610" spans="1:27" ht="14">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row>
    <row r="611" spans="1:27" ht="14">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row>
    <row r="612" spans="1:27" ht="14">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row>
    <row r="613" spans="1:27" ht="14">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row>
    <row r="614" spans="1:27" ht="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row>
    <row r="615" spans="1:27" ht="14">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row>
    <row r="616" spans="1:27" ht="14">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row>
    <row r="617" spans="1:27" ht="14">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row>
    <row r="618" spans="1:27" ht="14">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row>
    <row r="619" spans="1:27" ht="14">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row>
    <row r="620" spans="1:27" ht="14">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row>
    <row r="621" spans="1:27" ht="14">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row>
    <row r="622" spans="1:27" ht="14">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row>
    <row r="623" spans="1:27" ht="14">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row>
    <row r="624" spans="1:27" ht="1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row>
    <row r="625" spans="1:27" ht="14">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row>
    <row r="626" spans="1:27" ht="14">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row>
    <row r="627" spans="1:27" ht="14">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row>
    <row r="628" spans="1:27" ht="14">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row>
    <row r="629" spans="1:27" ht="14">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row>
    <row r="630" spans="1:27" ht="14">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row>
    <row r="631" spans="1:27" ht="14">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row>
    <row r="632" spans="1:27" ht="14">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row>
    <row r="633" spans="1:27" ht="14">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row>
    <row r="634" spans="1:27" ht="1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row>
    <row r="635" spans="1:27" ht="14">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row>
    <row r="636" spans="1:27" ht="14">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row>
    <row r="637" spans="1:27" ht="14">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row>
    <row r="638" spans="1:27" ht="14">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row>
    <row r="639" spans="1:27" ht="14">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row>
    <row r="640" spans="1:27" ht="14">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row>
    <row r="641" spans="1:27" ht="14">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row>
    <row r="642" spans="1:27" ht="14">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row>
    <row r="643" spans="1:27" ht="14">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row>
    <row r="644" spans="1:27" ht="1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row>
    <row r="645" spans="1:27" ht="14">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row>
    <row r="646" spans="1:27" ht="14">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row>
    <row r="647" spans="1:27" ht="14">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row>
    <row r="648" spans="1:27" ht="14">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row>
    <row r="649" spans="1:27" ht="14">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row>
    <row r="650" spans="1:27" ht="14">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row>
    <row r="651" spans="1:27" ht="14">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row>
    <row r="652" spans="1:27" ht="14">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row>
    <row r="653" spans="1:27" ht="14">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row>
    <row r="654" spans="1:27" ht="1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row>
    <row r="655" spans="1:27" ht="14">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row>
    <row r="656" spans="1:27" ht="14">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row>
    <row r="657" spans="1:27" ht="14">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row>
    <row r="658" spans="1:27" ht="14">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row>
    <row r="659" spans="1:27" ht="14">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row>
    <row r="660" spans="1:27" ht="14">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row>
    <row r="661" spans="1:27" ht="14">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row>
    <row r="662" spans="1:27" ht="14">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row>
    <row r="663" spans="1:27" ht="14">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row>
    <row r="664" spans="1:27" ht="1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row>
    <row r="665" spans="1:27" ht="14">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row>
    <row r="666" spans="1:27" ht="14">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row>
    <row r="667" spans="1:27" ht="14">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row>
    <row r="668" spans="1:27" ht="14">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row>
    <row r="669" spans="1:27" ht="14">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row>
    <row r="670" spans="1:27" ht="14">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row>
    <row r="671" spans="1:27" ht="14">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row>
    <row r="672" spans="1:27" ht="14">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row>
    <row r="673" spans="1:27" ht="14">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row>
    <row r="674" spans="1:27" ht="1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row>
    <row r="675" spans="1:27" ht="14">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row>
    <row r="676" spans="1:27" ht="14">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row>
    <row r="677" spans="1:27" ht="14">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row>
    <row r="678" spans="1:27" ht="14">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row>
    <row r="679" spans="1:27" ht="14">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row>
    <row r="680" spans="1:27" ht="14">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row>
    <row r="681" spans="1:27" ht="14">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row>
    <row r="682" spans="1:27" ht="14">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row>
    <row r="683" spans="1:27" ht="14">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row>
    <row r="684" spans="1:27" ht="1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row>
    <row r="685" spans="1:27" ht="14">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row>
    <row r="686" spans="1:27" ht="14">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row>
    <row r="687" spans="1:27" ht="14">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row>
    <row r="688" spans="1:27" ht="14">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row>
    <row r="689" spans="1:27" ht="14">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row>
    <row r="690" spans="1:27" ht="14">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row>
    <row r="691" spans="1:27" ht="14">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row>
    <row r="692" spans="1:27" ht="14">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row>
    <row r="693" spans="1:27" ht="14">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row>
    <row r="694" spans="1:27" ht="1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row>
    <row r="695" spans="1:27" ht="14">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row>
    <row r="696" spans="1:27" ht="14">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row>
    <row r="697" spans="1:27" ht="14">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row>
    <row r="698" spans="1:27" ht="14">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row>
    <row r="699" spans="1:27" ht="14">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row>
    <row r="700" spans="1:27" ht="14">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row>
    <row r="701" spans="1:27" ht="14">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row>
    <row r="702" spans="1:27" ht="14">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row>
    <row r="703" spans="1:27" ht="14">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row>
    <row r="704" spans="1:27" ht="1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row>
    <row r="705" spans="1:27" ht="14">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row>
    <row r="706" spans="1:27" ht="14">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row>
    <row r="707" spans="1:27" ht="14">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row>
    <row r="708" spans="1:27" ht="14">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row>
    <row r="709" spans="1:27" ht="14">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row>
    <row r="710" spans="1:27" ht="14">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row>
    <row r="711" spans="1:27" ht="14">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row>
    <row r="712" spans="1:27" ht="14">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row>
    <row r="713" spans="1:27" ht="14">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row>
    <row r="714" spans="1:27" ht="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row>
    <row r="715" spans="1:27" ht="14">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row>
    <row r="716" spans="1:27" ht="14">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row>
    <row r="717" spans="1:27" ht="14">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row>
    <row r="718" spans="1:27" ht="14">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row>
    <row r="719" spans="1:27" ht="14">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row>
    <row r="720" spans="1:27" ht="14">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row>
    <row r="721" spans="1:27" ht="14">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row>
    <row r="722" spans="1:27" ht="14">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row>
    <row r="723" spans="1:27" ht="14">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row>
    <row r="724" spans="1:27" ht="1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row>
    <row r="725" spans="1:27" ht="14">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row>
    <row r="726" spans="1:27" ht="14">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row>
    <row r="727" spans="1:27" ht="14">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row>
    <row r="728" spans="1:27" ht="14">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row>
    <row r="729" spans="1:27" ht="14">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row>
    <row r="730" spans="1:27" ht="14">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row>
    <row r="731" spans="1:27" ht="14">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row>
    <row r="732" spans="1:27" ht="14">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row>
    <row r="733" spans="1:27" ht="14">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row>
    <row r="734" spans="1:27" ht="1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row>
    <row r="735" spans="1:27" ht="14">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row>
    <row r="736" spans="1:27" ht="14">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row>
    <row r="737" spans="1:27" ht="14">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row>
    <row r="738" spans="1:27" ht="14">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row>
    <row r="739" spans="1:27" ht="14">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row>
    <row r="740" spans="1:27" ht="14">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row>
    <row r="741" spans="1:27" ht="14">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row>
    <row r="742" spans="1:27" ht="14">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row>
    <row r="743" spans="1:27" ht="14">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row>
    <row r="744" spans="1:27" ht="1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row>
    <row r="745" spans="1:27" ht="14">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row>
    <row r="746" spans="1:27" ht="14">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row>
    <row r="747" spans="1:27" ht="14">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row>
    <row r="748" spans="1:27" ht="14">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row>
    <row r="749" spans="1:27" ht="14">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row>
    <row r="750" spans="1:27" ht="14">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row>
    <row r="751" spans="1:27" ht="14">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row>
    <row r="752" spans="1:27" ht="14">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row>
    <row r="753" spans="1:27" ht="14">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row>
    <row r="754" spans="1:27" ht="1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row>
    <row r="755" spans="1:27" ht="14">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row>
    <row r="756" spans="1:27" ht="14">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row>
    <row r="757" spans="1:27" ht="14">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row>
    <row r="758" spans="1:27" ht="14">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row>
    <row r="759" spans="1:27" ht="14">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row>
    <row r="760" spans="1:27" ht="14">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row>
    <row r="761" spans="1:27" ht="14">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row>
    <row r="762" spans="1:27" ht="14">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row>
    <row r="763" spans="1:27" ht="14">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row>
    <row r="764" spans="1:27" ht="1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row>
    <row r="765" spans="1:27" ht="14">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row>
    <row r="766" spans="1:27" ht="14">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row>
    <row r="767" spans="1:27" ht="14">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row>
    <row r="768" spans="1:27" ht="14">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row>
    <row r="769" spans="1:27" ht="14">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row>
    <row r="770" spans="1:27" ht="14">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row>
    <row r="771" spans="1:27" ht="14">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row>
    <row r="772" spans="1:27" ht="14">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row>
    <row r="773" spans="1:27" ht="14">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row>
    <row r="774" spans="1:27" ht="1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row>
    <row r="775" spans="1:27" ht="14">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row>
    <row r="776" spans="1:27" ht="14">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row>
    <row r="777" spans="1:27" ht="14">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row>
    <row r="778" spans="1:27" ht="14">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row>
    <row r="779" spans="1:27" ht="14">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row>
    <row r="780" spans="1:27" ht="14">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row>
    <row r="781" spans="1:27" ht="14">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row>
    <row r="782" spans="1:27" ht="14">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row>
    <row r="783" spans="1:27" ht="14">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row>
    <row r="784" spans="1:27" ht="1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row>
    <row r="785" spans="1:27" ht="14">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row>
    <row r="786" spans="1:27" ht="14">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row>
    <row r="787" spans="1:27" ht="14">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row>
    <row r="788" spans="1:27" ht="14">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row>
    <row r="789" spans="1:27" ht="14">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row>
    <row r="790" spans="1:27" ht="14">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row>
    <row r="791" spans="1:27" ht="14">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row>
    <row r="792" spans="1:27" ht="14">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row>
    <row r="793" spans="1:27" ht="14">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row>
    <row r="794" spans="1:27" ht="1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row>
    <row r="795" spans="1:27" ht="14">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row>
    <row r="796" spans="1:27" ht="14">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row>
    <row r="797" spans="1:27" ht="14">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row>
    <row r="798" spans="1:27" ht="14">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row>
    <row r="799" spans="1:27" ht="14">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row>
    <row r="800" spans="1:27" ht="14">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row>
    <row r="801" spans="1:27" ht="14">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row>
    <row r="802" spans="1:27" ht="14">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row>
    <row r="803" spans="1:27" ht="14">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row>
    <row r="804" spans="1:27" ht="1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row>
    <row r="805" spans="1:27" ht="14">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row>
    <row r="806" spans="1:27" ht="14">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row>
    <row r="807" spans="1:27" ht="14">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row>
    <row r="808" spans="1:27" ht="14">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row>
    <row r="809" spans="1:27" ht="14">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row>
    <row r="810" spans="1:27" ht="14">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row>
    <row r="811" spans="1:27" ht="14">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row>
    <row r="812" spans="1:27" ht="14">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row>
    <row r="813" spans="1:27" ht="14">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row>
    <row r="814" spans="1:27" ht="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row>
    <row r="815" spans="1:27" ht="14">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row>
    <row r="816" spans="1:27" ht="14">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row>
    <row r="817" spans="1:27" ht="14">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row>
    <row r="818" spans="1:27" ht="14">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row>
    <row r="819" spans="1:27" ht="14">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row>
    <row r="820" spans="1:27" ht="14">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row>
    <row r="821" spans="1:27" ht="14">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row>
    <row r="822" spans="1:27" ht="14">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row>
    <row r="823" spans="1:27" ht="14">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row>
    <row r="824" spans="1:27" ht="1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row>
    <row r="825" spans="1:27" ht="14">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row>
    <row r="826" spans="1:27" ht="14">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row>
    <row r="827" spans="1:27" ht="14">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row>
    <row r="828" spans="1:27" ht="14">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row>
    <row r="829" spans="1:27" ht="14">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row>
    <row r="830" spans="1:27" ht="14">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row>
    <row r="831" spans="1:27" ht="14">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row>
    <row r="832" spans="1:27" ht="14">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row>
    <row r="833" spans="1:27" ht="14">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row>
    <row r="834" spans="1:27" ht="1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row>
    <row r="835" spans="1:27" ht="14">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row>
    <row r="836" spans="1:27" ht="14">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row>
    <row r="837" spans="1:27" ht="14">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row>
    <row r="838" spans="1:27" ht="14">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row>
    <row r="839" spans="1:27" ht="14">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row>
    <row r="840" spans="1:27" ht="14">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row>
    <row r="841" spans="1:27" ht="14">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row>
    <row r="842" spans="1:27" ht="14">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row>
    <row r="843" spans="1:27" ht="14">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row>
    <row r="844" spans="1:27" ht="1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row>
    <row r="845" spans="1:27" ht="14">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row>
    <row r="846" spans="1:27" ht="14">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row>
    <row r="847" spans="1:27" ht="14">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row>
    <row r="848" spans="1:27" ht="14">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row>
    <row r="849" spans="1:27" ht="14">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row>
    <row r="850" spans="1:27" ht="14">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row>
    <row r="851" spans="1:27" ht="14">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row>
    <row r="852" spans="1:27" ht="14">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row>
    <row r="853" spans="1:27" ht="14">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row>
    <row r="854" spans="1:27" ht="1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row>
    <row r="855" spans="1:27" ht="14">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row>
    <row r="856" spans="1:27" ht="14">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row>
    <row r="857" spans="1:27" ht="14">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row>
    <row r="858" spans="1:27" ht="14">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row>
    <row r="859" spans="1:27" ht="14">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row>
    <row r="860" spans="1:27" ht="14">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row>
    <row r="861" spans="1:27" ht="14">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row>
    <row r="862" spans="1:27" ht="14">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row>
    <row r="863" spans="1:27" ht="14">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row>
    <row r="864" spans="1:27" ht="1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row>
    <row r="865" spans="1:27" ht="14">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row>
    <row r="866" spans="1:27" ht="14">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row>
    <row r="867" spans="1:27" ht="14">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row>
    <row r="868" spans="1:27" ht="14">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row>
    <row r="869" spans="1:27" ht="14">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row>
    <row r="870" spans="1:27" ht="14">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row>
    <row r="871" spans="1:27" ht="14">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row>
    <row r="872" spans="1:27" ht="14">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row>
    <row r="873" spans="1:27" ht="14">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row>
    <row r="874" spans="1:27" ht="1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row>
    <row r="875" spans="1:27" ht="14">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row>
    <row r="876" spans="1:27" ht="14">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row>
    <row r="877" spans="1:27" ht="14">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row>
    <row r="878" spans="1:27" ht="14">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row>
    <row r="879" spans="1:27" ht="14">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row>
    <row r="880" spans="1:27" ht="14">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row>
    <row r="881" spans="1:27" ht="14">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row>
    <row r="882" spans="1:27" ht="14">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row>
    <row r="883" spans="1:27" ht="14">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row>
    <row r="884" spans="1:27" ht="1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row>
    <row r="885" spans="1:27" ht="14">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row>
    <row r="886" spans="1:27" ht="14">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row>
    <row r="887" spans="1:27" ht="14">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row>
    <row r="888" spans="1:27" ht="14">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row>
    <row r="889" spans="1:27" ht="14">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row>
    <row r="890" spans="1:27" ht="14">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row>
    <row r="891" spans="1:27" ht="14">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row>
    <row r="892" spans="1:27" ht="14">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row>
    <row r="893" spans="1:27" ht="14">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row>
    <row r="894" spans="1:27" ht="1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row>
    <row r="895" spans="1:27" ht="14">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row>
    <row r="896" spans="1:27" ht="14">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row>
    <row r="897" spans="1:27" ht="14">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row>
    <row r="898" spans="1:27" ht="14">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row>
    <row r="899" spans="1:27" ht="14">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row>
    <row r="900" spans="1:27" ht="14">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row>
    <row r="901" spans="1:27" ht="14">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row>
    <row r="902" spans="1:27" ht="14">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row>
    <row r="903" spans="1:27" ht="14">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row>
    <row r="904" spans="1:27" ht="1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row>
    <row r="905" spans="1:27" ht="14">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row>
    <row r="906" spans="1:27" ht="14">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row>
    <row r="907" spans="1:27" ht="14">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row>
    <row r="908" spans="1:27" ht="14">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row>
    <row r="909" spans="1:27" ht="14">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row>
    <row r="910" spans="1:27" ht="14">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row>
    <row r="911" spans="1:27" ht="14">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row>
    <row r="912" spans="1:27" ht="14">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row>
    <row r="913" spans="1:27" ht="14">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row>
    <row r="914" spans="1:27" ht="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row>
    <row r="915" spans="1:27" ht="14">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row>
    <row r="916" spans="1:27" ht="14">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row>
    <row r="917" spans="1:27" ht="14">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row>
    <row r="918" spans="1:27" ht="14">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row>
    <row r="919" spans="1:27" ht="14">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row>
    <row r="920" spans="1:27" ht="14">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row>
    <row r="921" spans="1:27" ht="14">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row>
    <row r="922" spans="1:27" ht="14">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row>
    <row r="923" spans="1:27" ht="14">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row>
    <row r="924" spans="1:27" ht="1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row>
    <row r="925" spans="1:27" ht="14">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row>
    <row r="926" spans="1:27" ht="14">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row>
    <row r="927" spans="1:27" ht="14">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row>
    <row r="928" spans="1:27" ht="14">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row>
    <row r="929" spans="1:27" ht="14">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row>
    <row r="930" spans="1:27" ht="14">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row>
    <row r="931" spans="1:27" ht="14">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row>
    <row r="932" spans="1:27" ht="14">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row>
    <row r="933" spans="1:27" ht="14">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row>
    <row r="934" spans="1:27" ht="1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row>
    <row r="935" spans="1:27" ht="14">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row>
    <row r="936" spans="1:27" ht="14">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row>
    <row r="937" spans="1:27" ht="14">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row>
    <row r="938" spans="1:27" ht="14">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row>
    <row r="939" spans="1:27" ht="14">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row>
    <row r="940" spans="1:27" ht="14">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row>
    <row r="941" spans="1:27" ht="14">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row>
    <row r="942" spans="1:27" ht="14">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row>
    <row r="943" spans="1:27" ht="14">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row>
    <row r="944" spans="1:27" ht="1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row>
    <row r="945" spans="1:27" ht="14">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row>
    <row r="946" spans="1:27" ht="14">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row>
    <row r="947" spans="1:27" ht="14">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row>
    <row r="948" spans="1:27" ht="14">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row>
    <row r="949" spans="1:27" ht="14">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row>
    <row r="950" spans="1:27" ht="14">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row>
    <row r="951" spans="1:27" ht="14">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row>
    <row r="952" spans="1:27" ht="14">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row>
    <row r="953" spans="1:27" ht="14">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row>
    <row r="954" spans="1:27" ht="1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row>
    <row r="955" spans="1:27" ht="14">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row>
    <row r="956" spans="1:27" ht="14">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row>
    <row r="957" spans="1:27" ht="14">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row>
    <row r="958" spans="1:27" ht="14">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row>
    <row r="959" spans="1:27" ht="14">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row>
    <row r="960" spans="1:27" ht="14">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row>
    <row r="961" spans="1:27" ht="14">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row>
    <row r="962" spans="1:27" ht="14">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row>
    <row r="963" spans="1:27" ht="14">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row>
    <row r="964" spans="1:27" ht="1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row>
    <row r="965" spans="1:27" ht="14">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row>
    <row r="966" spans="1:27" ht="14">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row>
    <row r="967" spans="1:27" ht="14">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row>
    <row r="968" spans="1:27" ht="14">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row>
    <row r="969" spans="1:27" ht="14">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row>
    <row r="970" spans="1:27" ht="14">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row>
    <row r="971" spans="1:27" ht="14">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row>
    <row r="972" spans="1:27" ht="14">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row>
    <row r="973" spans="1:27" ht="14">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row>
    <row r="974" spans="1:27" ht="1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row>
    <row r="975" spans="1:27" ht="14">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row>
    <row r="976" spans="1:27" ht="14">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row>
    <row r="977" spans="1:27" ht="14">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row>
    <row r="978" spans="1:27" ht="14">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row>
    <row r="979" spans="1:27" ht="14">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row>
    <row r="980" spans="1:27" ht="14">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row>
    <row r="981" spans="1:27" ht="14">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row>
    <row r="982" spans="1:27" ht="14">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row>
    <row r="983" spans="1:27" ht="14">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row>
    <row r="984" spans="1:27" ht="1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row>
    <row r="985" spans="1:27" ht="14">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row>
    <row r="986" spans="1:27" ht="14">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row>
    <row r="987" spans="1:27" ht="14">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row>
    <row r="988" spans="1:27" ht="14">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row>
    <row r="989" spans="1:27" ht="14">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row>
    <row r="990" spans="1:27" ht="14">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row>
    <row r="991" spans="1:27" ht="14">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row>
    <row r="992" spans="1:27" ht="14">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row>
    <row r="993" spans="1:27" ht="14">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row>
    <row r="994" spans="1:27" ht="1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row>
    <row r="995" spans="1:27" ht="14">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row>
    <row r="996" spans="1:27" ht="14">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row>
    <row r="997" spans="1:27" ht="14">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row>
    <row r="998" spans="1:27" ht="14">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row>
    <row r="999" spans="1:27" ht="14">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row>
    <row r="1000" spans="1:27" ht="14">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row>
    <row r="1001" spans="1:27" ht="14">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row>
    <row r="1002" spans="1:27" ht="14">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row>
    <row r="1003" spans="1:27" ht="14">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row>
    <row r="1004" spans="1:27" ht="14">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row>
    <row r="1005" spans="1:27" ht="14">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c r="AA1005" s="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63"/>
  <sheetViews>
    <sheetView zoomScale="129" zoomScaleNormal="129" workbookViewId="0">
      <selection activeCell="B182" sqref="B182"/>
    </sheetView>
  </sheetViews>
  <sheetFormatPr baseColWidth="10" defaultColWidth="12.6640625" defaultRowHeight="15.75" customHeight="1"/>
  <cols>
    <col min="1" max="1" width="48.1640625" customWidth="1"/>
    <col min="2" max="2" width="46.83203125" customWidth="1"/>
    <col min="3" max="3" width="74.33203125" customWidth="1"/>
    <col min="5" max="5" width="17" customWidth="1"/>
    <col min="6" max="6" width="10.5" customWidth="1"/>
    <col min="7" max="7" width="17.5" customWidth="1"/>
    <col min="9" max="9" width="18.5" customWidth="1"/>
  </cols>
  <sheetData>
    <row r="1" spans="1:26">
      <c r="A1" s="108" t="s">
        <v>1604</v>
      </c>
      <c r="B1" s="109"/>
      <c r="C1" s="5"/>
      <c r="D1" s="21"/>
      <c r="E1" s="21"/>
      <c r="F1" s="21"/>
      <c r="G1" s="21"/>
      <c r="H1" s="21"/>
      <c r="I1" s="21"/>
      <c r="J1" s="21"/>
      <c r="K1" s="21"/>
      <c r="L1" s="21"/>
      <c r="M1" s="21"/>
      <c r="N1" s="21"/>
      <c r="O1" s="21"/>
      <c r="P1" s="21"/>
      <c r="Q1" s="21"/>
      <c r="R1" s="21"/>
      <c r="S1" s="21"/>
      <c r="T1" s="21"/>
      <c r="U1" s="21"/>
      <c r="V1" s="21"/>
      <c r="W1" s="21"/>
      <c r="X1" s="21"/>
      <c r="Y1" s="21"/>
      <c r="Z1" s="21"/>
    </row>
    <row r="2" spans="1:26">
      <c r="A2" s="110" t="s">
        <v>1604</v>
      </c>
      <c r="B2" s="111" t="s">
        <v>1605</v>
      </c>
      <c r="C2" s="5"/>
      <c r="D2" s="21"/>
      <c r="E2" s="21"/>
      <c r="F2" s="21"/>
      <c r="G2" s="21"/>
      <c r="H2" s="21"/>
      <c r="I2" s="21"/>
      <c r="J2" s="21"/>
      <c r="K2" s="21"/>
      <c r="L2" s="21"/>
      <c r="M2" s="21"/>
      <c r="N2" s="21"/>
      <c r="O2" s="21"/>
      <c r="P2" s="21"/>
      <c r="Q2" s="21"/>
      <c r="R2" s="21"/>
      <c r="S2" s="21"/>
      <c r="T2" s="21"/>
      <c r="U2" s="21"/>
      <c r="V2" s="21"/>
      <c r="W2" s="21"/>
      <c r="X2" s="21"/>
      <c r="Y2" s="21"/>
      <c r="Z2" s="21"/>
    </row>
    <row r="3" spans="1:26">
      <c r="A3" s="112" t="s">
        <v>778</v>
      </c>
      <c r="B3" s="42">
        <f>COUNTIF('Form responses'!Z2:Z47,"Academia")</f>
        <v>4</v>
      </c>
      <c r="C3" s="5"/>
      <c r="D3" s="21"/>
      <c r="E3" s="21"/>
      <c r="F3" s="21"/>
      <c r="G3" s="21"/>
      <c r="H3" s="21"/>
      <c r="I3" s="21"/>
      <c r="J3" s="21"/>
      <c r="K3" s="21"/>
      <c r="L3" s="21"/>
      <c r="M3" s="21"/>
      <c r="N3" s="21"/>
      <c r="O3" s="21"/>
      <c r="P3" s="21"/>
      <c r="Q3" s="21"/>
      <c r="R3" s="21"/>
      <c r="S3" s="21"/>
      <c r="T3" s="21"/>
      <c r="U3" s="21"/>
      <c r="V3" s="21"/>
      <c r="W3" s="21"/>
      <c r="X3" s="21"/>
      <c r="Y3" s="21"/>
      <c r="Z3" s="21"/>
    </row>
    <row r="4" spans="1:26">
      <c r="A4" s="112" t="s">
        <v>74</v>
      </c>
      <c r="B4" s="42">
        <f>COUNTIF('Form responses'!Z2:Z47,"Industry")</f>
        <v>37</v>
      </c>
      <c r="C4" s="5"/>
      <c r="D4" s="21"/>
      <c r="E4" s="21"/>
      <c r="F4" s="21"/>
      <c r="G4" s="21"/>
      <c r="H4" s="21"/>
      <c r="I4" s="21"/>
      <c r="J4" s="21"/>
      <c r="K4" s="21"/>
      <c r="L4" s="21"/>
      <c r="M4" s="21"/>
      <c r="N4" s="21"/>
      <c r="O4" s="21"/>
      <c r="P4" s="21"/>
      <c r="Q4" s="21"/>
      <c r="R4" s="21"/>
      <c r="S4" s="21"/>
      <c r="T4" s="21"/>
      <c r="U4" s="21"/>
      <c r="V4" s="21"/>
      <c r="W4" s="21"/>
      <c r="X4" s="21"/>
      <c r="Y4" s="21"/>
      <c r="Z4" s="21"/>
    </row>
    <row r="5" spans="1:26">
      <c r="A5" s="112" t="s">
        <v>1606</v>
      </c>
      <c r="B5" s="42">
        <f>COUNTIF('Form responses'!Z2:Z47,"Mixed")</f>
        <v>5</v>
      </c>
      <c r="C5" s="5"/>
      <c r="D5" s="21"/>
      <c r="E5" s="21"/>
      <c r="F5" s="21"/>
      <c r="G5" s="21"/>
      <c r="H5" s="21"/>
      <c r="I5" s="21"/>
      <c r="J5" s="21"/>
      <c r="K5" s="21"/>
      <c r="L5" s="21"/>
      <c r="M5" s="21"/>
      <c r="N5" s="21"/>
      <c r="O5" s="21"/>
      <c r="P5" s="21"/>
      <c r="Q5" s="21"/>
      <c r="R5" s="21"/>
      <c r="S5" s="21"/>
      <c r="T5" s="21"/>
      <c r="U5" s="21"/>
      <c r="V5" s="21"/>
      <c r="W5" s="21"/>
      <c r="X5" s="21"/>
      <c r="Y5" s="21"/>
      <c r="Z5" s="21"/>
    </row>
    <row r="6" spans="1:26">
      <c r="A6" s="112" t="s">
        <v>1607</v>
      </c>
      <c r="B6" s="42">
        <f>COUNTIF('Form responses'!Z2:Z47,"Unspecified")</f>
        <v>0</v>
      </c>
      <c r="C6" s="5"/>
      <c r="D6" s="21"/>
      <c r="E6" s="21"/>
      <c r="F6" s="21"/>
      <c r="G6" s="21"/>
      <c r="H6" s="21"/>
      <c r="I6" s="21"/>
      <c r="J6" s="21"/>
      <c r="K6" s="21"/>
      <c r="L6" s="21"/>
      <c r="M6" s="21"/>
      <c r="N6" s="21"/>
      <c r="O6" s="21"/>
      <c r="P6" s="21"/>
      <c r="Q6" s="21"/>
      <c r="R6" s="21"/>
      <c r="S6" s="21"/>
      <c r="T6" s="21"/>
      <c r="U6" s="21"/>
      <c r="V6" s="21"/>
      <c r="W6" s="21"/>
      <c r="X6" s="21"/>
      <c r="Y6" s="21"/>
      <c r="Z6" s="21"/>
    </row>
    <row r="7" spans="1:26">
      <c r="A7" s="112" t="s">
        <v>1204</v>
      </c>
      <c r="B7" s="42">
        <f>SUM(B3:B5)</f>
        <v>46</v>
      </c>
      <c r="C7" s="5"/>
      <c r="D7" s="21"/>
      <c r="E7" s="21"/>
      <c r="F7" s="21"/>
      <c r="G7" s="21"/>
      <c r="H7" s="21"/>
      <c r="I7" s="21"/>
      <c r="J7" s="21"/>
      <c r="K7" s="21"/>
      <c r="L7" s="21"/>
      <c r="M7" s="21"/>
      <c r="N7" s="21"/>
      <c r="O7" s="21"/>
      <c r="P7" s="21"/>
      <c r="Q7" s="21"/>
      <c r="R7" s="21"/>
      <c r="S7" s="21"/>
      <c r="T7" s="21"/>
      <c r="U7" s="21"/>
      <c r="V7" s="21"/>
      <c r="W7" s="21"/>
      <c r="X7" s="21"/>
      <c r="Y7" s="21"/>
      <c r="Z7" s="21"/>
    </row>
    <row r="8" spans="1:26">
      <c r="A8" s="11"/>
      <c r="B8" s="56"/>
      <c r="C8" s="5"/>
      <c r="D8" s="21"/>
      <c r="E8" s="21"/>
      <c r="F8" s="21"/>
      <c r="G8" s="21"/>
      <c r="H8" s="21"/>
      <c r="I8" s="21"/>
      <c r="J8" s="21"/>
      <c r="K8" s="21"/>
      <c r="L8" s="21"/>
      <c r="M8" s="21"/>
      <c r="N8" s="21"/>
      <c r="O8" s="21"/>
      <c r="P8" s="21"/>
      <c r="Q8" s="21"/>
      <c r="R8" s="21"/>
      <c r="S8" s="21"/>
      <c r="T8" s="21"/>
      <c r="U8" s="21"/>
      <c r="V8" s="21"/>
      <c r="W8" s="21"/>
      <c r="X8" s="21"/>
      <c r="Y8" s="21"/>
      <c r="Z8" s="21"/>
    </row>
    <row r="9" spans="1:26">
      <c r="A9" s="11"/>
      <c r="B9" s="56"/>
      <c r="C9" s="5"/>
      <c r="D9" s="21"/>
      <c r="E9" s="21"/>
      <c r="F9" s="21"/>
      <c r="G9" s="21"/>
      <c r="H9" s="21"/>
      <c r="I9" s="21"/>
      <c r="J9" s="21"/>
      <c r="K9" s="21"/>
      <c r="L9" s="21"/>
      <c r="M9" s="21"/>
      <c r="N9" s="21"/>
      <c r="O9" s="21"/>
      <c r="P9" s="21"/>
      <c r="Q9" s="21"/>
      <c r="R9" s="21"/>
      <c r="S9" s="21"/>
      <c r="T9" s="21"/>
      <c r="U9" s="21"/>
      <c r="V9" s="21"/>
      <c r="W9" s="21"/>
      <c r="X9" s="21"/>
      <c r="Y9" s="21"/>
      <c r="Z9" s="21"/>
    </row>
    <row r="10" spans="1:26">
      <c r="A10" s="11"/>
      <c r="B10" s="56"/>
      <c r="C10" s="5"/>
      <c r="D10" s="21"/>
      <c r="E10" s="21"/>
      <c r="F10" s="21"/>
      <c r="G10" s="21"/>
      <c r="H10" s="21"/>
      <c r="I10" s="21"/>
      <c r="J10" s="21"/>
      <c r="K10" s="21"/>
      <c r="L10" s="21"/>
      <c r="M10" s="21"/>
      <c r="N10" s="21"/>
      <c r="O10" s="21"/>
      <c r="P10" s="21"/>
      <c r="Q10" s="21"/>
      <c r="R10" s="21"/>
      <c r="S10" s="21"/>
      <c r="T10" s="21"/>
      <c r="U10" s="21"/>
      <c r="V10" s="21"/>
      <c r="W10" s="21"/>
      <c r="X10" s="21"/>
      <c r="Y10" s="21"/>
      <c r="Z10" s="21"/>
    </row>
    <row r="11" spans="1:26">
      <c r="A11" s="11"/>
      <c r="B11" s="56"/>
      <c r="C11" s="5"/>
      <c r="D11" s="21"/>
      <c r="E11" s="21"/>
      <c r="F11" s="21"/>
      <c r="G11" s="21"/>
      <c r="H11" s="21"/>
      <c r="I11" s="21"/>
      <c r="J11" s="21"/>
      <c r="K11" s="21"/>
      <c r="L11" s="21"/>
      <c r="M11" s="21"/>
      <c r="N11" s="21"/>
      <c r="O11" s="21"/>
      <c r="P11" s="21"/>
      <c r="Q11" s="21"/>
      <c r="R11" s="21"/>
      <c r="S11" s="21"/>
      <c r="T11" s="21"/>
      <c r="U11" s="21"/>
      <c r="V11" s="21"/>
      <c r="W11" s="21"/>
      <c r="X11" s="21"/>
      <c r="Y11" s="21"/>
      <c r="Z11" s="21"/>
    </row>
    <row r="12" spans="1:26">
      <c r="A12" s="11"/>
      <c r="B12" s="56"/>
      <c r="C12" s="5"/>
      <c r="D12" s="21"/>
      <c r="E12" s="21"/>
      <c r="F12" s="21"/>
      <c r="G12" s="21"/>
      <c r="H12" s="21"/>
      <c r="I12" s="21"/>
      <c r="J12" s="21"/>
      <c r="K12" s="21"/>
      <c r="L12" s="21"/>
      <c r="M12" s="21"/>
      <c r="N12" s="21"/>
      <c r="O12" s="21"/>
      <c r="P12" s="21"/>
      <c r="Q12" s="21"/>
      <c r="R12" s="21"/>
      <c r="S12" s="21"/>
      <c r="T12" s="21"/>
      <c r="U12" s="21"/>
      <c r="V12" s="21"/>
      <c r="W12" s="21"/>
      <c r="X12" s="21"/>
      <c r="Y12" s="21"/>
      <c r="Z12" s="21"/>
    </row>
    <row r="13" spans="1:26">
      <c r="A13" s="11"/>
      <c r="B13" s="56"/>
      <c r="C13" s="11"/>
      <c r="D13" s="21"/>
      <c r="E13" s="21"/>
      <c r="F13" s="21"/>
      <c r="G13" s="21"/>
      <c r="H13" s="21"/>
      <c r="I13" s="21"/>
      <c r="J13" s="21"/>
      <c r="K13" s="21"/>
      <c r="L13" s="21"/>
      <c r="M13" s="21"/>
      <c r="N13" s="21"/>
      <c r="O13" s="21"/>
      <c r="P13" s="21"/>
      <c r="Q13" s="21"/>
      <c r="R13" s="21"/>
      <c r="S13" s="21"/>
      <c r="T13" s="21"/>
      <c r="U13" s="21"/>
      <c r="V13" s="21"/>
      <c r="W13" s="21"/>
      <c r="X13" s="21"/>
      <c r="Y13" s="21"/>
      <c r="Z13" s="21"/>
    </row>
    <row r="14" spans="1:26">
      <c r="A14" s="11"/>
      <c r="B14" s="56"/>
      <c r="C14" s="11"/>
      <c r="D14" s="21"/>
      <c r="E14" s="113" t="s">
        <v>1608</v>
      </c>
      <c r="F14" s="113"/>
      <c r="G14" s="114"/>
      <c r="H14" s="114"/>
      <c r="I14" s="21"/>
      <c r="J14" s="21"/>
      <c r="K14" s="21"/>
      <c r="L14" s="21"/>
      <c r="M14" s="21"/>
      <c r="N14" s="21"/>
      <c r="O14" s="21"/>
      <c r="P14" s="21"/>
      <c r="Q14" s="21"/>
      <c r="R14" s="21"/>
      <c r="S14" s="21"/>
      <c r="T14" s="21"/>
      <c r="U14" s="21"/>
      <c r="V14" s="21"/>
      <c r="W14" s="21"/>
      <c r="X14" s="21"/>
      <c r="Y14" s="21"/>
      <c r="Z14" s="21"/>
    </row>
    <row r="15" spans="1:26">
      <c r="A15" s="108" t="s">
        <v>1609</v>
      </c>
      <c r="B15" s="109"/>
      <c r="C15" s="108"/>
      <c r="D15" s="21"/>
      <c r="E15" s="115" t="s">
        <v>1610</v>
      </c>
      <c r="F15" s="116" t="s">
        <v>1611</v>
      </c>
      <c r="G15" s="21"/>
      <c r="H15" s="21"/>
      <c r="I15" s="21"/>
      <c r="J15" s="21"/>
      <c r="K15" s="21"/>
      <c r="L15" s="21"/>
      <c r="M15" s="21"/>
      <c r="N15" s="21"/>
      <c r="O15" s="21"/>
      <c r="P15" s="21"/>
      <c r="Q15" s="21"/>
      <c r="R15" s="21"/>
      <c r="S15" s="21"/>
      <c r="T15" s="21"/>
      <c r="U15" s="21"/>
      <c r="V15" s="21"/>
      <c r="W15" s="21"/>
      <c r="X15" s="21"/>
      <c r="Y15" s="21"/>
      <c r="Z15" s="21"/>
    </row>
    <row r="16" spans="1:26">
      <c r="A16" s="110" t="s">
        <v>1610</v>
      </c>
      <c r="B16" s="117" t="s">
        <v>1611</v>
      </c>
      <c r="C16" s="118" t="s">
        <v>1235</v>
      </c>
      <c r="D16" s="21"/>
      <c r="E16" s="308" t="s">
        <v>1612</v>
      </c>
      <c r="F16" s="305"/>
      <c r="G16" s="21"/>
      <c r="H16" s="21"/>
      <c r="I16" s="21"/>
      <c r="J16" s="21"/>
      <c r="K16" s="21"/>
      <c r="L16" s="21"/>
      <c r="M16" s="21"/>
      <c r="N16" s="21"/>
      <c r="O16" s="21"/>
      <c r="P16" s="21"/>
      <c r="Q16" s="21"/>
      <c r="R16" s="21"/>
      <c r="S16" s="21"/>
      <c r="T16" s="21"/>
      <c r="U16" s="21"/>
      <c r="V16" s="21"/>
      <c r="W16" s="21"/>
      <c r="X16" s="21"/>
      <c r="Y16" s="21"/>
      <c r="Z16" s="21"/>
    </row>
    <row r="17" spans="1:26">
      <c r="A17" s="309" t="s">
        <v>74</v>
      </c>
      <c r="B17" s="307"/>
      <c r="C17" s="305"/>
      <c r="D17" s="21"/>
      <c r="E17" s="119" t="s">
        <v>1613</v>
      </c>
      <c r="F17" s="120">
        <v>1</v>
      </c>
      <c r="G17" s="121" t="s">
        <v>817</v>
      </c>
      <c r="H17" s="21"/>
      <c r="I17" s="21"/>
      <c r="J17" s="21"/>
      <c r="K17" s="21"/>
      <c r="L17" s="21"/>
      <c r="M17" s="21"/>
      <c r="N17" s="21"/>
      <c r="O17" s="21"/>
      <c r="P17" s="21"/>
      <c r="Q17" s="21"/>
      <c r="R17" s="21"/>
      <c r="S17" s="21"/>
      <c r="T17" s="21"/>
      <c r="U17" s="21"/>
      <c r="V17" s="21"/>
      <c r="W17" s="21"/>
      <c r="X17" s="21"/>
      <c r="Y17" s="21"/>
      <c r="Z17" s="21"/>
    </row>
    <row r="18" spans="1:26" ht="30">
      <c r="A18" s="122" t="s">
        <v>1614</v>
      </c>
      <c r="B18" s="123">
        <f ca="1">IFERROR(__xludf.DUMMYFUNCTION("counta(split(C15,"",""))"),8)</f>
        <v>8</v>
      </c>
      <c r="C18" s="124" t="s">
        <v>1615</v>
      </c>
      <c r="D18" s="21"/>
      <c r="E18" s="119" t="s">
        <v>1616</v>
      </c>
      <c r="F18" s="120">
        <v>1</v>
      </c>
      <c r="G18" s="121" t="s">
        <v>817</v>
      </c>
      <c r="H18" s="21"/>
      <c r="I18" s="21"/>
      <c r="J18" s="21"/>
      <c r="K18" s="21"/>
      <c r="L18" s="21"/>
      <c r="M18" s="21"/>
      <c r="N18" s="21"/>
      <c r="O18" s="21"/>
      <c r="P18" s="21"/>
      <c r="Q18" s="21"/>
      <c r="R18" s="21"/>
      <c r="S18" s="21"/>
      <c r="T18" s="21"/>
      <c r="U18" s="21"/>
      <c r="V18" s="21"/>
      <c r="W18" s="21"/>
      <c r="X18" s="21"/>
      <c r="Y18" s="21"/>
      <c r="Z18" s="21"/>
    </row>
    <row r="19" spans="1:26">
      <c r="A19" s="125" t="s">
        <v>1617</v>
      </c>
      <c r="B19" s="123">
        <f ca="1">IFERROR(__xludf.DUMMYFUNCTION("counta(split(C16,"",""))"),4)</f>
        <v>4</v>
      </c>
      <c r="C19" s="124" t="s">
        <v>1618</v>
      </c>
      <c r="D19" s="21"/>
      <c r="E19" s="119"/>
      <c r="F19" s="126"/>
      <c r="G19" s="121"/>
      <c r="H19" s="21"/>
      <c r="I19" s="21"/>
      <c r="J19" s="21"/>
      <c r="K19" s="21"/>
      <c r="L19" s="21"/>
      <c r="M19" s="21"/>
      <c r="N19" s="21"/>
      <c r="O19" s="21"/>
      <c r="P19" s="21"/>
      <c r="Q19" s="21"/>
      <c r="R19" s="21"/>
      <c r="S19" s="21"/>
      <c r="T19" s="21"/>
      <c r="U19" s="21"/>
      <c r="V19" s="21"/>
      <c r="W19" s="21"/>
      <c r="X19" s="21"/>
      <c r="Y19" s="21"/>
      <c r="Z19" s="21"/>
    </row>
    <row r="20" spans="1:26" ht="60">
      <c r="A20" s="127" t="s">
        <v>1619</v>
      </c>
      <c r="B20" s="123">
        <f ca="1">IFERROR(__xludf.DUMMYFUNCTION("counta(split(C17,"",""))"),13)</f>
        <v>13</v>
      </c>
      <c r="C20" s="124" t="s">
        <v>1620</v>
      </c>
      <c r="D20" s="21"/>
      <c r="E20" s="119" t="s">
        <v>193</v>
      </c>
      <c r="F20" s="120">
        <v>2</v>
      </c>
      <c r="G20" s="128" t="s">
        <v>1621</v>
      </c>
      <c r="H20" s="21"/>
      <c r="I20" s="21"/>
      <c r="J20" s="21"/>
      <c r="K20" s="21"/>
      <c r="L20" s="21"/>
      <c r="M20" s="21"/>
      <c r="N20" s="21"/>
      <c r="O20" s="21"/>
      <c r="P20" s="21"/>
      <c r="Q20" s="21"/>
      <c r="R20" s="21"/>
      <c r="S20" s="21"/>
      <c r="T20" s="21"/>
      <c r="U20" s="21"/>
      <c r="V20" s="21"/>
      <c r="W20" s="21"/>
      <c r="X20" s="21"/>
      <c r="Y20" s="21"/>
      <c r="Z20" s="21"/>
    </row>
    <row r="21" spans="1:26" ht="30">
      <c r="A21" s="127" t="s">
        <v>1622</v>
      </c>
      <c r="B21" s="123">
        <f ca="1">IFERROR(__xludf.DUMMYFUNCTION("counta(split(C18,"",""))"),2)</f>
        <v>2</v>
      </c>
      <c r="C21" s="124" t="s">
        <v>1623</v>
      </c>
      <c r="D21" s="21"/>
      <c r="E21" s="119" t="s">
        <v>1624</v>
      </c>
      <c r="F21" s="120">
        <v>2</v>
      </c>
      <c r="G21" s="128" t="s">
        <v>1621</v>
      </c>
      <c r="H21" s="21"/>
      <c r="I21" s="21"/>
      <c r="J21" s="21"/>
      <c r="K21" s="21"/>
      <c r="L21" s="21"/>
      <c r="M21" s="21"/>
      <c r="N21" s="21"/>
      <c r="O21" s="21"/>
      <c r="P21" s="21"/>
      <c r="Q21" s="21"/>
      <c r="R21" s="21"/>
      <c r="S21" s="21"/>
      <c r="T21" s="21"/>
      <c r="U21" s="21"/>
      <c r="V21" s="21"/>
      <c r="W21" s="21"/>
      <c r="X21" s="21"/>
      <c r="Y21" s="21"/>
      <c r="Z21" s="21"/>
    </row>
    <row r="22" spans="1:26" ht="45">
      <c r="A22" s="127" t="s">
        <v>1625</v>
      </c>
      <c r="B22" s="123">
        <f ca="1">IFERROR(__xludf.DUMMYFUNCTION("counta(split(C19,"",""))"),24)</f>
        <v>24</v>
      </c>
      <c r="C22" s="124" t="s">
        <v>1626</v>
      </c>
      <c r="D22" s="21"/>
      <c r="E22" s="21"/>
      <c r="F22" s="21"/>
      <c r="G22" s="21"/>
      <c r="H22" s="21"/>
      <c r="I22" s="21"/>
      <c r="J22" s="21"/>
      <c r="K22" s="21"/>
      <c r="L22" s="21"/>
      <c r="M22" s="21"/>
      <c r="N22" s="21"/>
      <c r="O22" s="21"/>
      <c r="P22" s="21"/>
      <c r="Q22" s="21"/>
      <c r="R22" s="21"/>
      <c r="S22" s="21"/>
      <c r="T22" s="21"/>
      <c r="U22" s="21"/>
      <c r="V22" s="21"/>
      <c r="W22" s="21"/>
      <c r="X22" s="21"/>
      <c r="Y22" s="21"/>
      <c r="Z22" s="21"/>
    </row>
    <row r="23" spans="1:26" ht="60">
      <c r="A23" s="127" t="s">
        <v>1627</v>
      </c>
      <c r="B23" s="123">
        <f ca="1">IFERROR(__xludf.DUMMYFUNCTION("counta(split(C20,"",""))"),32)</f>
        <v>32</v>
      </c>
      <c r="C23" s="124" t="s">
        <v>1628</v>
      </c>
      <c r="D23" s="21"/>
      <c r="E23" s="21"/>
      <c r="F23" s="21"/>
      <c r="G23" s="21"/>
      <c r="H23" s="21"/>
      <c r="I23" s="21"/>
      <c r="J23" s="21"/>
      <c r="K23" s="21"/>
      <c r="L23" s="21"/>
      <c r="M23" s="21"/>
      <c r="N23" s="21"/>
      <c r="O23" s="21"/>
      <c r="P23" s="21"/>
      <c r="Q23" s="21"/>
      <c r="R23" s="21"/>
      <c r="S23" s="21"/>
      <c r="T23" s="21"/>
      <c r="U23" s="21"/>
      <c r="V23" s="21"/>
      <c r="W23" s="21"/>
      <c r="X23" s="21"/>
      <c r="Y23" s="21"/>
      <c r="Z23" s="21"/>
    </row>
    <row r="24" spans="1:26" ht="75">
      <c r="A24" s="127" t="s">
        <v>1629</v>
      </c>
      <c r="B24" s="123">
        <f ca="1">IFERROR(__xludf.DUMMYFUNCTION("counta(split(C21,"",""))"),5)</f>
        <v>5</v>
      </c>
      <c r="C24" s="124" t="s">
        <v>1630</v>
      </c>
      <c r="D24" s="21"/>
      <c r="E24" s="11"/>
      <c r="F24" s="56"/>
      <c r="G24" s="5"/>
      <c r="H24" s="11"/>
      <c r="I24" s="5"/>
      <c r="J24" s="5"/>
      <c r="K24" s="21"/>
      <c r="L24" s="21"/>
      <c r="M24" s="21"/>
      <c r="N24" s="21"/>
      <c r="O24" s="21"/>
      <c r="P24" s="21"/>
      <c r="Q24" s="21"/>
      <c r="R24" s="21"/>
      <c r="S24" s="21"/>
      <c r="T24" s="21"/>
      <c r="U24" s="21"/>
      <c r="V24" s="21"/>
      <c r="W24" s="21"/>
      <c r="X24" s="21"/>
      <c r="Y24" s="21"/>
      <c r="Z24" s="21"/>
    </row>
    <row r="25" spans="1:26">
      <c r="A25" s="122" t="s">
        <v>1631</v>
      </c>
      <c r="B25" s="123">
        <f ca="1">IFERROR(__xludf.DUMMYFUNCTION("counta(split(C22,"",""))"),3)</f>
        <v>3</v>
      </c>
      <c r="C25" s="124" t="s">
        <v>1632</v>
      </c>
      <c r="D25" s="21"/>
      <c r="E25" s="21"/>
      <c r="F25" s="21"/>
      <c r="G25" s="21"/>
      <c r="H25" s="21"/>
      <c r="I25" s="21"/>
      <c r="J25" s="21"/>
      <c r="K25" s="21"/>
      <c r="L25" s="21"/>
      <c r="M25" s="21"/>
      <c r="N25" s="21"/>
      <c r="O25" s="21"/>
      <c r="P25" s="21"/>
      <c r="Q25" s="21"/>
      <c r="R25" s="21"/>
      <c r="S25" s="21"/>
      <c r="T25" s="21"/>
      <c r="U25" s="21"/>
      <c r="V25" s="21"/>
      <c r="W25" s="21"/>
      <c r="X25" s="21"/>
      <c r="Y25" s="21"/>
      <c r="Z25" s="21"/>
    </row>
    <row r="26" spans="1:26">
      <c r="A26" s="122" t="s">
        <v>1633</v>
      </c>
      <c r="B26" s="123">
        <f ca="1">IFERROR(__xludf.DUMMYFUNCTION("counta(split(C23,"",""))"),2)</f>
        <v>2</v>
      </c>
      <c r="C26" s="124" t="s">
        <v>1634</v>
      </c>
      <c r="D26" s="21"/>
      <c r="E26" s="21"/>
      <c r="F26" s="21"/>
      <c r="G26" s="21"/>
      <c r="H26" s="21"/>
      <c r="I26" s="21"/>
      <c r="J26" s="21"/>
      <c r="K26" s="21"/>
      <c r="L26" s="21"/>
      <c r="M26" s="21"/>
      <c r="N26" s="21"/>
      <c r="O26" s="21"/>
      <c r="P26" s="21"/>
      <c r="Q26" s="21"/>
      <c r="R26" s="21"/>
      <c r="S26" s="21"/>
      <c r="T26" s="21"/>
      <c r="U26" s="21"/>
      <c r="V26" s="21"/>
      <c r="W26" s="21"/>
      <c r="X26" s="21"/>
      <c r="Y26" s="21"/>
      <c r="Z26" s="21"/>
    </row>
    <row r="27" spans="1:26">
      <c r="A27" s="122" t="s">
        <v>1635</v>
      </c>
      <c r="B27" s="123">
        <f ca="1">IFERROR(__xludf.DUMMYFUNCTION("counta(split(C24,"",""))"),2)</f>
        <v>2</v>
      </c>
      <c r="C27" s="124" t="s">
        <v>1636</v>
      </c>
      <c r="D27" s="21"/>
      <c r="E27" s="21"/>
      <c r="F27" s="21"/>
      <c r="G27" s="21"/>
      <c r="H27" s="21"/>
      <c r="I27" s="21"/>
      <c r="J27" s="21"/>
      <c r="K27" s="21"/>
      <c r="L27" s="21"/>
      <c r="M27" s="21"/>
      <c r="N27" s="21"/>
      <c r="O27" s="21"/>
      <c r="P27" s="21"/>
      <c r="Q27" s="21"/>
      <c r="R27" s="21"/>
      <c r="S27" s="21"/>
      <c r="T27" s="21"/>
      <c r="U27" s="21"/>
      <c r="V27" s="21"/>
      <c r="W27" s="21"/>
      <c r="X27" s="21"/>
      <c r="Y27" s="21"/>
      <c r="Z27" s="21"/>
    </row>
    <row r="28" spans="1:26">
      <c r="A28" s="122" t="s">
        <v>1637</v>
      </c>
      <c r="B28" s="123">
        <f ca="1">IFERROR(__xludf.DUMMYFUNCTION("counta(split(C25,"",""))"),3)</f>
        <v>3</v>
      </c>
      <c r="C28" s="124" t="s">
        <v>1638</v>
      </c>
      <c r="D28" s="21"/>
      <c r="E28" s="21"/>
      <c r="F28" s="21"/>
      <c r="G28" s="21"/>
      <c r="H28" s="21"/>
      <c r="I28" s="21"/>
      <c r="J28" s="21"/>
      <c r="K28" s="21"/>
      <c r="L28" s="21"/>
      <c r="M28" s="21"/>
      <c r="N28" s="21"/>
      <c r="O28" s="21"/>
      <c r="P28" s="21"/>
      <c r="Q28" s="21"/>
      <c r="R28" s="21"/>
      <c r="S28" s="21"/>
      <c r="T28" s="21"/>
      <c r="U28" s="21"/>
      <c r="V28" s="21"/>
      <c r="W28" s="21"/>
      <c r="X28" s="21"/>
      <c r="Y28" s="21"/>
      <c r="Z28" s="21"/>
    </row>
    <row r="29" spans="1:26">
      <c r="A29" s="127" t="s">
        <v>1639</v>
      </c>
      <c r="B29" s="123">
        <f ca="1">IFERROR(__xludf.DUMMYFUNCTION("counta(split(C26,"",""))"),1)</f>
        <v>1</v>
      </c>
      <c r="C29" s="124" t="s">
        <v>1640</v>
      </c>
      <c r="D29" s="21"/>
      <c r="E29" s="21"/>
      <c r="F29" s="21"/>
      <c r="G29" s="21"/>
      <c r="H29" s="21"/>
      <c r="I29" s="21"/>
      <c r="J29" s="21"/>
      <c r="K29" s="21"/>
      <c r="L29" s="21"/>
      <c r="M29" s="21"/>
      <c r="N29" s="21"/>
      <c r="O29" s="21"/>
      <c r="P29" s="21"/>
      <c r="Q29" s="21"/>
      <c r="R29" s="21"/>
      <c r="S29" s="21"/>
      <c r="T29" s="21"/>
      <c r="U29" s="21"/>
      <c r="V29" s="21"/>
      <c r="W29" s="21"/>
      <c r="X29" s="21"/>
      <c r="Y29" s="21"/>
      <c r="Z29" s="21"/>
    </row>
    <row r="30" spans="1:26" ht="30">
      <c r="A30" s="127" t="s">
        <v>1641</v>
      </c>
      <c r="B30" s="123">
        <f ca="1">IFERROR(__xludf.DUMMYFUNCTION("counta(split(C27,"",""))"),3)</f>
        <v>3</v>
      </c>
      <c r="C30" s="124" t="s">
        <v>1642</v>
      </c>
      <c r="D30" s="21"/>
      <c r="E30" s="21"/>
      <c r="F30" s="21"/>
      <c r="G30" s="21"/>
      <c r="H30" s="21"/>
      <c r="I30" s="21"/>
      <c r="J30" s="21"/>
      <c r="K30" s="21"/>
      <c r="L30" s="21"/>
      <c r="M30" s="21"/>
      <c r="N30" s="21"/>
      <c r="O30" s="21"/>
      <c r="P30" s="21"/>
      <c r="Q30" s="21"/>
      <c r="R30" s="21"/>
      <c r="S30" s="21"/>
      <c r="T30" s="21"/>
      <c r="U30" s="21"/>
      <c r="V30" s="21"/>
      <c r="W30" s="21"/>
      <c r="X30" s="21"/>
      <c r="Y30" s="21"/>
      <c r="Z30" s="21"/>
    </row>
    <row r="31" spans="1:26" ht="30">
      <c r="A31" s="127" t="s">
        <v>1643</v>
      </c>
      <c r="B31" s="123">
        <f ca="1">IFERROR(__xludf.DUMMYFUNCTION("counta(split(C28,"",""))"),1)</f>
        <v>1</v>
      </c>
      <c r="C31" s="124" t="s">
        <v>1644</v>
      </c>
      <c r="D31" s="21"/>
      <c r="E31" s="21"/>
      <c r="F31" s="21"/>
      <c r="G31" s="21"/>
      <c r="H31" s="21"/>
      <c r="I31" s="21"/>
      <c r="J31" s="21"/>
      <c r="K31" s="21"/>
      <c r="L31" s="21"/>
      <c r="M31" s="21"/>
      <c r="N31" s="21"/>
      <c r="O31" s="21"/>
      <c r="P31" s="21"/>
      <c r="Q31" s="21"/>
      <c r="R31" s="21"/>
      <c r="S31" s="21"/>
      <c r="T31" s="21"/>
      <c r="U31" s="21"/>
      <c r="V31" s="21"/>
      <c r="W31" s="21"/>
      <c r="X31" s="21"/>
      <c r="Y31" s="21"/>
      <c r="Z31" s="21"/>
    </row>
    <row r="32" spans="1:26" ht="60">
      <c r="A32" s="127" t="s">
        <v>1645</v>
      </c>
      <c r="B32" s="123">
        <f ca="1">IFERROR(__xludf.DUMMYFUNCTION("counta(split(C29,"",""))"),2)</f>
        <v>2</v>
      </c>
      <c r="C32" s="124" t="s">
        <v>1646</v>
      </c>
      <c r="D32" s="21"/>
      <c r="E32" s="21"/>
      <c r="F32" s="21"/>
      <c r="G32" s="21"/>
      <c r="H32" s="21"/>
      <c r="I32" s="21"/>
      <c r="J32" s="21"/>
      <c r="K32" s="21"/>
      <c r="L32" s="21"/>
      <c r="M32" s="21"/>
      <c r="N32" s="21"/>
      <c r="O32" s="21"/>
      <c r="P32" s="21"/>
      <c r="Q32" s="21"/>
      <c r="R32" s="21"/>
      <c r="S32" s="21"/>
      <c r="T32" s="21"/>
      <c r="U32" s="21"/>
      <c r="V32" s="21"/>
      <c r="W32" s="21"/>
      <c r="X32" s="21"/>
      <c r="Y32" s="21"/>
      <c r="Z32" s="21"/>
    </row>
    <row r="33" spans="1:26" ht="14">
      <c r="A33" s="129" t="s">
        <v>778</v>
      </c>
      <c r="B33" s="130"/>
      <c r="C33" s="131"/>
      <c r="D33" s="21"/>
      <c r="E33" s="21"/>
      <c r="F33" s="21"/>
      <c r="G33" s="21"/>
      <c r="H33" s="21"/>
      <c r="I33" s="21"/>
      <c r="J33" s="21"/>
      <c r="K33" s="21"/>
      <c r="L33" s="21"/>
      <c r="M33" s="21"/>
      <c r="N33" s="21"/>
      <c r="O33" s="21"/>
      <c r="P33" s="21"/>
      <c r="Q33" s="21"/>
      <c r="R33" s="21"/>
      <c r="S33" s="21"/>
      <c r="T33" s="21"/>
      <c r="U33" s="21"/>
      <c r="V33" s="21"/>
      <c r="W33" s="21"/>
      <c r="X33" s="21"/>
      <c r="Y33" s="21"/>
      <c r="Z33" s="21"/>
    </row>
    <row r="34" spans="1:26">
      <c r="A34" s="122" t="s">
        <v>1647</v>
      </c>
      <c r="B34" s="123">
        <f ca="1">IFERROR(__xludf.DUMMYFUNCTION("counta(split(C31,"",""))"),2)</f>
        <v>2</v>
      </c>
      <c r="C34" s="124" t="s">
        <v>1648</v>
      </c>
      <c r="D34" s="21"/>
      <c r="E34" s="21"/>
      <c r="F34" s="21"/>
      <c r="G34" s="21"/>
      <c r="H34" s="21"/>
      <c r="I34" s="21"/>
      <c r="J34" s="21"/>
      <c r="K34" s="21"/>
      <c r="L34" s="21"/>
      <c r="M34" s="21"/>
      <c r="N34" s="21"/>
      <c r="O34" s="21"/>
      <c r="P34" s="21"/>
      <c r="Q34" s="21"/>
      <c r="R34" s="21"/>
      <c r="S34" s="21"/>
      <c r="T34" s="21"/>
      <c r="U34" s="21"/>
      <c r="V34" s="21"/>
      <c r="W34" s="21"/>
      <c r="X34" s="21"/>
      <c r="Y34" s="21"/>
      <c r="Z34" s="21"/>
    </row>
    <row r="35" spans="1:26" ht="30">
      <c r="A35" s="127" t="s">
        <v>1649</v>
      </c>
      <c r="B35" s="123">
        <f ca="1">IFERROR(__xludf.DUMMYFUNCTION("counta(split(C32,"",""))"),3)</f>
        <v>3</v>
      </c>
      <c r="C35" s="124" t="s">
        <v>1650</v>
      </c>
      <c r="D35" s="21"/>
      <c r="E35" s="21"/>
      <c r="F35" s="21"/>
      <c r="G35" s="21"/>
      <c r="H35" s="21"/>
      <c r="I35" s="21"/>
      <c r="J35" s="21"/>
      <c r="K35" s="21"/>
      <c r="L35" s="21"/>
      <c r="M35" s="21"/>
      <c r="N35" s="21"/>
      <c r="O35" s="21"/>
      <c r="P35" s="21"/>
      <c r="Q35" s="21"/>
      <c r="R35" s="21"/>
      <c r="S35" s="21"/>
      <c r="T35" s="21"/>
      <c r="U35" s="21"/>
      <c r="V35" s="21"/>
      <c r="W35" s="21"/>
      <c r="X35" s="21"/>
      <c r="Y35" s="21"/>
      <c r="Z35" s="21"/>
    </row>
    <row r="36" spans="1:26">
      <c r="A36" s="122" t="s">
        <v>1651</v>
      </c>
      <c r="B36" s="123">
        <f ca="1">IFERROR(__xludf.DUMMYFUNCTION("counta(split(C33,"",""))"),1)</f>
        <v>1</v>
      </c>
      <c r="C36" s="124" t="s">
        <v>1652</v>
      </c>
      <c r="D36" s="21"/>
      <c r="E36" s="21"/>
      <c r="F36" s="21"/>
      <c r="G36" s="21"/>
      <c r="H36" s="21"/>
      <c r="I36" s="21"/>
      <c r="J36" s="21"/>
      <c r="K36" s="21"/>
      <c r="L36" s="21"/>
      <c r="M36" s="21"/>
      <c r="N36" s="21"/>
      <c r="O36" s="21"/>
      <c r="P36" s="21"/>
      <c r="Q36" s="21"/>
      <c r="R36" s="21"/>
      <c r="S36" s="21"/>
      <c r="T36" s="21"/>
      <c r="U36" s="21"/>
      <c r="V36" s="21"/>
      <c r="W36" s="21"/>
      <c r="X36" s="21"/>
      <c r="Y36" s="21"/>
      <c r="Z36" s="21"/>
    </row>
    <row r="37" spans="1:26">
      <c r="A37" s="122" t="s">
        <v>1653</v>
      </c>
      <c r="B37" s="123">
        <f ca="1">IFERROR(__xludf.DUMMYFUNCTION("counta(split(C34,"",""))"),1)</f>
        <v>1</v>
      </c>
      <c r="C37" s="124" t="s">
        <v>1654</v>
      </c>
      <c r="D37" s="21"/>
      <c r="E37" s="21"/>
      <c r="F37" s="21"/>
      <c r="G37" s="21"/>
      <c r="H37" s="21"/>
      <c r="I37" s="21"/>
      <c r="J37" s="21"/>
      <c r="K37" s="21"/>
      <c r="L37" s="21"/>
      <c r="M37" s="21"/>
      <c r="N37" s="21"/>
      <c r="O37" s="21"/>
      <c r="P37" s="21"/>
      <c r="Q37" s="21"/>
      <c r="R37" s="21"/>
      <c r="S37" s="21"/>
      <c r="T37" s="21"/>
      <c r="U37" s="21"/>
      <c r="V37" s="21"/>
      <c r="W37" s="21"/>
      <c r="X37" s="21"/>
      <c r="Y37" s="21"/>
      <c r="Z37" s="21"/>
    </row>
    <row r="38" spans="1:26" ht="14">
      <c r="A38" s="11"/>
      <c r="B38" s="56"/>
      <c r="C38" s="5"/>
      <c r="D38" s="21"/>
      <c r="E38" s="21"/>
      <c r="F38" s="21"/>
      <c r="G38" s="21"/>
      <c r="H38" s="21"/>
      <c r="I38" s="21"/>
      <c r="J38" s="21"/>
      <c r="K38" s="21"/>
      <c r="L38" s="21"/>
      <c r="M38" s="21"/>
      <c r="N38" s="21"/>
      <c r="O38" s="21"/>
      <c r="P38" s="21"/>
      <c r="Q38" s="21"/>
      <c r="R38" s="21"/>
      <c r="S38" s="21"/>
      <c r="T38" s="21"/>
      <c r="U38" s="21"/>
      <c r="V38" s="21"/>
      <c r="W38" s="21"/>
      <c r="X38" s="21"/>
      <c r="Y38" s="21"/>
      <c r="Z38" s="21"/>
    </row>
    <row r="39" spans="1:26" ht="14">
      <c r="A39" s="11"/>
      <c r="B39" s="56"/>
      <c r="C39" s="5"/>
      <c r="D39" s="21"/>
      <c r="E39" s="21"/>
      <c r="F39" s="21"/>
      <c r="G39" s="21"/>
      <c r="H39" s="21"/>
      <c r="I39" s="21"/>
      <c r="J39" s="21"/>
      <c r="K39" s="21"/>
      <c r="L39" s="21"/>
      <c r="M39" s="21"/>
      <c r="N39" s="21"/>
      <c r="O39" s="21"/>
      <c r="P39" s="21"/>
      <c r="Q39" s="21"/>
      <c r="R39" s="21"/>
      <c r="S39" s="21"/>
      <c r="T39" s="21"/>
      <c r="U39" s="21"/>
      <c r="V39" s="21"/>
      <c r="W39" s="21"/>
      <c r="X39" s="21"/>
      <c r="Y39" s="21"/>
      <c r="Z39" s="21"/>
    </row>
    <row r="40" spans="1:26" ht="14">
      <c r="A40" s="11"/>
      <c r="B40" s="56"/>
      <c r="C40" s="5"/>
      <c r="D40" s="21"/>
      <c r="E40" s="21"/>
      <c r="F40" s="21"/>
      <c r="G40" s="21"/>
      <c r="H40" s="21"/>
      <c r="I40" s="21"/>
      <c r="J40" s="21"/>
      <c r="K40" s="21"/>
      <c r="L40" s="21"/>
      <c r="M40" s="21"/>
      <c r="N40" s="21"/>
      <c r="O40" s="21"/>
      <c r="P40" s="21"/>
      <c r="Q40" s="21"/>
      <c r="R40" s="21"/>
      <c r="S40" s="21"/>
      <c r="T40" s="21"/>
      <c r="U40" s="21"/>
      <c r="V40" s="21"/>
      <c r="W40" s="21"/>
      <c r="X40" s="21"/>
      <c r="Y40" s="21"/>
      <c r="Z40" s="21"/>
    </row>
    <row r="41" spans="1:26" ht="14">
      <c r="A41" s="132" t="s">
        <v>1655</v>
      </c>
      <c r="B41" s="133"/>
      <c r="C41" s="132"/>
      <c r="D41" s="21"/>
      <c r="E41" s="21"/>
      <c r="F41" s="21"/>
      <c r="G41" s="21"/>
      <c r="H41" s="21"/>
      <c r="I41" s="21"/>
      <c r="J41" s="21"/>
      <c r="K41" s="21"/>
      <c r="L41" s="21"/>
      <c r="M41" s="21"/>
      <c r="N41" s="21"/>
      <c r="O41" s="21"/>
      <c r="P41" s="21"/>
      <c r="Q41" s="21"/>
      <c r="R41" s="21"/>
      <c r="S41" s="21"/>
      <c r="T41" s="21"/>
      <c r="U41" s="21"/>
      <c r="V41" s="21"/>
      <c r="W41" s="21"/>
      <c r="X41" s="21"/>
      <c r="Y41" s="21"/>
      <c r="Z41" s="21"/>
    </row>
    <row r="42" spans="1:26">
      <c r="A42" s="110" t="s">
        <v>1610</v>
      </c>
      <c r="B42" s="117" t="s">
        <v>1611</v>
      </c>
      <c r="C42" s="118" t="s">
        <v>1235</v>
      </c>
      <c r="D42" s="21"/>
      <c r="E42" s="21"/>
      <c r="F42" s="21"/>
      <c r="G42" s="21"/>
      <c r="H42" s="21"/>
      <c r="I42" s="21"/>
      <c r="J42" s="21"/>
      <c r="K42" s="21"/>
      <c r="L42" s="21"/>
      <c r="M42" s="21"/>
      <c r="N42" s="21"/>
      <c r="O42" s="21"/>
      <c r="P42" s="21"/>
      <c r="Q42" s="21"/>
      <c r="R42" s="21"/>
      <c r="S42" s="21"/>
      <c r="T42" s="21"/>
      <c r="U42" s="21"/>
      <c r="V42" s="21"/>
      <c r="W42" s="21"/>
      <c r="X42" s="21"/>
      <c r="Y42" s="21"/>
      <c r="Z42" s="21"/>
    </row>
    <row r="43" spans="1:26" ht="14">
      <c r="A43" s="309" t="s">
        <v>74</v>
      </c>
      <c r="B43" s="307"/>
      <c r="C43" s="305"/>
      <c r="D43" s="21"/>
      <c r="E43" s="21"/>
      <c r="F43" s="21"/>
      <c r="G43" s="21"/>
      <c r="H43" s="21"/>
      <c r="I43" s="21"/>
      <c r="J43" s="21"/>
      <c r="K43" s="21"/>
      <c r="L43" s="21"/>
      <c r="M43" s="21"/>
      <c r="N43" s="21"/>
      <c r="O43" s="21"/>
      <c r="P43" s="21"/>
      <c r="Q43" s="21"/>
      <c r="R43" s="21"/>
      <c r="S43" s="21"/>
      <c r="T43" s="21"/>
      <c r="U43" s="21"/>
      <c r="V43" s="21"/>
      <c r="W43" s="21"/>
      <c r="X43" s="21"/>
      <c r="Y43" s="21"/>
      <c r="Z43" s="21"/>
    </row>
    <row r="44" spans="1:26" ht="30">
      <c r="A44" s="122" t="s">
        <v>1656</v>
      </c>
      <c r="B44" s="123">
        <f ca="1">IFERROR(__xludf.DUMMYFUNCTION("counta(split(C41,"",""))"),8)</f>
        <v>8</v>
      </c>
      <c r="C44" s="124" t="s">
        <v>1615</v>
      </c>
      <c r="D44" s="21"/>
      <c r="E44" s="21"/>
      <c r="F44" s="21"/>
      <c r="G44" s="21"/>
      <c r="H44" s="21"/>
      <c r="I44" s="21"/>
      <c r="J44" s="21"/>
      <c r="K44" s="21"/>
      <c r="L44" s="21"/>
      <c r="M44" s="21"/>
      <c r="N44" s="21"/>
      <c r="O44" s="21"/>
      <c r="P44" s="21"/>
      <c r="Q44" s="21"/>
      <c r="R44" s="21"/>
      <c r="S44" s="21"/>
      <c r="T44" s="21"/>
      <c r="U44" s="21"/>
      <c r="V44" s="21"/>
      <c r="W44" s="21"/>
      <c r="X44" s="21"/>
      <c r="Y44" s="21"/>
      <c r="Z44" s="21"/>
    </row>
    <row r="45" spans="1:26">
      <c r="A45" s="125" t="s">
        <v>1657</v>
      </c>
      <c r="B45" s="123">
        <f ca="1">IFERROR(__xludf.DUMMYFUNCTION("counta(split(C42,"",""))"),4)</f>
        <v>4</v>
      </c>
      <c r="C45" s="124" t="s">
        <v>1618</v>
      </c>
      <c r="D45" s="21"/>
      <c r="E45" s="21"/>
      <c r="F45" s="21"/>
      <c r="G45" s="21"/>
      <c r="H45" s="21"/>
      <c r="I45" s="21"/>
      <c r="J45" s="21"/>
      <c r="K45" s="21"/>
      <c r="L45" s="21"/>
      <c r="M45" s="21"/>
      <c r="N45" s="21"/>
      <c r="O45" s="21"/>
      <c r="P45" s="21"/>
      <c r="Q45" s="21"/>
      <c r="R45" s="21"/>
      <c r="S45" s="21"/>
      <c r="T45" s="21"/>
      <c r="U45" s="21"/>
      <c r="V45" s="21"/>
      <c r="W45" s="21"/>
      <c r="X45" s="21"/>
      <c r="Y45" s="21"/>
      <c r="Z45" s="21"/>
    </row>
    <row r="46" spans="1:26" ht="60">
      <c r="A46" s="127" t="s">
        <v>1658</v>
      </c>
      <c r="B46" s="123">
        <f ca="1">IFERROR(__xludf.DUMMYFUNCTION("counta(split(C43,"",""))"),13)</f>
        <v>13</v>
      </c>
      <c r="C46" s="124" t="s">
        <v>1620</v>
      </c>
      <c r="D46" s="21"/>
      <c r="E46" s="21"/>
      <c r="F46" s="21"/>
      <c r="G46" s="21"/>
      <c r="H46" s="21"/>
      <c r="I46" s="21"/>
      <c r="J46" s="21"/>
      <c r="K46" s="21"/>
      <c r="L46" s="21"/>
      <c r="M46" s="21"/>
      <c r="N46" s="21"/>
      <c r="O46" s="21"/>
      <c r="P46" s="21"/>
      <c r="Q46" s="21"/>
      <c r="R46" s="21"/>
      <c r="S46" s="21"/>
      <c r="T46" s="21"/>
      <c r="U46" s="21"/>
      <c r="V46" s="21"/>
      <c r="W46" s="21"/>
      <c r="X46" s="21"/>
      <c r="Y46" s="21"/>
      <c r="Z46" s="21"/>
    </row>
    <row r="47" spans="1:26" ht="30">
      <c r="A47" s="127" t="s">
        <v>1659</v>
      </c>
      <c r="B47" s="123">
        <f ca="1">IFERROR(__xludf.DUMMYFUNCTION("counta(split(C44,"",""))"),2)</f>
        <v>2</v>
      </c>
      <c r="C47" s="124" t="s">
        <v>1623</v>
      </c>
      <c r="D47" s="21"/>
      <c r="E47" s="21"/>
      <c r="F47" s="21"/>
      <c r="G47" s="21"/>
      <c r="H47" s="21"/>
      <c r="I47" s="21"/>
      <c r="J47" s="21"/>
      <c r="K47" s="21"/>
      <c r="L47" s="21"/>
      <c r="M47" s="21"/>
      <c r="N47" s="21"/>
      <c r="O47" s="21"/>
      <c r="P47" s="21"/>
      <c r="Q47" s="21"/>
      <c r="R47" s="21"/>
      <c r="S47" s="21"/>
      <c r="T47" s="21"/>
      <c r="U47" s="21"/>
      <c r="V47" s="21"/>
      <c r="W47" s="21"/>
      <c r="X47" s="21"/>
      <c r="Y47" s="21"/>
      <c r="Z47" s="21"/>
    </row>
    <row r="48" spans="1:26" ht="45">
      <c r="A48" s="134" t="s">
        <v>1660</v>
      </c>
      <c r="B48" s="135">
        <f ca="1">IFERROR(__xludf.DUMMYFUNCTION("counta(split(C45,"",""))"),24)</f>
        <v>24</v>
      </c>
      <c r="C48" s="136" t="s">
        <v>1626</v>
      </c>
      <c r="D48" s="21"/>
      <c r="E48" s="21"/>
      <c r="F48" s="21"/>
      <c r="G48" s="21"/>
      <c r="H48" s="21"/>
      <c r="I48" s="21"/>
      <c r="J48" s="21"/>
      <c r="K48" s="21"/>
      <c r="L48" s="21"/>
      <c r="M48" s="21"/>
      <c r="N48" s="21"/>
      <c r="O48" s="21"/>
      <c r="P48" s="21"/>
      <c r="Q48" s="21"/>
      <c r="R48" s="21"/>
      <c r="S48" s="21"/>
      <c r="T48" s="21"/>
      <c r="U48" s="21"/>
      <c r="V48" s="21"/>
      <c r="W48" s="21"/>
      <c r="X48" s="21"/>
      <c r="Y48" s="21"/>
      <c r="Z48" s="21"/>
    </row>
    <row r="49" spans="1:26" ht="60">
      <c r="A49" s="134" t="s">
        <v>1661</v>
      </c>
      <c r="B49" s="135">
        <f ca="1">IFERROR(__xludf.DUMMYFUNCTION("counta(split(C46,"",""))"),32)</f>
        <v>32</v>
      </c>
      <c r="C49" s="136" t="s">
        <v>1628</v>
      </c>
      <c r="D49" s="21"/>
      <c r="E49" s="21"/>
      <c r="F49" s="21"/>
      <c r="G49" s="21"/>
      <c r="H49" s="21"/>
      <c r="I49" s="21"/>
      <c r="J49" s="21"/>
      <c r="K49" s="21"/>
      <c r="L49" s="21"/>
      <c r="M49" s="21"/>
      <c r="N49" s="21"/>
      <c r="O49" s="21"/>
      <c r="P49" s="21"/>
      <c r="Q49" s="21"/>
      <c r="R49" s="21"/>
      <c r="S49" s="21"/>
      <c r="T49" s="21"/>
      <c r="U49" s="21"/>
      <c r="V49" s="21"/>
      <c r="W49" s="21"/>
      <c r="X49" s="21"/>
      <c r="Y49" s="21"/>
      <c r="Z49" s="21"/>
    </row>
    <row r="50" spans="1:26" ht="75">
      <c r="A50" s="134" t="s">
        <v>1662</v>
      </c>
      <c r="B50" s="135">
        <f ca="1">IFERROR(__xludf.DUMMYFUNCTION("counta(split(C47,"",""))"),5)</f>
        <v>5</v>
      </c>
      <c r="C50" s="136" t="s">
        <v>1630</v>
      </c>
      <c r="D50" s="21"/>
      <c r="E50" s="21"/>
      <c r="F50" s="21"/>
      <c r="G50" s="21"/>
      <c r="H50" s="21"/>
      <c r="I50" s="21"/>
      <c r="J50" s="21"/>
      <c r="K50" s="21"/>
      <c r="L50" s="21"/>
      <c r="M50" s="21"/>
      <c r="N50" s="21"/>
      <c r="O50" s="21"/>
      <c r="P50" s="21"/>
      <c r="Q50" s="21"/>
      <c r="R50" s="21"/>
      <c r="S50" s="21"/>
      <c r="T50" s="21"/>
      <c r="U50" s="21"/>
      <c r="V50" s="21"/>
      <c r="W50" s="21"/>
      <c r="X50" s="21"/>
      <c r="Y50" s="21"/>
      <c r="Z50" s="21"/>
    </row>
    <row r="51" spans="1:26">
      <c r="A51" s="122" t="s">
        <v>1631</v>
      </c>
      <c r="B51" s="123">
        <f ca="1">IFERROR(__xludf.DUMMYFUNCTION("counta(split(C48,"",""))"),3)</f>
        <v>3</v>
      </c>
      <c r="C51" s="124" t="s">
        <v>1632</v>
      </c>
      <c r="D51" s="21"/>
      <c r="E51" s="21"/>
      <c r="F51" s="21"/>
      <c r="G51" s="21"/>
      <c r="H51" s="21"/>
      <c r="I51" s="21"/>
      <c r="J51" s="21"/>
      <c r="K51" s="21"/>
      <c r="L51" s="21"/>
      <c r="M51" s="21"/>
      <c r="N51" s="21"/>
      <c r="O51" s="21"/>
      <c r="P51" s="21"/>
      <c r="Q51" s="21"/>
      <c r="R51" s="21"/>
      <c r="S51" s="21"/>
      <c r="T51" s="21"/>
      <c r="U51" s="21"/>
      <c r="V51" s="21"/>
      <c r="W51" s="21"/>
      <c r="X51" s="21"/>
      <c r="Y51" s="21"/>
      <c r="Z51" s="21"/>
    </row>
    <row r="52" spans="1:26">
      <c r="A52" s="122" t="s">
        <v>1633</v>
      </c>
      <c r="B52" s="123">
        <f ca="1">IFERROR(__xludf.DUMMYFUNCTION("counta(split(C49,"",""))"),2)</f>
        <v>2</v>
      </c>
      <c r="C52" s="124" t="s">
        <v>1634</v>
      </c>
      <c r="D52" s="21"/>
      <c r="E52" s="21"/>
      <c r="F52" s="21"/>
      <c r="G52" s="21"/>
      <c r="H52" s="21"/>
      <c r="I52" s="21"/>
      <c r="J52" s="21"/>
      <c r="K52" s="21"/>
      <c r="L52" s="21"/>
      <c r="M52" s="21"/>
      <c r="N52" s="21"/>
      <c r="O52" s="21"/>
      <c r="P52" s="21"/>
      <c r="Q52" s="21"/>
      <c r="R52" s="21"/>
      <c r="S52" s="21"/>
      <c r="T52" s="21"/>
      <c r="U52" s="21"/>
      <c r="V52" s="21"/>
      <c r="W52" s="21"/>
      <c r="X52" s="21"/>
      <c r="Y52" s="21"/>
      <c r="Z52" s="21"/>
    </row>
    <row r="53" spans="1:26">
      <c r="A53" s="122" t="s">
        <v>1635</v>
      </c>
      <c r="B53" s="123">
        <f ca="1">IFERROR(__xludf.DUMMYFUNCTION("counta(split(C50,"",""))"),2)</f>
        <v>2</v>
      </c>
      <c r="C53" s="124" t="s">
        <v>1636</v>
      </c>
      <c r="D53" s="21"/>
      <c r="E53" s="21"/>
      <c r="F53" s="21"/>
      <c r="G53" s="21"/>
      <c r="H53" s="21"/>
      <c r="I53" s="21"/>
      <c r="J53" s="21"/>
      <c r="K53" s="21"/>
      <c r="L53" s="21"/>
      <c r="M53" s="21"/>
      <c r="N53" s="21"/>
      <c r="O53" s="21"/>
      <c r="P53" s="21"/>
      <c r="Q53" s="21"/>
      <c r="R53" s="21"/>
      <c r="S53" s="21"/>
      <c r="T53" s="21"/>
      <c r="U53" s="21"/>
      <c r="V53" s="21"/>
      <c r="W53" s="21"/>
      <c r="X53" s="21"/>
      <c r="Y53" s="21"/>
      <c r="Z53" s="21"/>
    </row>
    <row r="54" spans="1:26">
      <c r="A54" s="122" t="s">
        <v>1637</v>
      </c>
      <c r="B54" s="123">
        <f ca="1">IFERROR(__xludf.DUMMYFUNCTION("counta(split(C51,"",""))"),3)</f>
        <v>3</v>
      </c>
      <c r="C54" s="124" t="s">
        <v>1638</v>
      </c>
      <c r="D54" s="21"/>
      <c r="E54" s="21"/>
      <c r="F54" s="21"/>
      <c r="G54" s="21"/>
      <c r="H54" s="21"/>
      <c r="I54" s="21"/>
      <c r="J54" s="21"/>
      <c r="K54" s="21"/>
      <c r="L54" s="21"/>
      <c r="M54" s="21"/>
      <c r="N54" s="21"/>
      <c r="O54" s="21"/>
      <c r="P54" s="21"/>
      <c r="Q54" s="21"/>
      <c r="R54" s="21"/>
      <c r="S54" s="21"/>
      <c r="T54" s="21"/>
      <c r="U54" s="21"/>
      <c r="V54" s="21"/>
      <c r="W54" s="21"/>
      <c r="X54" s="21"/>
      <c r="Y54" s="21"/>
      <c r="Z54" s="21"/>
    </row>
    <row r="55" spans="1:26">
      <c r="A55" s="127" t="s">
        <v>1639</v>
      </c>
      <c r="B55" s="123">
        <f ca="1">IFERROR(__xludf.DUMMYFUNCTION("counta(split(C52,"",""))"),1)</f>
        <v>1</v>
      </c>
      <c r="C55" s="124" t="s">
        <v>1640</v>
      </c>
      <c r="D55" s="21"/>
      <c r="E55" s="21"/>
      <c r="F55" s="21"/>
      <c r="G55" s="21"/>
      <c r="H55" s="21"/>
      <c r="I55" s="21"/>
      <c r="J55" s="21"/>
      <c r="K55" s="21"/>
      <c r="L55" s="21"/>
      <c r="M55" s="21"/>
      <c r="N55" s="21"/>
      <c r="O55" s="21"/>
      <c r="P55" s="21"/>
      <c r="Q55" s="21"/>
      <c r="R55" s="21"/>
      <c r="S55" s="21"/>
      <c r="T55" s="21"/>
      <c r="U55" s="21"/>
      <c r="V55" s="21"/>
      <c r="W55" s="21"/>
      <c r="X55" s="21"/>
      <c r="Y55" s="21"/>
      <c r="Z55" s="21"/>
    </row>
    <row r="56" spans="1:26" ht="30">
      <c r="A56" s="127" t="s">
        <v>1663</v>
      </c>
      <c r="B56" s="123">
        <f ca="1">IFERROR(__xludf.DUMMYFUNCTION("counta(split(C53,"",""))"),3)</f>
        <v>3</v>
      </c>
      <c r="C56" s="124" t="s">
        <v>1642</v>
      </c>
      <c r="D56" s="21"/>
      <c r="E56" s="21"/>
      <c r="F56" s="21"/>
      <c r="G56" s="21"/>
      <c r="H56" s="21"/>
      <c r="I56" s="21"/>
      <c r="J56" s="21"/>
      <c r="K56" s="21"/>
      <c r="L56" s="21"/>
      <c r="M56" s="21"/>
      <c r="N56" s="21"/>
      <c r="O56" s="21"/>
      <c r="P56" s="21"/>
      <c r="Q56" s="21"/>
      <c r="R56" s="21"/>
      <c r="S56" s="21"/>
      <c r="T56" s="21"/>
      <c r="U56" s="21"/>
      <c r="V56" s="21"/>
      <c r="W56" s="21"/>
      <c r="X56" s="21"/>
      <c r="Y56" s="21"/>
      <c r="Z56" s="21"/>
    </row>
    <row r="57" spans="1:26" ht="30">
      <c r="A57" s="127" t="s">
        <v>1664</v>
      </c>
      <c r="B57" s="123">
        <f ca="1">IFERROR(__xludf.DUMMYFUNCTION("counta(split(C54,"",""))"),1)</f>
        <v>1</v>
      </c>
      <c r="C57" s="124" t="s">
        <v>1644</v>
      </c>
      <c r="D57" s="21"/>
      <c r="E57" s="21"/>
      <c r="F57" s="21"/>
      <c r="G57" s="21"/>
      <c r="H57" s="21"/>
      <c r="I57" s="21"/>
      <c r="J57" s="21"/>
      <c r="K57" s="21"/>
      <c r="L57" s="21"/>
      <c r="M57" s="21"/>
      <c r="N57" s="21"/>
      <c r="O57" s="21"/>
      <c r="P57" s="21"/>
      <c r="Q57" s="21"/>
      <c r="R57" s="21"/>
      <c r="S57" s="21"/>
      <c r="T57" s="21"/>
      <c r="U57" s="21"/>
      <c r="V57" s="21"/>
      <c r="W57" s="21"/>
      <c r="X57" s="21"/>
      <c r="Y57" s="21"/>
      <c r="Z57" s="21"/>
    </row>
    <row r="58" spans="1:26" ht="60">
      <c r="A58" s="134" t="s">
        <v>1665</v>
      </c>
      <c r="B58" s="135">
        <f ca="1">IFERROR(__xludf.DUMMYFUNCTION("counta(split(C55,"",""))"),2)</f>
        <v>2</v>
      </c>
      <c r="C58" s="136" t="s">
        <v>1646</v>
      </c>
      <c r="D58" s="21"/>
      <c r="E58" s="21"/>
      <c r="F58" s="21"/>
      <c r="G58" s="21"/>
      <c r="H58" s="21"/>
      <c r="I58" s="21"/>
      <c r="J58" s="21"/>
      <c r="K58" s="21"/>
      <c r="L58" s="21"/>
      <c r="M58" s="21"/>
      <c r="N58" s="21"/>
      <c r="O58" s="21"/>
      <c r="P58" s="21"/>
      <c r="Q58" s="21"/>
      <c r="R58" s="21"/>
      <c r="S58" s="21"/>
      <c r="T58" s="21"/>
      <c r="U58" s="21"/>
      <c r="V58" s="21"/>
      <c r="W58" s="21"/>
      <c r="X58" s="21"/>
      <c r="Y58" s="21"/>
      <c r="Z58" s="21"/>
    </row>
    <row r="59" spans="1:26" ht="14">
      <c r="A59" s="129" t="s">
        <v>778</v>
      </c>
      <c r="B59" s="130"/>
      <c r="C59" s="131"/>
      <c r="D59" s="21"/>
      <c r="E59" s="21"/>
      <c r="F59" s="21"/>
      <c r="G59" s="21"/>
      <c r="H59" s="21"/>
      <c r="I59" s="21"/>
      <c r="J59" s="21"/>
      <c r="K59" s="21"/>
      <c r="L59" s="21"/>
      <c r="M59" s="21"/>
      <c r="N59" s="21"/>
      <c r="O59" s="21"/>
      <c r="P59" s="21"/>
      <c r="Q59" s="21"/>
      <c r="R59" s="21"/>
      <c r="S59" s="21"/>
      <c r="T59" s="21"/>
      <c r="U59" s="21"/>
      <c r="V59" s="21"/>
      <c r="W59" s="21"/>
      <c r="X59" s="21"/>
      <c r="Y59" s="21"/>
      <c r="Z59" s="21"/>
    </row>
    <row r="60" spans="1:26">
      <c r="A60" s="137" t="s">
        <v>1647</v>
      </c>
      <c r="B60" s="135">
        <f ca="1">IFERROR(__xludf.DUMMYFUNCTION("counta(split(C57,"",""))"),2)</f>
        <v>2</v>
      </c>
      <c r="C60" s="136" t="s">
        <v>1648</v>
      </c>
      <c r="D60" s="21"/>
      <c r="E60" s="21"/>
      <c r="F60" s="21"/>
      <c r="G60" s="21"/>
      <c r="H60" s="21"/>
      <c r="I60" s="21"/>
      <c r="J60" s="21"/>
      <c r="K60" s="21"/>
      <c r="L60" s="21"/>
      <c r="M60" s="21"/>
      <c r="N60" s="21"/>
      <c r="O60" s="21"/>
      <c r="P60" s="21"/>
      <c r="Q60" s="21"/>
      <c r="R60" s="21"/>
      <c r="S60" s="21"/>
      <c r="T60" s="21"/>
      <c r="U60" s="21"/>
      <c r="V60" s="21"/>
      <c r="W60" s="21"/>
      <c r="X60" s="21"/>
      <c r="Y60" s="21"/>
      <c r="Z60" s="21"/>
    </row>
    <row r="61" spans="1:26" ht="30">
      <c r="A61" s="134" t="s">
        <v>1666</v>
      </c>
      <c r="B61" s="135">
        <f ca="1">IFERROR(__xludf.DUMMYFUNCTION("counta(split(C58,"",""))"),3)</f>
        <v>3</v>
      </c>
      <c r="C61" s="136" t="s">
        <v>1650</v>
      </c>
      <c r="D61" s="21"/>
      <c r="E61" s="21"/>
      <c r="F61" s="21"/>
      <c r="G61" s="21"/>
      <c r="H61" s="21"/>
      <c r="I61" s="21"/>
      <c r="J61" s="21"/>
      <c r="K61" s="21"/>
      <c r="L61" s="21"/>
      <c r="M61" s="21"/>
      <c r="N61" s="21"/>
      <c r="O61" s="21"/>
      <c r="P61" s="21"/>
      <c r="Q61" s="21"/>
      <c r="R61" s="21"/>
      <c r="S61" s="21"/>
      <c r="T61" s="21"/>
      <c r="U61" s="21"/>
      <c r="V61" s="21"/>
      <c r="W61" s="21"/>
      <c r="X61" s="21"/>
      <c r="Y61" s="21"/>
      <c r="Z61" s="21"/>
    </row>
    <row r="62" spans="1:26">
      <c r="A62" s="137" t="s">
        <v>1651</v>
      </c>
      <c r="B62" s="135">
        <f ca="1">IFERROR(__xludf.DUMMYFUNCTION("counta(split(C59,"",""))"),1)</f>
        <v>1</v>
      </c>
      <c r="C62" s="136" t="s">
        <v>1652</v>
      </c>
      <c r="D62" s="21"/>
      <c r="E62" s="21"/>
      <c r="F62" s="21"/>
      <c r="G62" s="21"/>
      <c r="H62" s="21"/>
      <c r="I62" s="21"/>
      <c r="J62" s="21"/>
      <c r="K62" s="21"/>
      <c r="L62" s="21"/>
      <c r="M62" s="21"/>
      <c r="N62" s="21"/>
      <c r="O62" s="21"/>
      <c r="P62" s="21"/>
      <c r="Q62" s="21"/>
      <c r="R62" s="21"/>
      <c r="S62" s="21"/>
      <c r="T62" s="21"/>
      <c r="U62" s="21"/>
      <c r="V62" s="21"/>
      <c r="W62" s="21"/>
      <c r="X62" s="21"/>
      <c r="Y62" s="21"/>
      <c r="Z62" s="21"/>
    </row>
    <row r="63" spans="1:26">
      <c r="A63" s="137" t="s">
        <v>1653</v>
      </c>
      <c r="B63" s="135">
        <f ca="1">IFERROR(__xludf.DUMMYFUNCTION("counta(split(C60,"",""))"),1)</f>
        <v>1</v>
      </c>
      <c r="C63" s="136" t="s">
        <v>1654</v>
      </c>
      <c r="D63" s="21"/>
      <c r="E63" s="21"/>
      <c r="F63" s="21"/>
      <c r="G63" s="21"/>
      <c r="H63" s="21"/>
      <c r="I63" s="21"/>
      <c r="J63" s="21"/>
      <c r="K63" s="21"/>
      <c r="L63" s="21"/>
      <c r="M63" s="21"/>
      <c r="N63" s="21"/>
      <c r="O63" s="21"/>
      <c r="P63" s="21"/>
      <c r="Q63" s="21"/>
      <c r="R63" s="21"/>
      <c r="S63" s="21"/>
      <c r="T63" s="21"/>
      <c r="U63" s="21"/>
      <c r="V63" s="21"/>
      <c r="W63" s="21"/>
      <c r="X63" s="21"/>
      <c r="Y63" s="21"/>
      <c r="Z63" s="21"/>
    </row>
    <row r="64" spans="1:26">
      <c r="A64" s="21"/>
      <c r="B64" s="56"/>
      <c r="C64" s="5"/>
      <c r="D64" s="21"/>
      <c r="E64" s="21"/>
      <c r="F64" s="21"/>
      <c r="G64" s="21"/>
      <c r="H64" s="21"/>
      <c r="I64" s="21"/>
      <c r="J64" s="21"/>
      <c r="K64" s="21"/>
      <c r="L64" s="21"/>
      <c r="M64" s="21"/>
      <c r="N64" s="21"/>
      <c r="O64" s="21"/>
      <c r="P64" s="21"/>
      <c r="Q64" s="21"/>
      <c r="R64" s="21"/>
      <c r="S64" s="21"/>
      <c r="T64" s="21"/>
      <c r="U64" s="21"/>
      <c r="V64" s="21"/>
      <c r="W64" s="21"/>
      <c r="X64" s="21"/>
      <c r="Y64" s="21"/>
      <c r="Z64" s="21"/>
    </row>
    <row r="65" spans="1:26">
      <c r="A65" s="21"/>
      <c r="B65" s="56"/>
      <c r="C65" s="5"/>
      <c r="D65" s="21"/>
      <c r="E65" s="21"/>
      <c r="F65" s="21"/>
      <c r="G65" s="21"/>
      <c r="H65" s="21"/>
      <c r="I65" s="21"/>
      <c r="J65" s="21"/>
      <c r="K65" s="21"/>
      <c r="L65" s="21"/>
      <c r="M65" s="21"/>
      <c r="N65" s="21"/>
      <c r="O65" s="21"/>
      <c r="P65" s="21"/>
      <c r="Q65" s="21"/>
      <c r="R65" s="21"/>
      <c r="S65" s="21"/>
      <c r="T65" s="21"/>
      <c r="U65" s="21"/>
      <c r="V65" s="21"/>
      <c r="W65" s="21"/>
      <c r="X65" s="21"/>
      <c r="Y65" s="21"/>
      <c r="Z65" s="21"/>
    </row>
    <row r="66" spans="1:26">
      <c r="A66" s="21"/>
      <c r="B66" s="56"/>
      <c r="C66" s="5"/>
      <c r="D66" s="21"/>
      <c r="E66" s="21"/>
      <c r="F66" s="21"/>
      <c r="G66" s="21"/>
      <c r="H66" s="21"/>
      <c r="I66" s="21"/>
      <c r="J66" s="21"/>
      <c r="K66" s="21"/>
      <c r="L66" s="21"/>
      <c r="M66" s="21"/>
      <c r="N66" s="21"/>
      <c r="O66" s="21"/>
      <c r="P66" s="21"/>
      <c r="Q66" s="21"/>
      <c r="R66" s="21"/>
      <c r="S66" s="21"/>
      <c r="T66" s="21"/>
      <c r="U66" s="21"/>
      <c r="V66" s="21"/>
      <c r="W66" s="21"/>
      <c r="X66" s="21"/>
      <c r="Y66" s="21"/>
      <c r="Z66" s="21"/>
    </row>
    <row r="67" spans="1:26">
      <c r="A67" s="114"/>
      <c r="B67" s="56" t="s">
        <v>1667</v>
      </c>
      <c r="C67" s="5"/>
      <c r="D67" s="21"/>
      <c r="E67" s="21"/>
      <c r="F67" s="21"/>
      <c r="G67" s="21"/>
      <c r="H67" s="21"/>
      <c r="I67" s="21"/>
      <c r="J67" s="21"/>
      <c r="K67" s="21"/>
      <c r="L67" s="21"/>
      <c r="M67" s="21"/>
      <c r="N67" s="21"/>
      <c r="O67" s="21"/>
      <c r="P67" s="21"/>
      <c r="Q67" s="21"/>
      <c r="R67" s="21"/>
      <c r="S67" s="21"/>
      <c r="T67" s="21"/>
      <c r="U67" s="21"/>
      <c r="V67" s="21"/>
      <c r="W67" s="21"/>
      <c r="X67" s="21"/>
      <c r="Y67" s="21"/>
      <c r="Z67" s="21"/>
    </row>
    <row r="68" spans="1:26">
      <c r="A68" s="138"/>
      <c r="B68" s="56" t="s">
        <v>1668</v>
      </c>
      <c r="C68" s="5"/>
      <c r="D68" s="21"/>
      <c r="E68" s="21"/>
      <c r="F68" s="21"/>
      <c r="G68" s="21"/>
      <c r="H68" s="21"/>
      <c r="I68" s="21"/>
      <c r="J68" s="21"/>
      <c r="K68" s="21"/>
      <c r="L68" s="21"/>
      <c r="M68" s="21"/>
      <c r="N68" s="21"/>
      <c r="O68" s="21"/>
      <c r="P68" s="21"/>
      <c r="Q68" s="21"/>
      <c r="R68" s="21"/>
      <c r="S68" s="21"/>
      <c r="T68" s="21"/>
      <c r="U68" s="21"/>
      <c r="V68" s="21"/>
      <c r="W68" s="21"/>
      <c r="X68" s="21"/>
      <c r="Y68" s="21"/>
      <c r="Z68" s="21"/>
    </row>
    <row r="69" spans="1:26">
      <c r="A69" s="21"/>
      <c r="B69" s="56"/>
      <c r="C69" s="5"/>
      <c r="D69" s="21"/>
      <c r="E69" s="21"/>
      <c r="F69" s="21"/>
      <c r="G69" s="21"/>
      <c r="H69" s="21"/>
      <c r="I69" s="21"/>
      <c r="J69" s="21"/>
      <c r="K69" s="21"/>
      <c r="L69" s="21"/>
      <c r="M69" s="21"/>
      <c r="N69" s="21"/>
      <c r="O69" s="21"/>
      <c r="P69" s="21"/>
      <c r="Q69" s="21"/>
      <c r="R69" s="21"/>
      <c r="S69" s="21"/>
      <c r="T69" s="21"/>
      <c r="U69" s="21"/>
      <c r="V69" s="21"/>
      <c r="W69" s="21"/>
      <c r="X69" s="21"/>
      <c r="Y69" s="21"/>
      <c r="Z69" s="21"/>
    </row>
    <row r="70" spans="1:26">
      <c r="A70" s="21"/>
      <c r="B70" s="56"/>
      <c r="C70" s="5"/>
      <c r="D70" s="21"/>
      <c r="E70" s="21"/>
      <c r="F70" s="21"/>
      <c r="G70" s="21"/>
      <c r="H70" s="21"/>
      <c r="I70" s="21"/>
      <c r="J70" s="21"/>
      <c r="K70" s="21"/>
      <c r="L70" s="21"/>
      <c r="M70" s="21"/>
      <c r="N70" s="21"/>
      <c r="O70" s="21"/>
      <c r="P70" s="21"/>
      <c r="Q70" s="21"/>
      <c r="R70" s="21"/>
      <c r="S70" s="21"/>
      <c r="T70" s="21"/>
      <c r="U70" s="21"/>
      <c r="V70" s="21"/>
      <c r="W70" s="21"/>
      <c r="X70" s="21"/>
      <c r="Y70" s="21"/>
      <c r="Z70" s="21"/>
    </row>
    <row r="71" spans="1:26">
      <c r="A71" s="21"/>
      <c r="B71" s="56"/>
      <c r="C71" s="5"/>
      <c r="D71" s="21"/>
      <c r="E71" s="21"/>
      <c r="F71" s="21"/>
      <c r="G71" s="21"/>
      <c r="H71" s="21"/>
      <c r="I71" s="21"/>
      <c r="J71" s="21"/>
      <c r="K71" s="21"/>
      <c r="L71" s="21"/>
      <c r="M71" s="21"/>
      <c r="N71" s="21"/>
      <c r="O71" s="21"/>
      <c r="P71" s="21"/>
      <c r="Q71" s="21"/>
      <c r="R71" s="21"/>
      <c r="S71" s="21"/>
      <c r="T71" s="21"/>
      <c r="U71" s="21"/>
      <c r="V71" s="21"/>
      <c r="W71" s="21"/>
      <c r="X71" s="21"/>
      <c r="Y71" s="21"/>
      <c r="Z71" s="21"/>
    </row>
    <row r="72" spans="1:26">
      <c r="A72" s="21"/>
      <c r="B72" s="56"/>
      <c r="C72" s="5"/>
      <c r="D72" s="21"/>
      <c r="E72" s="21"/>
      <c r="F72" s="21"/>
      <c r="G72" s="11"/>
      <c r="H72" s="11"/>
      <c r="I72" s="11"/>
      <c r="J72" s="11"/>
      <c r="K72" s="11"/>
      <c r="L72" s="11"/>
      <c r="M72" s="11"/>
      <c r="N72" s="11"/>
      <c r="O72" s="11"/>
      <c r="P72" s="11"/>
      <c r="Q72" s="11"/>
      <c r="R72" s="11"/>
      <c r="S72" s="11"/>
      <c r="T72" s="11"/>
      <c r="U72" s="11"/>
      <c r="V72" s="11"/>
      <c r="W72" s="11"/>
      <c r="X72" s="11"/>
      <c r="Y72" s="11"/>
      <c r="Z72" s="11"/>
    </row>
    <row r="73" spans="1:26">
      <c r="A73" s="21"/>
      <c r="B73" s="56"/>
      <c r="C73" s="5"/>
      <c r="D73" s="21"/>
      <c r="E73" s="21"/>
      <c r="F73" s="21"/>
      <c r="G73" s="21"/>
      <c r="H73" s="21"/>
      <c r="I73" s="21"/>
      <c r="J73" s="21"/>
      <c r="K73" s="21"/>
      <c r="L73" s="21"/>
      <c r="M73" s="21"/>
      <c r="N73" s="21"/>
      <c r="O73" s="21"/>
      <c r="P73" s="21"/>
      <c r="Q73" s="21"/>
      <c r="R73" s="21"/>
      <c r="S73" s="21"/>
      <c r="T73" s="21"/>
      <c r="U73" s="21"/>
      <c r="V73" s="21"/>
      <c r="W73" s="21"/>
      <c r="X73" s="21"/>
      <c r="Y73" s="21"/>
      <c r="Z73" s="21"/>
    </row>
    <row r="74" spans="1:26">
      <c r="A74" s="21"/>
      <c r="B74" s="56"/>
      <c r="C74" s="5"/>
      <c r="D74" s="21"/>
      <c r="E74" s="21"/>
      <c r="F74" s="21"/>
      <c r="G74" s="21"/>
      <c r="H74" s="21"/>
      <c r="I74" s="21"/>
      <c r="J74" s="21"/>
      <c r="K74" s="21"/>
      <c r="L74" s="21"/>
      <c r="M74" s="21"/>
      <c r="N74" s="21"/>
      <c r="O74" s="21"/>
      <c r="P74" s="21"/>
      <c r="Q74" s="21"/>
      <c r="R74" s="21"/>
      <c r="S74" s="21"/>
      <c r="T74" s="21"/>
      <c r="U74" s="21"/>
      <c r="V74" s="21"/>
      <c r="W74" s="21"/>
      <c r="X74" s="21"/>
      <c r="Y74" s="21"/>
      <c r="Z74" s="21"/>
    </row>
    <row r="75" spans="1:26">
      <c r="A75" s="114" t="s">
        <v>1669</v>
      </c>
      <c r="B75" s="109"/>
      <c r="C75" s="3"/>
      <c r="D75" s="21"/>
      <c r="E75" s="21"/>
      <c r="F75" s="21"/>
      <c r="G75" s="21"/>
      <c r="H75" s="21"/>
      <c r="I75" s="21"/>
      <c r="J75" s="21"/>
      <c r="K75" s="21"/>
      <c r="L75" s="21"/>
      <c r="M75" s="21"/>
      <c r="N75" s="21"/>
      <c r="O75" s="21"/>
      <c r="P75" s="21"/>
      <c r="Q75" s="21"/>
      <c r="R75" s="21"/>
      <c r="S75" s="21"/>
      <c r="T75" s="21"/>
      <c r="U75" s="21"/>
      <c r="V75" s="21"/>
      <c r="W75" s="21"/>
      <c r="X75" s="21"/>
      <c r="Y75" s="21"/>
      <c r="Z75" s="21"/>
    </row>
    <row r="76" spans="1:26">
      <c r="A76" s="112"/>
      <c r="B76" s="111" t="s">
        <v>74</v>
      </c>
      <c r="C76" s="105" t="s">
        <v>778</v>
      </c>
      <c r="D76" s="21"/>
      <c r="E76" s="21"/>
      <c r="F76" s="21"/>
      <c r="G76" s="21"/>
      <c r="H76" s="21"/>
      <c r="I76" s="21"/>
      <c r="J76" s="21"/>
      <c r="K76" s="21"/>
      <c r="L76" s="21"/>
      <c r="M76" s="21"/>
      <c r="N76" s="21"/>
      <c r="O76" s="21"/>
      <c r="P76" s="21"/>
      <c r="Q76" s="21"/>
      <c r="R76" s="21"/>
      <c r="S76" s="21"/>
      <c r="T76" s="21"/>
      <c r="U76" s="21"/>
      <c r="V76" s="21"/>
      <c r="W76" s="21"/>
      <c r="X76" s="21"/>
      <c r="Y76" s="21"/>
      <c r="Z76" s="21"/>
    </row>
    <row r="77" spans="1:26" ht="135">
      <c r="A77" s="110" t="s">
        <v>1670</v>
      </c>
      <c r="B77" s="43" t="s">
        <v>1671</v>
      </c>
      <c r="C77" s="36" t="s">
        <v>1672</v>
      </c>
      <c r="D77" s="21"/>
      <c r="E77" s="21"/>
      <c r="F77" s="21"/>
      <c r="G77" s="21"/>
      <c r="H77" s="21"/>
      <c r="I77" s="21"/>
      <c r="J77" s="21"/>
      <c r="K77" s="21"/>
      <c r="L77" s="21"/>
      <c r="M77" s="21"/>
      <c r="N77" s="21"/>
      <c r="O77" s="21"/>
      <c r="P77" s="21"/>
      <c r="Q77" s="21"/>
      <c r="R77" s="21"/>
      <c r="S77" s="21"/>
      <c r="T77" s="21"/>
      <c r="U77" s="21"/>
      <c r="V77" s="21"/>
      <c r="W77" s="21"/>
      <c r="X77" s="21"/>
      <c r="Y77" s="21"/>
      <c r="Z77" s="21"/>
    </row>
    <row r="78" spans="1:26" ht="120">
      <c r="A78" s="111" t="s">
        <v>1673</v>
      </c>
      <c r="B78" s="43" t="s">
        <v>1674</v>
      </c>
      <c r="C78" s="105" t="s">
        <v>1675</v>
      </c>
      <c r="D78" s="21"/>
      <c r="E78" s="21"/>
      <c r="F78" s="21"/>
      <c r="G78" s="21"/>
      <c r="H78" s="21"/>
      <c r="I78" s="21"/>
      <c r="J78" s="21"/>
      <c r="K78" s="21"/>
      <c r="L78" s="21"/>
      <c r="M78" s="21"/>
      <c r="N78" s="21"/>
      <c r="O78" s="21"/>
      <c r="P78" s="21"/>
      <c r="Q78" s="21"/>
      <c r="R78" s="21"/>
      <c r="S78" s="21"/>
      <c r="T78" s="21"/>
      <c r="U78" s="21"/>
      <c r="V78" s="21"/>
      <c r="W78" s="21"/>
      <c r="X78" s="21"/>
      <c r="Y78" s="21"/>
      <c r="Z78" s="21"/>
    </row>
    <row r="79" spans="1:26" ht="167" customHeight="1">
      <c r="A79" s="105" t="s">
        <v>1668</v>
      </c>
      <c r="B79" s="362" t="s">
        <v>1676</v>
      </c>
      <c r="C79" s="311"/>
      <c r="D79" s="38"/>
      <c r="E79" s="21"/>
      <c r="F79" s="21"/>
      <c r="G79" s="21"/>
      <c r="H79" s="21"/>
      <c r="I79" s="21"/>
      <c r="J79" s="21"/>
      <c r="K79" s="21"/>
      <c r="L79" s="21"/>
      <c r="M79" s="21"/>
      <c r="N79" s="21"/>
      <c r="O79" s="21"/>
      <c r="P79" s="21"/>
      <c r="Q79" s="21"/>
      <c r="R79" s="21"/>
      <c r="S79" s="21"/>
      <c r="T79" s="21"/>
      <c r="U79" s="21"/>
      <c r="V79" s="21"/>
      <c r="W79" s="21"/>
      <c r="X79" s="21"/>
      <c r="Y79" s="21"/>
      <c r="Z79" s="21"/>
    </row>
    <row r="80" spans="1:26">
      <c r="A80" s="11"/>
      <c r="B80" s="56"/>
      <c r="C80" s="5"/>
      <c r="D80" s="21"/>
      <c r="E80" s="21"/>
      <c r="F80" s="21"/>
      <c r="G80" s="21"/>
      <c r="H80" s="21"/>
      <c r="I80" s="21"/>
      <c r="J80" s="21"/>
      <c r="K80" s="21"/>
      <c r="L80" s="21"/>
      <c r="M80" s="21"/>
      <c r="N80" s="21"/>
      <c r="O80" s="21"/>
      <c r="P80" s="21"/>
      <c r="Q80" s="21"/>
      <c r="R80" s="21"/>
      <c r="S80" s="21"/>
      <c r="T80" s="21"/>
      <c r="U80" s="21"/>
      <c r="V80" s="21"/>
      <c r="W80" s="21"/>
      <c r="X80" s="21"/>
      <c r="Y80" s="21"/>
      <c r="Z80" s="21"/>
    </row>
    <row r="81" spans="1:26">
      <c r="A81" s="11"/>
      <c r="B81" s="56"/>
      <c r="C81" s="5"/>
      <c r="D81" s="21"/>
      <c r="E81" s="21"/>
      <c r="F81" s="21"/>
      <c r="G81" s="21"/>
      <c r="H81" s="21"/>
      <c r="I81" s="21"/>
      <c r="J81" s="21"/>
      <c r="K81" s="21"/>
      <c r="L81" s="21"/>
      <c r="M81" s="21"/>
      <c r="N81" s="21"/>
      <c r="O81" s="21"/>
      <c r="P81" s="21"/>
      <c r="Q81" s="21"/>
      <c r="R81" s="21"/>
      <c r="S81" s="21"/>
      <c r="T81" s="21"/>
      <c r="U81" s="21"/>
      <c r="V81" s="21"/>
      <c r="W81" s="21"/>
      <c r="X81" s="21"/>
      <c r="Y81" s="21"/>
      <c r="Z81" s="21"/>
    </row>
    <row r="82" spans="1:26">
      <c r="A82" s="21"/>
      <c r="B82" s="139"/>
      <c r="C82" s="21"/>
      <c r="D82" s="21"/>
      <c r="E82" s="21"/>
      <c r="F82" s="21"/>
      <c r="G82" s="21"/>
      <c r="H82" s="21"/>
      <c r="I82" s="21"/>
      <c r="J82" s="21"/>
      <c r="K82" s="21"/>
      <c r="L82" s="21"/>
      <c r="M82" s="21"/>
      <c r="N82" s="21"/>
      <c r="O82" s="21"/>
      <c r="P82" s="21"/>
      <c r="Q82" s="21"/>
      <c r="R82" s="21"/>
      <c r="S82" s="21"/>
      <c r="T82" s="21"/>
      <c r="U82" s="21"/>
      <c r="V82" s="21"/>
      <c r="W82" s="21"/>
      <c r="X82" s="21"/>
      <c r="Y82" s="21"/>
      <c r="Z82" s="21"/>
    </row>
    <row r="83" spans="1:26">
      <c r="A83" s="11"/>
      <c r="B83" s="56"/>
      <c r="C83" s="5"/>
      <c r="D83" s="11"/>
      <c r="E83" s="21"/>
      <c r="F83" s="21"/>
      <c r="G83" s="21"/>
      <c r="H83" s="21"/>
      <c r="I83" s="21"/>
      <c r="J83" s="21"/>
      <c r="K83" s="21"/>
      <c r="L83" s="21"/>
      <c r="M83" s="21"/>
      <c r="N83" s="21"/>
      <c r="O83" s="21"/>
      <c r="P83" s="21"/>
      <c r="Q83" s="21"/>
      <c r="R83" s="21"/>
      <c r="S83" s="21"/>
      <c r="T83" s="21"/>
      <c r="U83" s="21"/>
      <c r="V83" s="21"/>
      <c r="W83" s="21"/>
      <c r="X83" s="21"/>
      <c r="Y83" s="21"/>
      <c r="Z83" s="21"/>
    </row>
    <row r="84" spans="1:26">
      <c r="A84" s="11"/>
      <c r="B84" s="56"/>
      <c r="C84" s="5"/>
      <c r="D84" s="11"/>
      <c r="E84" s="21"/>
      <c r="F84" s="21"/>
      <c r="G84" s="21"/>
      <c r="H84" s="21"/>
      <c r="I84" s="21"/>
      <c r="J84" s="21"/>
      <c r="K84" s="21"/>
      <c r="L84" s="21"/>
      <c r="M84" s="21"/>
      <c r="N84" s="21"/>
      <c r="O84" s="21"/>
      <c r="P84" s="21"/>
      <c r="Q84" s="21"/>
      <c r="R84" s="21"/>
      <c r="S84" s="21"/>
      <c r="T84" s="21"/>
      <c r="U84" s="21"/>
      <c r="V84" s="21"/>
      <c r="W84" s="21"/>
      <c r="X84" s="21"/>
      <c r="Y84" s="21"/>
      <c r="Z84" s="21"/>
    </row>
    <row r="85" spans="1:26">
      <c r="A85" s="108" t="s">
        <v>1677</v>
      </c>
      <c r="B85" s="109"/>
      <c r="C85" s="3"/>
      <c r="D85" s="11"/>
      <c r="E85" s="21"/>
      <c r="F85" s="21"/>
      <c r="G85" s="21"/>
      <c r="H85" s="21"/>
      <c r="I85" s="21"/>
      <c r="J85" s="21"/>
      <c r="K85" s="21"/>
      <c r="L85" s="21"/>
      <c r="M85" s="21"/>
      <c r="N85" s="21"/>
      <c r="O85" s="21"/>
      <c r="P85" s="21"/>
      <c r="Q85" s="21"/>
      <c r="R85" s="21"/>
      <c r="S85" s="21"/>
      <c r="T85" s="21"/>
      <c r="U85" s="21"/>
      <c r="V85" s="21"/>
      <c r="W85" s="21"/>
      <c r="X85" s="21"/>
      <c r="Y85" s="21"/>
      <c r="Z85" s="21"/>
    </row>
    <row r="86" spans="1:26">
      <c r="A86" s="110" t="s">
        <v>1678</v>
      </c>
      <c r="B86" s="111" t="s">
        <v>1679</v>
      </c>
      <c r="C86" s="110" t="s">
        <v>1680</v>
      </c>
      <c r="D86" s="11"/>
      <c r="E86" s="21"/>
      <c r="F86" s="21"/>
      <c r="G86" s="21"/>
      <c r="H86" s="21"/>
      <c r="I86" s="21"/>
      <c r="J86" s="21"/>
      <c r="K86" s="21"/>
      <c r="L86" s="21"/>
      <c r="M86" s="21"/>
      <c r="N86" s="21"/>
      <c r="O86" s="21"/>
      <c r="P86" s="21"/>
      <c r="Q86" s="21"/>
      <c r="R86" s="21"/>
      <c r="S86" s="21"/>
      <c r="T86" s="21"/>
      <c r="U86" s="21"/>
      <c r="V86" s="21"/>
      <c r="W86" s="21"/>
      <c r="X86" s="21"/>
      <c r="Y86" s="21"/>
      <c r="Z86" s="21"/>
    </row>
    <row r="87" spans="1:26">
      <c r="A87" s="140" t="s">
        <v>1681</v>
      </c>
      <c r="B87" s="304" t="s">
        <v>1682</v>
      </c>
      <c r="C87" s="305"/>
      <c r="D87" s="11"/>
      <c r="E87" s="21"/>
      <c r="F87" s="21"/>
      <c r="G87" s="21"/>
      <c r="H87" s="21"/>
      <c r="I87" s="21"/>
      <c r="J87" s="21"/>
      <c r="K87" s="21"/>
      <c r="L87" s="21"/>
      <c r="M87" s="21"/>
      <c r="N87" s="21"/>
      <c r="O87" s="21"/>
      <c r="P87" s="21"/>
      <c r="Q87" s="21"/>
      <c r="R87" s="21"/>
      <c r="S87" s="21"/>
      <c r="T87" s="21"/>
      <c r="U87" s="21"/>
      <c r="V87" s="21"/>
      <c r="W87" s="21"/>
      <c r="X87" s="21"/>
      <c r="Y87" s="21"/>
      <c r="Z87" s="21"/>
    </row>
    <row r="88" spans="1:26" ht="14">
      <c r="A88" s="122" t="s">
        <v>1683</v>
      </c>
      <c r="B88" s="123" t="s">
        <v>1684</v>
      </c>
      <c r="C88" s="141" t="s">
        <v>1685</v>
      </c>
      <c r="D88" s="11"/>
      <c r="E88" s="21"/>
      <c r="F88" s="21"/>
      <c r="G88" s="21"/>
      <c r="H88" s="21"/>
      <c r="I88" s="21"/>
      <c r="J88" s="21"/>
      <c r="K88" s="21"/>
      <c r="L88" s="21"/>
      <c r="M88" s="21"/>
      <c r="N88" s="21"/>
      <c r="O88" s="21"/>
      <c r="P88" s="21"/>
      <c r="Q88" s="21"/>
      <c r="R88" s="21"/>
      <c r="S88" s="21"/>
      <c r="T88" s="21"/>
      <c r="U88" s="21"/>
      <c r="V88" s="21"/>
      <c r="W88" s="21"/>
      <c r="X88" s="21"/>
      <c r="Y88" s="21"/>
      <c r="Z88" s="21"/>
    </row>
    <row r="89" spans="1:26" ht="75">
      <c r="A89" s="122" t="s">
        <v>1142</v>
      </c>
      <c r="B89" s="142" t="s">
        <v>1686</v>
      </c>
      <c r="C89" s="143" t="s">
        <v>1687</v>
      </c>
      <c r="D89" s="11"/>
      <c r="E89" s="21"/>
      <c r="F89" s="21"/>
      <c r="G89" s="21"/>
      <c r="H89" s="21"/>
      <c r="I89" s="21"/>
      <c r="J89" s="21"/>
      <c r="K89" s="21"/>
      <c r="L89" s="21"/>
      <c r="M89" s="21"/>
      <c r="N89" s="21"/>
      <c r="O89" s="21"/>
      <c r="P89" s="21"/>
      <c r="Q89" s="21"/>
      <c r="R89" s="21"/>
      <c r="S89" s="21"/>
      <c r="T89" s="21"/>
      <c r="U89" s="21"/>
      <c r="V89" s="21"/>
      <c r="W89" s="21"/>
      <c r="X89" s="21"/>
      <c r="Y89" s="21"/>
      <c r="Z89" s="21"/>
    </row>
    <row r="90" spans="1:26" ht="314">
      <c r="A90" s="122" t="s">
        <v>1688</v>
      </c>
      <c r="B90" s="123" t="s">
        <v>1689</v>
      </c>
      <c r="C90" s="143" t="s">
        <v>1690</v>
      </c>
      <c r="D90" s="11"/>
      <c r="E90" s="21"/>
      <c r="F90" s="21"/>
      <c r="G90" s="21"/>
      <c r="H90" s="21"/>
      <c r="I90" s="21"/>
      <c r="J90" s="21"/>
      <c r="K90" s="21"/>
      <c r="L90" s="21"/>
      <c r="M90" s="21"/>
      <c r="N90" s="21"/>
      <c r="O90" s="21"/>
      <c r="P90" s="21"/>
      <c r="Q90" s="21"/>
      <c r="R90" s="21"/>
      <c r="S90" s="21"/>
      <c r="T90" s="21"/>
      <c r="U90" s="21"/>
      <c r="V90" s="21"/>
      <c r="W90" s="21"/>
      <c r="X90" s="21"/>
      <c r="Y90" s="21"/>
      <c r="Z90" s="21"/>
    </row>
    <row r="91" spans="1:26" ht="14">
      <c r="A91" s="122" t="s">
        <v>1691</v>
      </c>
      <c r="B91" s="123" t="s">
        <v>930</v>
      </c>
      <c r="C91" s="144"/>
      <c r="D91" s="11"/>
      <c r="E91" s="21"/>
      <c r="F91" s="21"/>
      <c r="G91" s="21"/>
      <c r="H91" s="21"/>
      <c r="I91" s="21"/>
      <c r="J91" s="21"/>
      <c r="K91" s="21"/>
      <c r="L91" s="21"/>
      <c r="M91" s="21"/>
      <c r="N91" s="21"/>
      <c r="O91" s="21"/>
      <c r="P91" s="21"/>
      <c r="Q91" s="21"/>
      <c r="R91" s="21"/>
      <c r="S91" s="21"/>
      <c r="T91" s="21"/>
      <c r="U91" s="21"/>
      <c r="V91" s="21"/>
      <c r="W91" s="21"/>
      <c r="X91" s="21"/>
      <c r="Y91" s="21"/>
      <c r="Z91" s="21"/>
    </row>
    <row r="92" spans="1:26" ht="14">
      <c r="A92" s="122" t="s">
        <v>1692</v>
      </c>
      <c r="B92" s="123" t="s">
        <v>715</v>
      </c>
      <c r="C92" s="144"/>
      <c r="D92" s="11"/>
      <c r="E92" s="21"/>
      <c r="F92" s="21"/>
      <c r="G92" s="21"/>
      <c r="H92" s="21"/>
      <c r="I92" s="21"/>
      <c r="J92" s="21"/>
      <c r="K92" s="21"/>
      <c r="L92" s="21"/>
      <c r="M92" s="21"/>
      <c r="N92" s="21"/>
      <c r="O92" s="21"/>
      <c r="P92" s="21"/>
      <c r="Q92" s="21"/>
      <c r="R92" s="21"/>
      <c r="S92" s="21"/>
      <c r="T92" s="21"/>
      <c r="U92" s="21"/>
      <c r="V92" s="21"/>
      <c r="W92" s="21"/>
      <c r="X92" s="21"/>
      <c r="Y92" s="21"/>
      <c r="Z92" s="21"/>
    </row>
    <row r="93" spans="1:26">
      <c r="A93" s="122" t="s">
        <v>1693</v>
      </c>
      <c r="B93" s="123" t="s">
        <v>1694</v>
      </c>
      <c r="C93" s="143" t="s">
        <v>1695</v>
      </c>
      <c r="D93" s="11"/>
      <c r="E93" s="21"/>
      <c r="F93" s="21"/>
      <c r="G93" s="21"/>
      <c r="H93" s="21"/>
      <c r="I93" s="21"/>
      <c r="J93" s="21"/>
      <c r="K93" s="21"/>
      <c r="L93" s="21"/>
      <c r="M93" s="21"/>
      <c r="N93" s="21"/>
      <c r="O93" s="21"/>
      <c r="P93" s="21"/>
      <c r="Q93" s="21"/>
      <c r="R93" s="21"/>
      <c r="S93" s="21"/>
      <c r="T93" s="21"/>
      <c r="U93" s="21"/>
      <c r="V93" s="21"/>
      <c r="W93" s="21"/>
      <c r="X93" s="21"/>
      <c r="Y93" s="21"/>
      <c r="Z93" s="21"/>
    </row>
    <row r="94" spans="1:26" ht="14">
      <c r="A94" s="122" t="s">
        <v>807</v>
      </c>
      <c r="B94" s="123" t="s">
        <v>1696</v>
      </c>
      <c r="C94" s="144"/>
      <c r="D94" s="11"/>
      <c r="E94" s="21"/>
      <c r="F94" s="21"/>
      <c r="G94" s="21"/>
      <c r="H94" s="21"/>
      <c r="I94" s="21"/>
      <c r="J94" s="21"/>
      <c r="K94" s="21"/>
      <c r="L94" s="21"/>
      <c r="M94" s="21"/>
      <c r="N94" s="21"/>
      <c r="O94" s="21"/>
      <c r="P94" s="21"/>
      <c r="Q94" s="21"/>
      <c r="R94" s="21"/>
      <c r="S94" s="21"/>
      <c r="T94" s="21"/>
      <c r="U94" s="21"/>
      <c r="V94" s="21"/>
      <c r="W94" s="21"/>
      <c r="X94" s="21"/>
      <c r="Y94" s="21"/>
      <c r="Z94" s="21"/>
    </row>
    <row r="95" spans="1:26" ht="14">
      <c r="A95" s="306" t="s">
        <v>1697</v>
      </c>
      <c r="B95" s="307"/>
      <c r="C95" s="305"/>
      <c r="D95" s="11"/>
      <c r="E95" s="21"/>
      <c r="F95" s="21"/>
      <c r="G95" s="21"/>
      <c r="H95" s="21"/>
      <c r="I95" s="21"/>
      <c r="J95" s="21"/>
      <c r="K95" s="21"/>
      <c r="L95" s="21"/>
      <c r="M95" s="21"/>
      <c r="N95" s="21"/>
      <c r="O95" s="21"/>
      <c r="P95" s="21"/>
      <c r="Q95" s="21"/>
      <c r="R95" s="21"/>
      <c r="S95" s="21"/>
      <c r="T95" s="21"/>
      <c r="U95" s="21"/>
      <c r="V95" s="21"/>
      <c r="W95" s="21"/>
      <c r="X95" s="21"/>
      <c r="Y95" s="21"/>
      <c r="Z95" s="21"/>
    </row>
    <row r="96" spans="1:26">
      <c r="A96" s="122" t="s">
        <v>1698</v>
      </c>
      <c r="B96" s="123" t="s">
        <v>1699</v>
      </c>
      <c r="C96" s="124" t="s">
        <v>1700</v>
      </c>
      <c r="D96" s="11"/>
      <c r="E96" s="21"/>
      <c r="F96" s="21"/>
      <c r="G96" s="21"/>
      <c r="H96" s="21"/>
      <c r="I96" s="21"/>
      <c r="J96" s="21"/>
      <c r="K96" s="21"/>
      <c r="L96" s="21"/>
      <c r="M96" s="21"/>
      <c r="N96" s="21"/>
      <c r="O96" s="21"/>
      <c r="P96" s="21"/>
      <c r="Q96" s="21"/>
      <c r="R96" s="21"/>
      <c r="S96" s="21"/>
      <c r="T96" s="21"/>
      <c r="U96" s="21"/>
      <c r="V96" s="21"/>
      <c r="W96" s="21"/>
      <c r="X96" s="21"/>
      <c r="Y96" s="21"/>
      <c r="Z96" s="21"/>
    </row>
    <row r="97" spans="1:26" ht="14">
      <c r="A97" s="122" t="s">
        <v>1701</v>
      </c>
      <c r="B97" s="123" t="s">
        <v>1702</v>
      </c>
      <c r="C97" s="144" t="s">
        <v>1703</v>
      </c>
      <c r="D97" s="11"/>
      <c r="E97" s="21"/>
      <c r="F97" s="21"/>
      <c r="G97" s="21"/>
      <c r="H97" s="21"/>
      <c r="I97" s="21"/>
      <c r="J97" s="21"/>
      <c r="K97" s="21"/>
      <c r="L97" s="21"/>
      <c r="M97" s="21"/>
      <c r="N97" s="21"/>
      <c r="O97" s="21"/>
      <c r="P97" s="21"/>
      <c r="Q97" s="21"/>
      <c r="R97" s="21"/>
      <c r="S97" s="21"/>
      <c r="T97" s="21"/>
      <c r="U97" s="21"/>
      <c r="V97" s="21"/>
      <c r="W97" s="21"/>
      <c r="X97" s="21"/>
      <c r="Y97" s="21"/>
      <c r="Z97" s="21"/>
    </row>
    <row r="98" spans="1:26" ht="14">
      <c r="A98" s="122" t="s">
        <v>1704</v>
      </c>
      <c r="B98" s="123" t="s">
        <v>715</v>
      </c>
      <c r="C98" s="144" t="s">
        <v>1705</v>
      </c>
      <c r="D98" s="11"/>
      <c r="E98" s="21"/>
      <c r="F98" s="21"/>
      <c r="G98" s="21"/>
      <c r="H98" s="21"/>
      <c r="I98" s="21"/>
      <c r="J98" s="21"/>
      <c r="K98" s="21"/>
      <c r="L98" s="21"/>
      <c r="M98" s="21"/>
      <c r="N98" s="21"/>
      <c r="O98" s="21"/>
      <c r="P98" s="21"/>
      <c r="Q98" s="21"/>
      <c r="R98" s="21"/>
      <c r="S98" s="21"/>
      <c r="T98" s="21"/>
      <c r="U98" s="21"/>
      <c r="V98" s="21"/>
      <c r="W98" s="21"/>
      <c r="X98" s="21"/>
      <c r="Y98" s="21"/>
      <c r="Z98" s="21"/>
    </row>
    <row r="99" spans="1:26" ht="14">
      <c r="A99" s="122" t="s">
        <v>1706</v>
      </c>
      <c r="B99" s="123" t="s">
        <v>887</v>
      </c>
      <c r="C99" s="144"/>
      <c r="D99" s="11"/>
      <c r="E99" s="21"/>
      <c r="F99" s="21"/>
      <c r="G99" s="21"/>
      <c r="H99" s="21"/>
      <c r="I99" s="21"/>
      <c r="J99" s="21"/>
      <c r="K99" s="21"/>
      <c r="L99" s="21"/>
      <c r="M99" s="21"/>
      <c r="N99" s="21"/>
      <c r="O99" s="21"/>
      <c r="P99" s="21"/>
      <c r="Q99" s="21"/>
      <c r="R99" s="21"/>
      <c r="S99" s="21"/>
      <c r="T99" s="21"/>
      <c r="U99" s="21"/>
      <c r="V99" s="21"/>
      <c r="W99" s="21"/>
      <c r="X99" s="21"/>
      <c r="Y99" s="21"/>
      <c r="Z99" s="21"/>
    </row>
    <row r="100" spans="1:26">
      <c r="A100" s="122" t="s">
        <v>1707</v>
      </c>
      <c r="B100" s="123" t="s">
        <v>1708</v>
      </c>
      <c r="C100" s="143" t="s">
        <v>1709</v>
      </c>
      <c r="D100" s="1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45">
      <c r="A101" s="122" t="s">
        <v>1710</v>
      </c>
      <c r="B101" s="123" t="s">
        <v>1711</v>
      </c>
      <c r="C101" s="124" t="s">
        <v>1712</v>
      </c>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4">
      <c r="A102" s="312"/>
      <c r="B102" s="313"/>
      <c r="C102" s="31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30">
      <c r="A103" s="122" t="s">
        <v>1713</v>
      </c>
      <c r="B103" s="123" t="s">
        <v>1714</v>
      </c>
      <c r="C103" s="124" t="s">
        <v>1715</v>
      </c>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60">
      <c r="A104" s="122" t="s">
        <v>335</v>
      </c>
      <c r="B104" s="142" t="s">
        <v>1716</v>
      </c>
      <c r="C104" s="144"/>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c r="A105" s="11"/>
      <c r="B105" s="56"/>
      <c r="C105" s="5"/>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c r="A106" s="11"/>
      <c r="B106" s="56"/>
      <c r="C106" s="5"/>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c r="A107" s="21"/>
      <c r="B107" s="139"/>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c r="A108" s="11"/>
      <c r="B108" s="56"/>
      <c r="C108" s="5"/>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c r="A109" s="11"/>
      <c r="B109" s="56"/>
      <c r="C109" s="5"/>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c r="A110" s="114" t="s">
        <v>1717</v>
      </c>
      <c r="B110" s="145"/>
      <c r="C110" s="114"/>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c r="A111" s="110" t="s">
        <v>1718</v>
      </c>
      <c r="B111" s="146" t="s">
        <v>1597</v>
      </c>
      <c r="C111" s="22" t="s">
        <v>1680</v>
      </c>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c r="A112" s="147" t="s">
        <v>1719</v>
      </c>
      <c r="B112" s="148"/>
      <c r="C112" s="149"/>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105">
      <c r="A113" s="112" t="s">
        <v>1720</v>
      </c>
      <c r="B113" s="43" t="s">
        <v>1721</v>
      </c>
      <c r="C113" s="36" t="s">
        <v>1722</v>
      </c>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14">
      <c r="A114" s="112" t="s">
        <v>1723</v>
      </c>
      <c r="B114" s="42" t="s">
        <v>1724</v>
      </c>
      <c r="C114" s="36"/>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14">
      <c r="A115" s="112" t="s">
        <v>1725</v>
      </c>
      <c r="B115" s="42" t="s">
        <v>1726</v>
      </c>
      <c r="C115" s="36"/>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4">
      <c r="A116" s="112" t="s">
        <v>1727</v>
      </c>
      <c r="B116" s="42" t="s">
        <v>1728</v>
      </c>
      <c r="C116" s="36"/>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4">
      <c r="A117" s="112" t="s">
        <v>1729</v>
      </c>
      <c r="B117" s="42" t="s">
        <v>1730</v>
      </c>
      <c r="C117" s="36"/>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c r="A118" s="112" t="s">
        <v>1731</v>
      </c>
      <c r="B118" s="42" t="s">
        <v>1732</v>
      </c>
      <c r="C118" s="36" t="s">
        <v>1733</v>
      </c>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4">
      <c r="A119" s="150" t="s">
        <v>1734</v>
      </c>
      <c r="B119" s="148"/>
      <c r="C119" s="149"/>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60">
      <c r="A120" s="112" t="s">
        <v>1735</v>
      </c>
      <c r="B120" s="42" t="s">
        <v>1736</v>
      </c>
      <c r="C120" s="151" t="s">
        <v>1737</v>
      </c>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60">
      <c r="A121" s="112" t="s">
        <v>1738</v>
      </c>
      <c r="B121" s="43" t="s">
        <v>1739</v>
      </c>
      <c r="C121" s="36" t="s">
        <v>1740</v>
      </c>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c r="A122" s="112" t="s">
        <v>1741</v>
      </c>
      <c r="B122" s="42" t="s">
        <v>1742</v>
      </c>
      <c r="C122" s="36" t="s">
        <v>1743</v>
      </c>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4">
      <c r="A123" s="112" t="s">
        <v>1744</v>
      </c>
      <c r="B123" s="42" t="s">
        <v>1745</v>
      </c>
      <c r="C123" s="36"/>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60">
      <c r="A124" s="112" t="s">
        <v>1746</v>
      </c>
      <c r="B124" s="42" t="s">
        <v>1747</v>
      </c>
      <c r="C124" s="36" t="s">
        <v>1748</v>
      </c>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30">
      <c r="A125" s="112" t="s">
        <v>1749</v>
      </c>
      <c r="B125" s="42" t="s">
        <v>1750</v>
      </c>
      <c r="C125" s="36" t="s">
        <v>1751</v>
      </c>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c r="A126" s="34" t="s">
        <v>1752</v>
      </c>
      <c r="B126" s="148"/>
      <c r="C126" s="149"/>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4">
      <c r="A127" s="112" t="s">
        <v>1753</v>
      </c>
      <c r="B127" s="42" t="s">
        <v>1754</v>
      </c>
      <c r="C127" s="36"/>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75">
      <c r="A128" s="112" t="s">
        <v>1755</v>
      </c>
      <c r="B128" s="42" t="s">
        <v>1756</v>
      </c>
      <c r="C128" s="36" t="s">
        <v>1757</v>
      </c>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4">
      <c r="A129" s="112" t="s">
        <v>1758</v>
      </c>
      <c r="B129" s="42" t="s">
        <v>1759</v>
      </c>
      <c r="C129" s="36"/>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4">
      <c r="A130" s="112" t="s">
        <v>1760</v>
      </c>
      <c r="B130" s="123" t="s">
        <v>1761</v>
      </c>
      <c r="C130" s="36"/>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c r="A131" s="11"/>
      <c r="B131" s="56"/>
      <c r="C131" s="5"/>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c r="A132" s="11"/>
      <c r="B132" s="56"/>
      <c r="C132" s="5"/>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c r="A133" s="108" t="s">
        <v>1762</v>
      </c>
      <c r="B133" s="109"/>
      <c r="C133" s="3"/>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c r="A134" s="110" t="s">
        <v>1763</v>
      </c>
      <c r="B134" s="42">
        <f>B7-B135</f>
        <v>10</v>
      </c>
      <c r="C134" s="124" t="s">
        <v>1764</v>
      </c>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c r="A135" s="110" t="s">
        <v>1765</v>
      </c>
      <c r="B135" s="42">
        <f>COUNTIF('Form responses'!N2:N46, "No")</f>
        <v>36</v>
      </c>
      <c r="C135" s="36"/>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c r="A136" s="11"/>
      <c r="B136" s="56"/>
      <c r="C136" s="5"/>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c r="A137" s="11"/>
      <c r="B137" s="56"/>
      <c r="C137" s="5"/>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c r="A138" s="11"/>
      <c r="B138" s="56"/>
      <c r="C138" s="5"/>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c r="A139" s="11"/>
      <c r="B139" s="56"/>
      <c r="C139" s="5"/>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c r="A140" s="11"/>
      <c r="B140" s="56"/>
      <c r="C140" s="5"/>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c r="A141" s="11"/>
      <c r="B141" s="56"/>
      <c r="C141" s="5"/>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c r="A142" s="55" t="s">
        <v>1766</v>
      </c>
      <c r="B142" s="152"/>
      <c r="C142" s="55"/>
      <c r="D142" s="21"/>
      <c r="E142" s="21"/>
      <c r="F142" s="21"/>
      <c r="G142" s="21"/>
      <c r="H142" s="21"/>
      <c r="I142" s="21"/>
      <c r="J142" s="5"/>
      <c r="K142" s="21"/>
      <c r="L142" s="21"/>
      <c r="M142" s="21"/>
      <c r="N142" s="21"/>
      <c r="O142" s="21"/>
      <c r="P142" s="21"/>
      <c r="Q142" s="21"/>
      <c r="R142" s="21"/>
      <c r="S142" s="21"/>
      <c r="T142" s="21"/>
      <c r="U142" s="21"/>
      <c r="V142" s="21"/>
      <c r="W142" s="21"/>
      <c r="X142" s="21"/>
      <c r="Y142" s="21"/>
      <c r="Z142" s="21"/>
    </row>
    <row r="143" spans="1:26">
      <c r="A143" s="147" t="s">
        <v>1767</v>
      </c>
      <c r="B143" s="150" t="s">
        <v>1237</v>
      </c>
      <c r="C143" s="147" t="s">
        <v>1768</v>
      </c>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c r="A144" s="112" t="s">
        <v>1769</v>
      </c>
      <c r="B144" s="42" t="s">
        <v>1770</v>
      </c>
      <c r="C144" s="153">
        <f ca="1">IFERROR(__xludf.DUMMYFUNCTION("COUNTA(SPLIT(B141,"",""))"),2)</f>
        <v>2</v>
      </c>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c r="A145" s="112" t="s">
        <v>638</v>
      </c>
      <c r="B145" s="42" t="s">
        <v>1771</v>
      </c>
      <c r="C145" s="154">
        <f ca="1">IFERROR(__xludf.DUMMYFUNCTION("COUNTA(SPLIT(B142,"",""))"),4)</f>
        <v>4</v>
      </c>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c r="A146" s="112" t="s">
        <v>1772</v>
      </c>
      <c r="B146" s="42" t="s">
        <v>267</v>
      </c>
      <c r="C146" s="154">
        <f ca="1">IFERROR(__xludf.DUMMYFUNCTION("COUNTA(SPLIT(B143,"",""))"),1)</f>
        <v>1</v>
      </c>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c r="A147" s="112" t="s">
        <v>1773</v>
      </c>
      <c r="B147" s="42" t="s">
        <v>1774</v>
      </c>
      <c r="C147" s="154">
        <f ca="1">IFERROR(__xludf.DUMMYFUNCTION("COUNTA(SPLIT(B144,"",""))"),2)</f>
        <v>2</v>
      </c>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c r="A148" s="112" t="s">
        <v>1775</v>
      </c>
      <c r="B148" s="42" t="s">
        <v>1776</v>
      </c>
      <c r="C148" s="154">
        <f ca="1">IFERROR(__xludf.DUMMYFUNCTION("COUNTA(SPLIT(B145,"",""))"),2)</f>
        <v>2</v>
      </c>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c r="A149" s="112" t="s">
        <v>1777</v>
      </c>
      <c r="B149" s="42" t="s">
        <v>267</v>
      </c>
      <c r="C149" s="154">
        <f ca="1">IFERROR(__xludf.DUMMYFUNCTION("COUNTA(SPLIT(B146,"",""))"),1)</f>
        <v>1</v>
      </c>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c r="A150" s="112" t="s">
        <v>1778</v>
      </c>
      <c r="B150" s="42" t="s">
        <v>369</v>
      </c>
      <c r="C150" s="154">
        <f ca="1">IFERROR(__xludf.DUMMYFUNCTION("COUNTA(SPLIT(B147,"",""))"),1)</f>
        <v>1</v>
      </c>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c r="A151" s="112" t="s">
        <v>1779</v>
      </c>
      <c r="B151" s="155" t="s">
        <v>1780</v>
      </c>
      <c r="C151" s="154">
        <f ca="1">IFERROR(__xludf.DUMMYFUNCTION("COUNTA(SPLIT(B148,"",""))"),4)</f>
        <v>4</v>
      </c>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c r="A152" s="112" t="s">
        <v>1781</v>
      </c>
      <c r="B152" s="155" t="s">
        <v>1782</v>
      </c>
      <c r="C152" s="154">
        <f ca="1">IFERROR(__xludf.DUMMYFUNCTION("COUNTA(SPLIT(B149,"",""))"),4)</f>
        <v>4</v>
      </c>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c r="A153" s="112" t="s">
        <v>1783</v>
      </c>
      <c r="B153" s="42" t="s">
        <v>1784</v>
      </c>
      <c r="C153" s="154">
        <f ca="1">IFERROR(__xludf.DUMMYFUNCTION("COUNTA(SPLIT(B150,"",""))"),2)</f>
        <v>2</v>
      </c>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c r="A154" s="23" t="s">
        <v>707</v>
      </c>
      <c r="B154" s="26" t="s">
        <v>694</v>
      </c>
      <c r="C154" s="154">
        <f ca="1">IFERROR(__xludf.DUMMYFUNCTION("COUNTA(SPLIT(B151,"",""))"),1)</f>
        <v>1</v>
      </c>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c r="A155" s="112" t="s">
        <v>1785</v>
      </c>
      <c r="B155" s="42" t="s">
        <v>1786</v>
      </c>
      <c r="C155" s="154">
        <f ca="1">IFERROR(__xludf.DUMMYFUNCTION("COUNTA(SPLIT(B152,"",""))"),2)</f>
        <v>2</v>
      </c>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c r="A156" s="112" t="s">
        <v>1787</v>
      </c>
      <c r="B156" s="42" t="s">
        <v>1788</v>
      </c>
      <c r="C156" s="154">
        <f ca="1">IFERROR(__xludf.DUMMYFUNCTION("COUNTA(SPLIT(B153,"",""))"),2)</f>
        <v>2</v>
      </c>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c r="A157" s="112" t="s">
        <v>1789</v>
      </c>
      <c r="B157" s="42" t="s">
        <v>887</v>
      </c>
      <c r="C157" s="154">
        <f ca="1">IFERROR(__xludf.DUMMYFUNCTION("COUNTA(SPLIT(B154,"",""))"),1)</f>
        <v>1</v>
      </c>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c r="A158" s="112" t="s">
        <v>1790</v>
      </c>
      <c r="B158" s="42" t="s">
        <v>1154</v>
      </c>
      <c r="C158" s="154">
        <f ca="1">IFERROR(__xludf.DUMMYFUNCTION("COUNTA(SPLIT(B155,"",""))"),1)</f>
        <v>1</v>
      </c>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c r="A159" s="11"/>
      <c r="B159" s="56"/>
      <c r="C159" s="1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c r="A160" s="11"/>
      <c r="B160" s="56"/>
      <c r="C160" s="1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c r="A161" s="11"/>
      <c r="B161" s="56"/>
      <c r="C161" s="1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c r="A162" s="11"/>
      <c r="B162" s="56"/>
      <c r="C162" s="1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c r="A163" s="11"/>
      <c r="B163" s="56"/>
      <c r="C163" s="1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c r="A164" s="11"/>
      <c r="B164" s="56"/>
      <c r="C164" s="1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c r="A165" s="11"/>
      <c r="B165" s="56"/>
      <c r="C165" s="5"/>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c r="A166" s="11"/>
      <c r="B166" s="56"/>
      <c r="C166" s="5"/>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c r="A167" s="11"/>
      <c r="B167" s="56"/>
      <c r="C167" s="5"/>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c r="A168" s="11"/>
      <c r="B168" s="56"/>
      <c r="C168" s="5"/>
      <c r="D168" s="21"/>
      <c r="E168" s="21"/>
      <c r="F168" s="21"/>
      <c r="G168" s="21"/>
      <c r="H168" s="21"/>
      <c r="I168" s="21"/>
      <c r="J168" s="5"/>
      <c r="K168" s="21"/>
      <c r="L168" s="21"/>
      <c r="M168" s="21"/>
      <c r="N168" s="21"/>
      <c r="O168" s="21"/>
      <c r="P168" s="21"/>
      <c r="Q168" s="21"/>
      <c r="R168" s="21"/>
      <c r="S168" s="21"/>
      <c r="T168" s="21"/>
      <c r="U168" s="21"/>
      <c r="V168" s="21"/>
      <c r="W168" s="21"/>
      <c r="X168" s="21"/>
      <c r="Y168" s="21"/>
      <c r="Z168" s="21"/>
    </row>
    <row r="169" spans="1:26">
      <c r="A169" s="11"/>
      <c r="B169" s="56"/>
      <c r="C169" s="5"/>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c r="A170" s="11"/>
      <c r="B170" s="56"/>
      <c r="C170" s="5"/>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c r="A171" s="11"/>
      <c r="B171" s="56"/>
      <c r="C171" s="5"/>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c r="A172" s="11"/>
      <c r="B172" s="56"/>
      <c r="C172" s="5"/>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c r="A173" s="11"/>
      <c r="B173" s="56"/>
      <c r="C173" s="5"/>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c r="A174" s="11"/>
      <c r="B174" s="56"/>
      <c r="C174" s="5"/>
      <c r="D174" s="1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c r="A175" s="11"/>
      <c r="B175" s="56"/>
      <c r="C175" s="5"/>
      <c r="D175" s="1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c r="A176" s="11"/>
      <c r="B176" s="56"/>
      <c r="C176" s="5"/>
      <c r="D176" s="1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c r="A177" s="11"/>
      <c r="B177" s="56"/>
      <c r="C177" s="5"/>
      <c r="D177" s="1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c r="A178" s="11"/>
      <c r="B178" s="56"/>
      <c r="C178" s="5"/>
      <c r="D178" s="1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c r="A179" s="11"/>
      <c r="B179" s="56"/>
      <c r="C179" s="5"/>
      <c r="D179" s="1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c r="A180" s="11"/>
      <c r="B180" s="56"/>
      <c r="C180" s="5"/>
      <c r="D180" s="1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c r="A181" s="11"/>
      <c r="B181" s="56"/>
      <c r="C181" s="5"/>
      <c r="D181" s="1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c r="A182" s="11"/>
      <c r="B182" s="56"/>
      <c r="C182" s="5"/>
      <c r="D182" s="1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c r="A183" s="11"/>
      <c r="B183" s="56"/>
      <c r="C183" s="5"/>
      <c r="D183" s="1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c r="A184" s="11"/>
      <c r="B184" s="56"/>
      <c r="C184" s="5"/>
      <c r="D184" s="1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c r="A185" s="11"/>
      <c r="B185" s="56"/>
      <c r="C185" s="5"/>
      <c r="D185" s="1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c r="A186" s="11"/>
      <c r="B186" s="56"/>
      <c r="C186" s="5"/>
      <c r="D186" s="1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c r="A187" s="11"/>
      <c r="B187" s="56"/>
      <c r="C187" s="5"/>
      <c r="D187" s="1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c r="A188" s="11"/>
      <c r="B188" s="56"/>
      <c r="C188" s="5"/>
      <c r="D188" s="1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c r="A189" s="11"/>
      <c r="B189" s="56"/>
      <c r="C189" s="5"/>
      <c r="D189" s="1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c r="A190" s="11"/>
      <c r="B190" s="56"/>
      <c r="C190" s="5"/>
      <c r="D190" s="1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c r="A191" s="11"/>
      <c r="B191" s="56"/>
      <c r="C191" s="5"/>
      <c r="D191" s="1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c r="A192" s="11"/>
      <c r="B192" s="56"/>
      <c r="C192" s="5"/>
      <c r="D192" s="1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c r="A193" s="11"/>
      <c r="B193" s="56"/>
      <c r="C193" s="5"/>
      <c r="D193" s="1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c r="A194" s="11"/>
      <c r="B194" s="56"/>
      <c r="C194" s="5"/>
      <c r="D194" s="11"/>
      <c r="E194" s="11"/>
      <c r="F194" s="21"/>
      <c r="G194" s="21"/>
      <c r="H194" s="21"/>
      <c r="I194" s="21"/>
      <c r="J194" s="11"/>
      <c r="K194" s="11"/>
      <c r="L194" s="11"/>
      <c r="M194" s="11"/>
      <c r="N194" s="11"/>
      <c r="O194" s="11"/>
      <c r="P194" s="11"/>
      <c r="Q194" s="11"/>
      <c r="R194" s="11"/>
      <c r="S194" s="11"/>
      <c r="T194" s="11"/>
      <c r="U194" s="11"/>
      <c r="V194" s="11"/>
      <c r="W194" s="11"/>
      <c r="X194" s="11"/>
      <c r="Y194" s="11"/>
      <c r="Z194" s="11"/>
    </row>
    <row r="195" spans="1:26">
      <c r="A195" s="11"/>
      <c r="B195" s="56"/>
      <c r="C195" s="5"/>
      <c r="D195" s="21"/>
      <c r="E195" s="11"/>
      <c r="F195" s="21"/>
      <c r="G195" s="21"/>
      <c r="H195" s="21"/>
      <c r="I195" s="21"/>
      <c r="J195" s="11"/>
      <c r="K195" s="11"/>
      <c r="L195" s="11"/>
      <c r="M195" s="11"/>
      <c r="N195" s="11"/>
      <c r="O195" s="11"/>
      <c r="P195" s="11"/>
      <c r="Q195" s="11"/>
      <c r="R195" s="11"/>
      <c r="S195" s="11"/>
      <c r="T195" s="11"/>
      <c r="U195" s="11"/>
      <c r="V195" s="11"/>
      <c r="W195" s="11"/>
      <c r="X195" s="11"/>
      <c r="Y195" s="11"/>
      <c r="Z195" s="11"/>
    </row>
    <row r="196" spans="1:26">
      <c r="A196" s="11"/>
      <c r="B196" s="56"/>
      <c r="C196" s="5"/>
      <c r="D196" s="21"/>
      <c r="E196" s="11"/>
      <c r="F196" s="21"/>
      <c r="G196" s="21"/>
      <c r="H196" s="21"/>
      <c r="I196" s="21"/>
      <c r="J196" s="11"/>
      <c r="K196" s="11"/>
      <c r="L196" s="11"/>
      <c r="M196" s="11"/>
      <c r="N196" s="11"/>
      <c r="O196" s="11"/>
      <c r="P196" s="11"/>
      <c r="Q196" s="11"/>
      <c r="R196" s="11"/>
      <c r="S196" s="11"/>
      <c r="T196" s="11"/>
      <c r="U196" s="11"/>
      <c r="V196" s="11"/>
      <c r="W196" s="11"/>
      <c r="X196" s="11"/>
      <c r="Y196" s="11"/>
      <c r="Z196" s="11"/>
    </row>
    <row r="197" spans="1:26">
      <c r="A197" s="11"/>
      <c r="B197" s="56"/>
      <c r="C197" s="5"/>
      <c r="D197" s="21"/>
      <c r="E197" s="11"/>
      <c r="F197" s="21"/>
      <c r="G197" s="21"/>
      <c r="H197" s="21"/>
      <c r="I197" s="21"/>
      <c r="J197" s="11"/>
      <c r="K197" s="11"/>
      <c r="L197" s="11"/>
      <c r="M197" s="11"/>
      <c r="N197" s="11"/>
      <c r="O197" s="11"/>
      <c r="P197" s="11"/>
      <c r="Q197" s="11"/>
      <c r="R197" s="11"/>
      <c r="S197" s="11"/>
      <c r="T197" s="11"/>
      <c r="U197" s="11"/>
      <c r="V197" s="11"/>
      <c r="W197" s="11"/>
      <c r="X197" s="11"/>
      <c r="Y197" s="11"/>
      <c r="Z197" s="11"/>
    </row>
    <row r="198" spans="1:26">
      <c r="A198" s="11"/>
      <c r="B198" s="56"/>
      <c r="C198" s="5"/>
      <c r="D198" s="21"/>
      <c r="E198" s="11"/>
      <c r="F198" s="21"/>
      <c r="G198" s="21"/>
      <c r="H198" s="21"/>
      <c r="I198" s="21"/>
      <c r="J198" s="11"/>
      <c r="K198" s="11"/>
      <c r="L198" s="11"/>
      <c r="M198" s="11"/>
      <c r="N198" s="11"/>
      <c r="O198" s="11"/>
      <c r="P198" s="11"/>
      <c r="Q198" s="11"/>
      <c r="R198" s="11"/>
      <c r="S198" s="11"/>
      <c r="T198" s="11"/>
      <c r="U198" s="11"/>
      <c r="V198" s="11"/>
      <c r="W198" s="11"/>
      <c r="X198" s="11"/>
      <c r="Y198" s="11"/>
      <c r="Z198" s="11"/>
    </row>
    <row r="199" spans="1:26">
      <c r="A199" s="11"/>
      <c r="B199" s="56"/>
      <c r="C199" s="5"/>
      <c r="D199" s="21"/>
      <c r="E199" s="11"/>
      <c r="F199" s="21"/>
      <c r="G199" s="21"/>
      <c r="H199" s="21"/>
      <c r="I199" s="21"/>
      <c r="J199" s="11"/>
      <c r="K199" s="11"/>
      <c r="L199" s="11"/>
      <c r="M199" s="11"/>
      <c r="N199" s="11"/>
      <c r="O199" s="11"/>
      <c r="P199" s="11"/>
      <c r="Q199" s="11"/>
      <c r="R199" s="11"/>
      <c r="S199" s="11"/>
      <c r="T199" s="11"/>
      <c r="U199" s="11"/>
      <c r="V199" s="11"/>
      <c r="W199" s="11"/>
      <c r="X199" s="11"/>
      <c r="Y199" s="11"/>
      <c r="Z199" s="11"/>
    </row>
    <row r="200" spans="1:26">
      <c r="A200" s="11"/>
      <c r="B200" s="56"/>
      <c r="C200" s="5"/>
      <c r="D200" s="21"/>
      <c r="E200" s="11"/>
      <c r="F200" s="11"/>
      <c r="G200" s="56"/>
      <c r="H200" s="5"/>
      <c r="I200" s="11"/>
      <c r="J200" s="11"/>
      <c r="K200" s="11"/>
      <c r="L200" s="11"/>
      <c r="M200" s="11"/>
      <c r="N200" s="11"/>
      <c r="O200" s="11"/>
      <c r="P200" s="11"/>
      <c r="Q200" s="11"/>
      <c r="R200" s="11"/>
      <c r="S200" s="11"/>
      <c r="T200" s="11"/>
      <c r="U200" s="11"/>
      <c r="V200" s="11"/>
      <c r="W200" s="11"/>
      <c r="X200" s="11"/>
      <c r="Y200" s="11"/>
      <c r="Z200" s="11"/>
    </row>
    <row r="201" spans="1:26">
      <c r="A201" s="11"/>
      <c r="B201" s="56"/>
      <c r="C201" s="5"/>
      <c r="D201" s="2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c r="A202" s="11"/>
      <c r="B202" s="56"/>
      <c r="C202" s="5"/>
      <c r="D202" s="2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c r="A203" s="11"/>
      <c r="B203" s="56"/>
      <c r="C203" s="5"/>
      <c r="D203" s="2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c r="A204" s="11"/>
      <c r="B204" s="56"/>
      <c r="C204" s="5"/>
      <c r="D204" s="2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c r="A205" s="11"/>
      <c r="B205" s="56"/>
      <c r="C205" s="5"/>
      <c r="D205" s="2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c r="A206" s="11"/>
      <c r="B206" s="56"/>
      <c r="C206" s="5"/>
      <c r="D206" s="2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c r="A207" s="11"/>
      <c r="B207" s="56"/>
      <c r="C207" s="5"/>
      <c r="D207" s="2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c r="A208" s="11"/>
      <c r="B208" s="56"/>
      <c r="C208" s="5"/>
      <c r="D208" s="2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c r="A209" s="11"/>
      <c r="B209" s="56"/>
      <c r="C209" s="5"/>
      <c r="D209" s="2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c r="A210" s="11"/>
      <c r="B210" s="56"/>
      <c r="C210" s="5"/>
      <c r="D210" s="2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c r="A211" s="11"/>
      <c r="B211" s="56"/>
      <c r="C211" s="5"/>
      <c r="D211" s="2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c r="A212" s="11"/>
      <c r="B212" s="56"/>
      <c r="C212" s="5"/>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c r="A213" s="11"/>
      <c r="B213" s="56"/>
      <c r="C213" s="5"/>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c r="A214" s="11"/>
      <c r="B214" s="56"/>
      <c r="C214" s="5"/>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c r="A215" s="11"/>
      <c r="B215" s="56"/>
      <c r="C215" s="5"/>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c r="A216" s="11"/>
      <c r="B216" s="56"/>
      <c r="C216" s="5"/>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c r="A217" s="11"/>
      <c r="B217" s="56"/>
      <c r="C217" s="5"/>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c r="A218" s="11"/>
      <c r="B218" s="56"/>
      <c r="C218" s="5"/>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c r="A219" s="11"/>
      <c r="B219" s="56"/>
      <c r="C219" s="5"/>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c r="A220" s="11"/>
      <c r="B220" s="56"/>
      <c r="C220" s="5"/>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c r="A221" s="11"/>
      <c r="B221" s="56"/>
      <c r="C221" s="5"/>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c r="A222" s="11"/>
      <c r="B222" s="56"/>
      <c r="C222" s="5"/>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c r="A223" s="11"/>
      <c r="B223" s="56"/>
      <c r="C223" s="5"/>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c r="A224" s="11"/>
      <c r="B224" s="56"/>
      <c r="C224" s="5"/>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c r="A225" s="11"/>
      <c r="B225" s="56"/>
      <c r="C225" s="5"/>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c r="A226" s="11"/>
      <c r="B226" s="56"/>
      <c r="C226" s="5"/>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c r="A227" s="11"/>
      <c r="B227" s="56"/>
      <c r="C227" s="5"/>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c r="A228" s="11"/>
      <c r="B228" s="56"/>
      <c r="C228" s="5"/>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c r="A229" s="11"/>
      <c r="B229" s="56"/>
      <c r="C229" s="5"/>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c r="A230" s="11"/>
      <c r="B230" s="56"/>
      <c r="C230" s="5"/>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c r="A231" s="11"/>
      <c r="B231" s="56"/>
      <c r="C231" s="5"/>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c r="A232" s="11"/>
      <c r="B232" s="56"/>
      <c r="C232" s="5"/>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c r="A233" s="11"/>
      <c r="B233" s="56"/>
      <c r="C233" s="5"/>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c r="A234" s="11"/>
      <c r="B234" s="56"/>
      <c r="C234" s="5"/>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c r="A235" s="11"/>
      <c r="B235" s="56"/>
      <c r="C235" s="5"/>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c r="A236" s="11"/>
      <c r="B236" s="56"/>
      <c r="C236" s="5"/>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c r="A237" s="11"/>
      <c r="B237" s="56"/>
      <c r="C237" s="5"/>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c r="A238" s="11"/>
      <c r="B238" s="56"/>
      <c r="C238" s="5"/>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c r="A239" s="11"/>
      <c r="B239" s="56"/>
      <c r="C239" s="5"/>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c r="A240" s="11"/>
      <c r="B240" s="56"/>
      <c r="C240" s="5"/>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c r="A241" s="11"/>
      <c r="B241" s="56"/>
      <c r="C241" s="5"/>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c r="A242" s="11"/>
      <c r="B242" s="56"/>
      <c r="C242" s="5"/>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c r="A243" s="11"/>
      <c r="B243" s="56"/>
      <c r="C243" s="5"/>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c r="A244" s="11"/>
      <c r="B244" s="56"/>
      <c r="C244" s="5"/>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c r="A245" s="11"/>
      <c r="B245" s="56"/>
      <c r="C245" s="5"/>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c r="A246" s="11"/>
      <c r="B246" s="56"/>
      <c r="C246" s="5"/>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c r="A247" s="11"/>
      <c r="B247" s="56"/>
      <c r="C247" s="5"/>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c r="A248" s="11"/>
      <c r="B248" s="56"/>
      <c r="C248" s="5"/>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c r="A249" s="11"/>
      <c r="B249" s="56"/>
      <c r="C249" s="5"/>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c r="A250" s="11"/>
      <c r="B250" s="56"/>
      <c r="C250" s="5"/>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c r="A251" s="11"/>
      <c r="B251" s="56"/>
      <c r="C251" s="5"/>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c r="A252" s="11"/>
      <c r="B252" s="56"/>
      <c r="C252" s="5"/>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c r="A253" s="11"/>
      <c r="B253" s="56"/>
      <c r="C253" s="5"/>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c r="A254" s="11"/>
      <c r="B254" s="56"/>
      <c r="C254" s="5"/>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c r="A255" s="11"/>
      <c r="B255" s="56"/>
      <c r="C255" s="5"/>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c r="A256" s="11"/>
      <c r="B256" s="56"/>
      <c r="C256" s="5"/>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c r="A257" s="11"/>
      <c r="B257" s="56"/>
      <c r="C257" s="5"/>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c r="A258" s="11"/>
      <c r="B258" s="56"/>
      <c r="C258" s="5"/>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c r="A259" s="11"/>
      <c r="B259" s="56"/>
      <c r="C259" s="5"/>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c r="A260" s="11"/>
      <c r="B260" s="56"/>
      <c r="C260" s="5"/>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c r="A261" s="11"/>
      <c r="B261" s="56"/>
      <c r="C261" s="5"/>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c r="A262" s="11"/>
      <c r="B262" s="56"/>
      <c r="C262" s="5"/>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c r="A263" s="11"/>
      <c r="B263" s="56"/>
      <c r="C263" s="5"/>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c r="A264" s="11"/>
      <c r="B264" s="56"/>
      <c r="C264" s="5"/>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c r="A265" s="11"/>
      <c r="B265" s="56"/>
      <c r="C265" s="5"/>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c r="A266" s="11"/>
      <c r="B266" s="56"/>
      <c r="C266" s="5"/>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c r="A267" s="11"/>
      <c r="B267" s="56"/>
      <c r="C267" s="5"/>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c r="A268" s="11"/>
      <c r="B268" s="56"/>
      <c r="C268" s="5"/>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c r="A269" s="11"/>
      <c r="B269" s="56"/>
      <c r="C269" s="5"/>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c r="A270" s="11"/>
      <c r="B270" s="56"/>
      <c r="C270" s="5"/>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c r="A271" s="11"/>
      <c r="B271" s="56"/>
      <c r="C271" s="5"/>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c r="A272" s="11"/>
      <c r="B272" s="56"/>
      <c r="C272" s="5"/>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c r="A273" s="11"/>
      <c r="B273" s="56"/>
      <c r="C273" s="5"/>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c r="A274" s="11"/>
      <c r="B274" s="56"/>
      <c r="C274" s="5"/>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c r="A275" s="11"/>
      <c r="B275" s="56"/>
      <c r="C275" s="5"/>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c r="A276" s="11"/>
      <c r="B276" s="56"/>
      <c r="C276" s="5"/>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c r="A277" s="11"/>
      <c r="B277" s="56"/>
      <c r="C277" s="5"/>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c r="A278" s="11"/>
      <c r="B278" s="56"/>
      <c r="C278" s="5"/>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c r="A279" s="11"/>
      <c r="B279" s="56"/>
      <c r="C279" s="5"/>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c r="A280" s="11"/>
      <c r="B280" s="56"/>
      <c r="C280" s="5"/>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c r="A281" s="11"/>
      <c r="B281" s="56"/>
      <c r="C281" s="5"/>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c r="A282" s="11"/>
      <c r="B282" s="56"/>
      <c r="C282" s="5"/>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c r="A283" s="11"/>
      <c r="B283" s="56"/>
      <c r="C283" s="5"/>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c r="A284" s="11"/>
      <c r="B284" s="56"/>
      <c r="C284" s="5"/>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c r="A285" s="11"/>
      <c r="B285" s="56"/>
      <c r="C285" s="5"/>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c r="A286" s="11"/>
      <c r="B286" s="56"/>
      <c r="C286" s="5"/>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c r="A287" s="11"/>
      <c r="B287" s="56"/>
      <c r="C287" s="5"/>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c r="A288" s="11"/>
      <c r="B288" s="56"/>
      <c r="C288" s="5"/>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c r="A289" s="11"/>
      <c r="B289" s="56"/>
      <c r="C289" s="5"/>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c r="A290" s="11"/>
      <c r="B290" s="56"/>
      <c r="C290" s="5"/>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c r="A291" s="11"/>
      <c r="B291" s="56"/>
      <c r="C291" s="5"/>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c r="A292" s="11"/>
      <c r="B292" s="56"/>
      <c r="C292" s="5"/>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c r="A293" s="11"/>
      <c r="B293" s="56"/>
      <c r="C293" s="5"/>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c r="A294" s="11"/>
      <c r="B294" s="56"/>
      <c r="C294" s="5"/>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c r="A295" s="11"/>
      <c r="B295" s="56"/>
      <c r="C295" s="5"/>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c r="A296" s="11"/>
      <c r="B296" s="56"/>
      <c r="C296" s="5"/>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c r="A297" s="11"/>
      <c r="B297" s="56"/>
      <c r="C297" s="5"/>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c r="A298" s="11"/>
      <c r="B298" s="56"/>
      <c r="C298" s="5"/>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c r="A299" s="11"/>
      <c r="B299" s="56"/>
      <c r="C299" s="5"/>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c r="A300" s="11"/>
      <c r="B300" s="56"/>
      <c r="C300" s="5"/>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c r="A301" s="11"/>
      <c r="B301" s="56"/>
      <c r="C301" s="5"/>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c r="A302" s="11"/>
      <c r="B302" s="56"/>
      <c r="C302" s="5"/>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c r="A303" s="11"/>
      <c r="B303" s="56"/>
      <c r="C303" s="5"/>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c r="A304" s="11"/>
      <c r="B304" s="56"/>
      <c r="C304" s="5"/>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c r="A305" s="11"/>
      <c r="B305" s="56"/>
      <c r="C305" s="5"/>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c r="A306" s="11"/>
      <c r="B306" s="56"/>
      <c r="C306" s="5"/>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c r="A307" s="11"/>
      <c r="B307" s="56"/>
      <c r="C307" s="5"/>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c r="A308" s="11"/>
      <c r="B308" s="56"/>
      <c r="C308" s="5"/>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c r="A309" s="11"/>
      <c r="B309" s="56"/>
      <c r="C309" s="5"/>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c r="A310" s="11"/>
      <c r="B310" s="56"/>
      <c r="C310" s="5"/>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c r="A311" s="11"/>
      <c r="B311" s="56"/>
      <c r="C311" s="5"/>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c r="A312" s="11"/>
      <c r="B312" s="56"/>
      <c r="C312" s="5"/>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c r="A313" s="11"/>
      <c r="B313" s="56"/>
      <c r="C313" s="5"/>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c r="A314" s="11"/>
      <c r="B314" s="56"/>
      <c r="C314" s="5"/>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c r="A315" s="11"/>
      <c r="B315" s="56"/>
      <c r="C315" s="5"/>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c r="A316" s="11"/>
      <c r="B316" s="56"/>
      <c r="C316" s="5"/>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c r="A317" s="11"/>
      <c r="B317" s="56"/>
      <c r="C317" s="5"/>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c r="A318" s="11"/>
      <c r="B318" s="56"/>
      <c r="C318" s="5"/>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c r="A319" s="11"/>
      <c r="B319" s="56"/>
      <c r="C319" s="5"/>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c r="A320" s="11"/>
      <c r="B320" s="56"/>
      <c r="C320" s="5"/>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c r="A321" s="11"/>
      <c r="B321" s="56"/>
      <c r="C321" s="5"/>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c r="A322" s="11"/>
      <c r="B322" s="56"/>
      <c r="C322" s="5"/>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c r="A323" s="11"/>
      <c r="B323" s="56"/>
      <c r="C323" s="5"/>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c r="A324" s="11"/>
      <c r="B324" s="56"/>
      <c r="C324" s="5"/>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c r="A325" s="11"/>
      <c r="B325" s="56"/>
      <c r="C325" s="5"/>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c r="A326" s="11"/>
      <c r="B326" s="56"/>
      <c r="C326" s="5"/>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c r="A327" s="11"/>
      <c r="B327" s="56"/>
      <c r="C327" s="5"/>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c r="A328" s="11"/>
      <c r="B328" s="56"/>
      <c r="C328" s="5"/>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c r="A329" s="11"/>
      <c r="B329" s="56"/>
      <c r="C329" s="5"/>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c r="A330" s="11"/>
      <c r="B330" s="56"/>
      <c r="C330" s="5"/>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c r="A331" s="11"/>
      <c r="B331" s="56"/>
      <c r="C331" s="5"/>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c r="A332" s="11"/>
      <c r="B332" s="56"/>
      <c r="C332" s="5"/>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c r="A333" s="11"/>
      <c r="B333" s="56"/>
      <c r="C333" s="5"/>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c r="A334" s="11"/>
      <c r="B334" s="56"/>
      <c r="C334" s="5"/>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c r="A335" s="11"/>
      <c r="B335" s="56"/>
      <c r="C335" s="5"/>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c r="A336" s="11"/>
      <c r="B336" s="56"/>
      <c r="C336" s="5"/>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c r="A337" s="11"/>
      <c r="B337" s="56"/>
      <c r="C337" s="5"/>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c r="A338" s="11"/>
      <c r="B338" s="56"/>
      <c r="C338" s="5"/>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c r="A339" s="11"/>
      <c r="B339" s="56"/>
      <c r="C339" s="5"/>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c r="A340" s="11"/>
      <c r="B340" s="56"/>
      <c r="C340" s="5"/>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c r="A341" s="11"/>
      <c r="B341" s="56"/>
      <c r="C341" s="5"/>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c r="A342" s="11"/>
      <c r="B342" s="56"/>
      <c r="C342" s="5"/>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c r="A343" s="11"/>
      <c r="B343" s="56"/>
      <c r="C343" s="5"/>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c r="A344" s="11"/>
      <c r="B344" s="56"/>
      <c r="C344" s="5"/>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c r="A345" s="11"/>
      <c r="B345" s="56"/>
      <c r="C345" s="5"/>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c r="A346" s="11"/>
      <c r="B346" s="56"/>
      <c r="C346" s="5"/>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c r="A347" s="11"/>
      <c r="B347" s="56"/>
      <c r="C347" s="5"/>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c r="A348" s="11"/>
      <c r="B348" s="56"/>
      <c r="C348" s="5"/>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c r="A349" s="11"/>
      <c r="B349" s="56"/>
      <c r="C349" s="5"/>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c r="A350" s="11"/>
      <c r="B350" s="56"/>
      <c r="C350" s="5"/>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c r="A351" s="11"/>
      <c r="B351" s="56"/>
      <c r="C351" s="5"/>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c r="A352" s="11"/>
      <c r="B352" s="56"/>
      <c r="C352" s="5"/>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c r="A353" s="11"/>
      <c r="B353" s="56"/>
      <c r="C353" s="5"/>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c r="A354" s="11"/>
      <c r="B354" s="56"/>
      <c r="C354" s="5"/>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c r="A355" s="11"/>
      <c r="B355" s="56"/>
      <c r="C355" s="5"/>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c r="A356" s="11"/>
      <c r="B356" s="56"/>
      <c r="C356" s="5"/>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c r="A357" s="11"/>
      <c r="B357" s="56"/>
      <c r="C357" s="5"/>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c r="A358" s="11"/>
      <c r="B358" s="56"/>
      <c r="C358" s="5"/>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c r="A359" s="11"/>
      <c r="B359" s="56"/>
      <c r="C359" s="5"/>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c r="A360" s="11"/>
      <c r="B360" s="56"/>
      <c r="C360" s="5"/>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c r="A361" s="11"/>
      <c r="B361" s="56"/>
      <c r="C361" s="5"/>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c r="A362" s="11"/>
      <c r="B362" s="56"/>
      <c r="C362" s="5"/>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c r="A363" s="11"/>
      <c r="B363" s="56"/>
      <c r="C363" s="5"/>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c r="A364" s="11"/>
      <c r="B364" s="56"/>
      <c r="C364" s="5"/>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c r="A365" s="11"/>
      <c r="B365" s="56"/>
      <c r="C365" s="5"/>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c r="A366" s="11"/>
      <c r="B366" s="56"/>
      <c r="C366" s="5"/>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c r="A367" s="11"/>
      <c r="B367" s="56"/>
      <c r="C367" s="5"/>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c r="A368" s="11"/>
      <c r="B368" s="56"/>
      <c r="C368" s="5"/>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c r="A369" s="11"/>
      <c r="B369" s="56"/>
      <c r="C369" s="5"/>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c r="A370" s="11"/>
      <c r="B370" s="56"/>
      <c r="C370" s="5"/>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c r="A371" s="11"/>
      <c r="B371" s="56"/>
      <c r="C371" s="5"/>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c r="A372" s="11"/>
      <c r="B372" s="56"/>
      <c r="C372" s="5"/>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c r="A373" s="11"/>
      <c r="B373" s="56"/>
      <c r="C373" s="5"/>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c r="A374" s="11"/>
      <c r="B374" s="56"/>
      <c r="C374" s="5"/>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c r="A375" s="11"/>
      <c r="B375" s="56"/>
      <c r="C375" s="5"/>
      <c r="D375" s="156"/>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c r="A376" s="11"/>
      <c r="B376" s="56"/>
      <c r="C376" s="5"/>
      <c r="D376" s="156"/>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c r="A377" s="11"/>
      <c r="B377" s="56"/>
      <c r="C377" s="5"/>
      <c r="D377" s="156"/>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c r="A378" s="11"/>
      <c r="B378" s="56"/>
      <c r="C378" s="5"/>
      <c r="D378" s="156"/>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c r="A379" s="11"/>
      <c r="B379" s="56"/>
      <c r="C379" s="5"/>
      <c r="D379" s="156"/>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c r="A380" s="11"/>
      <c r="B380" s="56"/>
      <c r="C380" s="5"/>
      <c r="D380" s="156"/>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c r="A381" s="11"/>
      <c r="B381" s="56"/>
      <c r="C381" s="5"/>
      <c r="D381" s="156"/>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c r="A382" s="11"/>
      <c r="B382" s="56"/>
      <c r="C382" s="5"/>
      <c r="D382" s="156"/>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c r="A383" s="11"/>
      <c r="B383" s="56"/>
      <c r="C383" s="5"/>
      <c r="D383" s="156"/>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c r="A384" s="11"/>
      <c r="B384" s="56"/>
      <c r="C384" s="5"/>
      <c r="D384" s="156"/>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c r="A385" s="11"/>
      <c r="B385" s="56"/>
      <c r="C385" s="5"/>
      <c r="D385" s="156"/>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c r="A386" s="11"/>
      <c r="B386" s="56"/>
      <c r="C386" s="5"/>
      <c r="D386" s="156"/>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c r="A387" s="11"/>
      <c r="B387" s="56"/>
      <c r="C387" s="5"/>
      <c r="D387" s="156"/>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c r="A388" s="11"/>
      <c r="B388" s="56"/>
      <c r="C388" s="5"/>
      <c r="D388" s="156"/>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c r="A389" s="11"/>
      <c r="B389" s="56"/>
      <c r="C389" s="5"/>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c r="A390" s="11"/>
      <c r="B390" s="56"/>
      <c r="C390" s="5"/>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c r="A391" s="11"/>
      <c r="B391" s="56"/>
      <c r="C391" s="5"/>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c r="A392" s="11"/>
      <c r="B392" s="56"/>
      <c r="C392" s="5"/>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c r="A393" s="11"/>
      <c r="B393" s="56"/>
      <c r="C393" s="5"/>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c r="A394" s="11"/>
      <c r="B394" s="56"/>
      <c r="C394" s="5"/>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c r="A395" s="11"/>
      <c r="B395" s="56"/>
      <c r="C395" s="5"/>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c r="A396" s="11"/>
      <c r="B396" s="56"/>
      <c r="C396" s="5"/>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c r="A397" s="11"/>
      <c r="B397" s="56"/>
      <c r="C397" s="5"/>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c r="A398" s="11"/>
      <c r="B398" s="56"/>
      <c r="C398" s="5"/>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c r="A399" s="11"/>
      <c r="B399" s="56"/>
      <c r="C399" s="5"/>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c r="A400" s="11"/>
      <c r="B400" s="56"/>
      <c r="C400" s="5"/>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c r="A401" s="11"/>
      <c r="B401" s="56"/>
      <c r="C401" s="5"/>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c r="A402" s="11"/>
      <c r="B402" s="56"/>
      <c r="C402" s="5"/>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c r="A403" s="11"/>
      <c r="B403" s="56"/>
      <c r="C403" s="5"/>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c r="A404" s="11"/>
      <c r="B404" s="56"/>
      <c r="C404" s="5"/>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c r="A405" s="11"/>
      <c r="B405" s="56"/>
      <c r="C405" s="5"/>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c r="A406" s="11"/>
      <c r="B406" s="56"/>
      <c r="C406" s="5"/>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c r="A407" s="11"/>
      <c r="B407" s="56"/>
      <c r="C407" s="5"/>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c r="A408" s="11"/>
      <c r="B408" s="56"/>
      <c r="C408" s="5"/>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c r="A409" s="11"/>
      <c r="B409" s="56"/>
      <c r="C409" s="5"/>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c r="A410" s="11"/>
      <c r="B410" s="56"/>
      <c r="C410" s="5"/>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c r="A411" s="11"/>
      <c r="B411" s="56"/>
      <c r="C411" s="5"/>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c r="A412" s="11"/>
      <c r="B412" s="56"/>
      <c r="C412" s="5"/>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c r="A413" s="11"/>
      <c r="B413" s="56"/>
      <c r="C413" s="5"/>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c r="A414" s="11"/>
      <c r="B414" s="56"/>
      <c r="C414" s="5"/>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c r="A415" s="11"/>
      <c r="B415" s="56"/>
      <c r="C415" s="5"/>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c r="A416" s="11"/>
      <c r="B416" s="56"/>
      <c r="C416" s="5"/>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c r="A417" s="11"/>
      <c r="B417" s="56"/>
      <c r="C417" s="5"/>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c r="A418" s="11"/>
      <c r="B418" s="56"/>
      <c r="C418" s="5"/>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c r="A419" s="11"/>
      <c r="B419" s="56"/>
      <c r="C419" s="5"/>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c r="A420" s="11"/>
      <c r="B420" s="56"/>
      <c r="C420" s="5"/>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c r="A421" s="11"/>
      <c r="B421" s="56"/>
      <c r="C421" s="5"/>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c r="A422" s="11"/>
      <c r="B422" s="56"/>
      <c r="C422" s="5"/>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c r="A423" s="11"/>
      <c r="B423" s="56"/>
      <c r="C423" s="5"/>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c r="A424" s="11"/>
      <c r="B424" s="56"/>
      <c r="C424" s="5"/>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c r="A425" s="11"/>
      <c r="B425" s="56"/>
      <c r="C425" s="5"/>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c r="A426" s="11"/>
      <c r="B426" s="56"/>
      <c r="C426" s="5"/>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c r="A427" s="11"/>
      <c r="B427" s="56"/>
      <c r="C427" s="5"/>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c r="A428" s="11"/>
      <c r="B428" s="56"/>
      <c r="C428" s="5"/>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c r="A429" s="11"/>
      <c r="B429" s="56"/>
      <c r="C429" s="5"/>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c r="A430" s="11"/>
      <c r="B430" s="56"/>
      <c r="C430" s="5"/>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c r="A431" s="11"/>
      <c r="B431" s="56"/>
      <c r="C431" s="5"/>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c r="A432" s="11"/>
      <c r="B432" s="56"/>
      <c r="C432" s="5"/>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c r="A433" s="11"/>
      <c r="B433" s="56"/>
      <c r="C433" s="5"/>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c r="A434" s="11"/>
      <c r="B434" s="56"/>
      <c r="C434" s="5"/>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c r="A435" s="11"/>
      <c r="B435" s="56"/>
      <c r="C435" s="5"/>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c r="A436" s="11"/>
      <c r="B436" s="56"/>
      <c r="C436" s="5"/>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c r="A437" s="11"/>
      <c r="B437" s="56"/>
      <c r="C437" s="5"/>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c r="A438" s="11"/>
      <c r="B438" s="56"/>
      <c r="C438" s="5"/>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c r="A439" s="11"/>
      <c r="B439" s="56"/>
      <c r="C439" s="5"/>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c r="A440" s="11"/>
      <c r="B440" s="56"/>
      <c r="C440" s="5"/>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c r="A441" s="11"/>
      <c r="B441" s="56"/>
      <c r="C441" s="5"/>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c r="A442" s="11"/>
      <c r="B442" s="56"/>
      <c r="C442" s="5"/>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c r="A443" s="11"/>
      <c r="B443" s="56"/>
      <c r="C443" s="5"/>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c r="A444" s="11"/>
      <c r="B444" s="56"/>
      <c r="C444" s="5"/>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c r="A445" s="11"/>
      <c r="B445" s="56"/>
      <c r="C445" s="5"/>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c r="A446" s="11"/>
      <c r="B446" s="56"/>
      <c r="C446" s="5"/>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c r="A447" s="11"/>
      <c r="B447" s="56"/>
      <c r="C447" s="5"/>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c r="A448" s="11"/>
      <c r="B448" s="56"/>
      <c r="C448" s="5"/>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c r="A449" s="11"/>
      <c r="B449" s="56"/>
      <c r="C449" s="5"/>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c r="A450" s="11"/>
      <c r="B450" s="56"/>
      <c r="C450" s="5"/>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c r="A451" s="11"/>
      <c r="B451" s="56"/>
      <c r="C451" s="5"/>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c r="A452" s="11"/>
      <c r="B452" s="56"/>
      <c r="C452" s="5"/>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c r="A453" s="11"/>
      <c r="B453" s="56"/>
      <c r="C453" s="5"/>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c r="A454" s="11"/>
      <c r="B454" s="56"/>
      <c r="C454" s="5"/>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c r="A455" s="11"/>
      <c r="B455" s="56"/>
      <c r="C455" s="5"/>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c r="A456" s="11"/>
      <c r="B456" s="56"/>
      <c r="C456" s="5"/>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c r="A457" s="11"/>
      <c r="B457" s="56"/>
      <c r="C457" s="5"/>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c r="A458" s="11"/>
      <c r="B458" s="56"/>
      <c r="C458" s="5"/>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c r="A459" s="11"/>
      <c r="B459" s="56"/>
      <c r="C459" s="5"/>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c r="A460" s="11"/>
      <c r="B460" s="56"/>
      <c r="C460" s="5"/>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c r="A461" s="11"/>
      <c r="B461" s="56"/>
      <c r="C461" s="5"/>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c r="A462" s="11"/>
      <c r="B462" s="56"/>
      <c r="C462" s="5"/>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c r="A463" s="11"/>
      <c r="B463" s="56"/>
      <c r="C463" s="5"/>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c r="A464" s="11"/>
      <c r="B464" s="56"/>
      <c r="C464" s="5"/>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c r="A465" s="11"/>
      <c r="B465" s="56"/>
      <c r="C465" s="5"/>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c r="A466" s="11"/>
      <c r="B466" s="56"/>
      <c r="C466" s="5"/>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c r="A467" s="11"/>
      <c r="B467" s="56"/>
      <c r="C467" s="5"/>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c r="A468" s="11"/>
      <c r="B468" s="56"/>
      <c r="C468" s="5"/>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c r="A469" s="11"/>
      <c r="B469" s="56"/>
      <c r="C469" s="5"/>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c r="A470" s="11"/>
      <c r="B470" s="56"/>
      <c r="C470" s="5"/>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c r="A471" s="11"/>
      <c r="B471" s="56"/>
      <c r="C471" s="5"/>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c r="A472" s="11"/>
      <c r="B472" s="56"/>
      <c r="C472" s="5"/>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c r="A473" s="11"/>
      <c r="B473" s="56"/>
      <c r="C473" s="5"/>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c r="A474" s="11"/>
      <c r="B474" s="56"/>
      <c r="C474" s="5"/>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c r="A475" s="11"/>
      <c r="B475" s="56"/>
      <c r="C475" s="5"/>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c r="A476" s="11"/>
      <c r="B476" s="56"/>
      <c r="C476" s="5"/>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c r="A477" s="11"/>
      <c r="B477" s="56"/>
      <c r="C477" s="5"/>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c r="A478" s="11"/>
      <c r="B478" s="56"/>
      <c r="C478" s="5"/>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c r="A479" s="11"/>
      <c r="B479" s="56"/>
      <c r="C479" s="5"/>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c r="A480" s="11"/>
      <c r="B480" s="56"/>
      <c r="C480" s="5"/>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c r="A481" s="11"/>
      <c r="B481" s="56"/>
      <c r="C481" s="5"/>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c r="A482" s="11"/>
      <c r="B482" s="56"/>
      <c r="C482" s="5"/>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c r="A483" s="11"/>
      <c r="B483" s="56"/>
      <c r="C483" s="5"/>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c r="A484" s="11"/>
      <c r="B484" s="56"/>
      <c r="C484" s="5"/>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c r="A485" s="11"/>
      <c r="B485" s="56"/>
      <c r="C485" s="5"/>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c r="A486" s="11"/>
      <c r="B486" s="56"/>
      <c r="C486" s="5"/>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c r="A487" s="11"/>
      <c r="B487" s="56"/>
      <c r="C487" s="5"/>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c r="A488" s="11"/>
      <c r="B488" s="56"/>
      <c r="C488" s="5"/>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c r="A489" s="11"/>
      <c r="B489" s="56"/>
      <c r="C489" s="5"/>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c r="A490" s="11"/>
      <c r="B490" s="56"/>
      <c r="C490" s="5"/>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c r="A491" s="11"/>
      <c r="B491" s="56"/>
      <c r="C491" s="5"/>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c r="A492" s="11"/>
      <c r="B492" s="56"/>
      <c r="C492" s="5"/>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c r="A493" s="11"/>
      <c r="B493" s="56"/>
      <c r="C493" s="5"/>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c r="A494" s="11"/>
      <c r="B494" s="56"/>
      <c r="C494" s="5"/>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c r="A495" s="11"/>
      <c r="B495" s="56"/>
      <c r="C495" s="5"/>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c r="A496" s="11"/>
      <c r="B496" s="56"/>
      <c r="C496" s="5"/>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c r="A497" s="11"/>
      <c r="B497" s="56"/>
      <c r="C497" s="5"/>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c r="A498" s="11"/>
      <c r="B498" s="56"/>
      <c r="C498" s="5"/>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c r="A499" s="11"/>
      <c r="B499" s="56"/>
      <c r="C499" s="5"/>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c r="A500" s="11"/>
      <c r="B500" s="56"/>
      <c r="C500" s="5"/>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c r="A501" s="11"/>
      <c r="B501" s="56"/>
      <c r="C501" s="5"/>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c r="A502" s="11"/>
      <c r="B502" s="56"/>
      <c r="C502" s="5"/>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c r="A503" s="11"/>
      <c r="B503" s="56"/>
      <c r="C503" s="5"/>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c r="A504" s="11"/>
      <c r="B504" s="56"/>
      <c r="C504" s="5"/>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c r="A505" s="11"/>
      <c r="B505" s="56"/>
      <c r="C505" s="5"/>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c r="A506" s="11"/>
      <c r="B506" s="56"/>
      <c r="C506" s="5"/>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c r="A507" s="11"/>
      <c r="B507" s="56"/>
      <c r="C507" s="5"/>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c r="A508" s="11"/>
      <c r="B508" s="56"/>
      <c r="C508" s="5"/>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c r="A509" s="11"/>
      <c r="B509" s="56"/>
      <c r="C509" s="5"/>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c r="A510" s="11"/>
      <c r="B510" s="56"/>
      <c r="C510" s="5"/>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c r="A511" s="11"/>
      <c r="B511" s="56"/>
      <c r="C511" s="5"/>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c r="A512" s="11"/>
      <c r="B512" s="56"/>
      <c r="C512" s="5"/>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c r="A513" s="11"/>
      <c r="B513" s="56"/>
      <c r="C513" s="5"/>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c r="A514" s="11"/>
      <c r="B514" s="56"/>
      <c r="C514" s="5"/>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c r="A515" s="11"/>
      <c r="B515" s="56"/>
      <c r="C515" s="5"/>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c r="A516" s="11"/>
      <c r="B516" s="56"/>
      <c r="C516" s="5"/>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c r="A517" s="11"/>
      <c r="B517" s="56"/>
      <c r="C517" s="5"/>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c r="A518" s="11"/>
      <c r="B518" s="56"/>
      <c r="C518" s="5"/>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c r="A519" s="11"/>
      <c r="B519" s="56"/>
      <c r="C519" s="5"/>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c r="A520" s="11"/>
      <c r="B520" s="56"/>
      <c r="C520" s="5"/>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c r="A521" s="11"/>
      <c r="B521" s="56"/>
      <c r="C521" s="5"/>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c r="A522" s="11"/>
      <c r="B522" s="56"/>
      <c r="C522" s="5"/>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c r="A523" s="11"/>
      <c r="B523" s="56"/>
      <c r="C523" s="5"/>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c r="A524" s="11"/>
      <c r="B524" s="56"/>
      <c r="C524" s="5"/>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c r="A525" s="11"/>
      <c r="B525" s="56"/>
      <c r="C525" s="5"/>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c r="A526" s="11"/>
      <c r="B526" s="56"/>
      <c r="C526" s="5"/>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c r="A527" s="11"/>
      <c r="B527" s="56"/>
      <c r="C527" s="5"/>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c r="A528" s="11"/>
      <c r="B528" s="56"/>
      <c r="C528" s="5"/>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c r="A529" s="11"/>
      <c r="B529" s="56"/>
      <c r="C529" s="5"/>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c r="A530" s="11"/>
      <c r="B530" s="56"/>
      <c r="C530" s="5"/>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c r="A531" s="11"/>
      <c r="B531" s="56"/>
      <c r="C531" s="5"/>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c r="A532" s="11"/>
      <c r="B532" s="56"/>
      <c r="C532" s="5"/>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c r="A533" s="11"/>
      <c r="B533" s="56"/>
      <c r="C533" s="5"/>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c r="A534" s="11"/>
      <c r="B534" s="56"/>
      <c r="C534" s="5"/>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c r="A535" s="11"/>
      <c r="B535" s="56"/>
      <c r="C535" s="5"/>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c r="A536" s="11"/>
      <c r="B536" s="56"/>
      <c r="C536" s="5"/>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c r="A537" s="11"/>
      <c r="B537" s="56"/>
      <c r="C537" s="5"/>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c r="A538" s="11"/>
      <c r="B538" s="56"/>
      <c r="C538" s="5"/>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c r="A539" s="11"/>
      <c r="B539" s="56"/>
      <c r="C539" s="5"/>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c r="A540" s="11"/>
      <c r="B540" s="56"/>
      <c r="C540" s="5"/>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c r="A541" s="11"/>
      <c r="B541" s="56"/>
      <c r="C541" s="5"/>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c r="A542" s="11"/>
      <c r="B542" s="56"/>
      <c r="C542" s="5"/>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c r="A543" s="11"/>
      <c r="B543" s="56"/>
      <c r="C543" s="5"/>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c r="A544" s="11"/>
      <c r="B544" s="56"/>
      <c r="C544" s="5"/>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c r="A545" s="11"/>
      <c r="B545" s="56"/>
      <c r="C545" s="5"/>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c r="A546" s="11"/>
      <c r="B546" s="56"/>
      <c r="C546" s="5"/>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c r="A547" s="11"/>
      <c r="B547" s="56"/>
      <c r="C547" s="5"/>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c r="A548" s="11"/>
      <c r="B548" s="56"/>
      <c r="C548" s="5"/>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c r="A549" s="11"/>
      <c r="B549" s="56"/>
      <c r="C549" s="5"/>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c r="A550" s="11"/>
      <c r="B550" s="56"/>
      <c r="C550" s="5"/>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c r="A551" s="11"/>
      <c r="B551" s="56"/>
      <c r="C551" s="5"/>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c r="A552" s="11"/>
      <c r="B552" s="56"/>
      <c r="C552" s="5"/>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c r="A553" s="11"/>
      <c r="B553" s="56"/>
      <c r="C553" s="5"/>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c r="A554" s="11"/>
      <c r="B554" s="56"/>
      <c r="C554" s="5"/>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c r="A555" s="11"/>
      <c r="B555" s="56"/>
      <c r="C555" s="5"/>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c r="A556" s="11"/>
      <c r="B556" s="56"/>
      <c r="C556" s="5"/>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c r="A557" s="11"/>
      <c r="B557" s="56"/>
      <c r="C557" s="5"/>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c r="A558" s="11"/>
      <c r="B558" s="56"/>
      <c r="C558" s="5"/>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c r="A559" s="11"/>
      <c r="B559" s="56"/>
      <c r="C559" s="5"/>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c r="A560" s="11"/>
      <c r="B560" s="56"/>
      <c r="C560" s="5"/>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c r="A561" s="11"/>
      <c r="B561" s="56"/>
      <c r="C561" s="5"/>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c r="A562" s="11"/>
      <c r="B562" s="56"/>
      <c r="C562" s="5"/>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c r="A563" s="11"/>
      <c r="B563" s="56"/>
      <c r="C563" s="5"/>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c r="A564" s="11"/>
      <c r="B564" s="56"/>
      <c r="C564" s="5"/>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c r="A565" s="11"/>
      <c r="B565" s="56"/>
      <c r="C565" s="5"/>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c r="A566" s="11"/>
      <c r="B566" s="56"/>
      <c r="C566" s="5"/>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c r="A567" s="11"/>
      <c r="B567" s="56"/>
      <c r="C567" s="5"/>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c r="A568" s="11"/>
      <c r="B568" s="56"/>
      <c r="C568" s="5"/>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c r="A569" s="11"/>
      <c r="B569" s="56"/>
      <c r="C569" s="5"/>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c r="A570" s="11"/>
      <c r="B570" s="56"/>
      <c r="C570" s="5"/>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c r="A571" s="11"/>
      <c r="B571" s="56"/>
      <c r="C571" s="5"/>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c r="A572" s="11"/>
      <c r="B572" s="56"/>
      <c r="C572" s="5"/>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c r="A573" s="11"/>
      <c r="B573" s="56"/>
      <c r="C573" s="5"/>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c r="A574" s="11"/>
      <c r="B574" s="56"/>
      <c r="C574" s="5"/>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c r="A575" s="11"/>
      <c r="B575" s="56"/>
      <c r="C575" s="5"/>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c r="A576" s="11"/>
      <c r="B576" s="56"/>
      <c r="C576" s="5"/>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c r="A577" s="11"/>
      <c r="B577" s="56"/>
      <c r="C577" s="5"/>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c r="A578" s="11"/>
      <c r="B578" s="56"/>
      <c r="C578" s="5"/>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c r="A579" s="11"/>
      <c r="B579" s="56"/>
      <c r="C579" s="5"/>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c r="A580" s="11"/>
      <c r="B580" s="56"/>
      <c r="C580" s="5"/>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c r="A581" s="11"/>
      <c r="B581" s="56"/>
      <c r="C581" s="5"/>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c r="A582" s="11"/>
      <c r="B582" s="56"/>
      <c r="C582" s="5"/>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c r="A583" s="11"/>
      <c r="B583" s="56"/>
      <c r="C583" s="5"/>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c r="A584" s="11"/>
      <c r="B584" s="56"/>
      <c r="C584" s="5"/>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c r="A585" s="11"/>
      <c r="B585" s="56"/>
      <c r="C585" s="5"/>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c r="A586" s="11"/>
      <c r="B586" s="56"/>
      <c r="C586" s="5"/>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c r="A587" s="11"/>
      <c r="B587" s="56"/>
      <c r="C587" s="5"/>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c r="A588" s="11"/>
      <c r="B588" s="56"/>
      <c r="C588" s="5"/>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c r="A589" s="11"/>
      <c r="B589" s="56"/>
      <c r="C589" s="5"/>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c r="A590" s="11"/>
      <c r="B590" s="56"/>
      <c r="C590" s="5"/>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c r="A591" s="11"/>
      <c r="B591" s="56"/>
      <c r="C591" s="5"/>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c r="A592" s="11"/>
      <c r="B592" s="56"/>
      <c r="C592" s="5"/>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c r="A593" s="11"/>
      <c r="B593" s="56"/>
      <c r="C593" s="5"/>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c r="A594" s="11"/>
      <c r="B594" s="56"/>
      <c r="C594" s="5"/>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c r="A595" s="11"/>
      <c r="B595" s="56"/>
      <c r="C595" s="5"/>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c r="A596" s="11"/>
      <c r="B596" s="56"/>
      <c r="C596" s="5"/>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c r="A597" s="11"/>
      <c r="B597" s="56"/>
      <c r="C597" s="5"/>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c r="A598" s="11"/>
      <c r="B598" s="56"/>
      <c r="C598" s="5"/>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c r="A599" s="11"/>
      <c r="B599" s="56"/>
      <c r="C599" s="5"/>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c r="A600" s="11"/>
      <c r="B600" s="56"/>
      <c r="C600" s="5"/>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c r="A601" s="11"/>
      <c r="B601" s="56"/>
      <c r="C601" s="5"/>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c r="A602" s="11"/>
      <c r="B602" s="56"/>
      <c r="C602" s="5"/>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c r="A603" s="11"/>
      <c r="B603" s="56"/>
      <c r="C603" s="5"/>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c r="A604" s="11"/>
      <c r="B604" s="56"/>
      <c r="C604" s="5"/>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c r="A605" s="11"/>
      <c r="B605" s="56"/>
      <c r="C605" s="5"/>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c r="A606" s="11"/>
      <c r="B606" s="56"/>
      <c r="C606" s="5"/>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c r="A607" s="11"/>
      <c r="B607" s="56"/>
      <c r="C607" s="5"/>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c r="A608" s="11"/>
      <c r="B608" s="56"/>
      <c r="C608" s="5"/>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c r="A609" s="11"/>
      <c r="B609" s="56"/>
      <c r="C609" s="5"/>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c r="A610" s="11"/>
      <c r="B610" s="56"/>
      <c r="C610" s="5"/>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c r="A611" s="11"/>
      <c r="B611" s="56"/>
      <c r="C611" s="5"/>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c r="A612" s="11"/>
      <c r="B612" s="56"/>
      <c r="C612" s="5"/>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c r="A613" s="11"/>
      <c r="B613" s="56"/>
      <c r="C613" s="5"/>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c r="A614" s="11"/>
      <c r="B614" s="56"/>
      <c r="C614" s="5"/>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c r="A615" s="11"/>
      <c r="B615" s="56"/>
      <c r="C615" s="5"/>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c r="A616" s="11"/>
      <c r="B616" s="56"/>
      <c r="C616" s="5"/>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c r="A617" s="11"/>
      <c r="B617" s="56"/>
      <c r="C617" s="5"/>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c r="A618" s="11"/>
      <c r="B618" s="56"/>
      <c r="C618" s="5"/>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c r="A619" s="11"/>
      <c r="B619" s="56"/>
      <c r="C619" s="5"/>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c r="A620" s="11"/>
      <c r="B620" s="56"/>
      <c r="C620" s="5"/>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c r="A621" s="11"/>
      <c r="B621" s="56"/>
      <c r="C621" s="5"/>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c r="A622" s="11"/>
      <c r="B622" s="56"/>
      <c r="C622" s="5"/>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c r="A623" s="11"/>
      <c r="B623" s="56"/>
      <c r="C623" s="5"/>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c r="A624" s="11"/>
      <c r="B624" s="56"/>
      <c r="C624" s="5"/>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c r="A625" s="11"/>
      <c r="B625" s="56"/>
      <c r="C625" s="5"/>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c r="A626" s="11"/>
      <c r="B626" s="56"/>
      <c r="C626" s="5"/>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c r="A627" s="11"/>
      <c r="B627" s="56"/>
      <c r="C627" s="5"/>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c r="A628" s="11"/>
      <c r="B628" s="56"/>
      <c r="C628" s="5"/>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c r="A629" s="11"/>
      <c r="B629" s="56"/>
      <c r="C629" s="5"/>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c r="A630" s="11"/>
      <c r="B630" s="56"/>
      <c r="C630" s="5"/>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c r="A631" s="11"/>
      <c r="B631" s="56"/>
      <c r="C631" s="5"/>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c r="A632" s="11"/>
      <c r="B632" s="56"/>
      <c r="C632" s="5"/>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c r="A633" s="11"/>
      <c r="B633" s="56"/>
      <c r="C633" s="5"/>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c r="A634" s="11"/>
      <c r="B634" s="56"/>
      <c r="C634" s="5"/>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c r="A635" s="11"/>
      <c r="B635" s="56"/>
      <c r="C635" s="5"/>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c r="A636" s="11"/>
      <c r="B636" s="56"/>
      <c r="C636" s="5"/>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c r="A637" s="11"/>
      <c r="B637" s="56"/>
      <c r="C637" s="5"/>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c r="A638" s="11"/>
      <c r="B638" s="56"/>
      <c r="C638" s="5"/>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c r="A639" s="11"/>
      <c r="B639" s="56"/>
      <c r="C639" s="5"/>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c r="A640" s="11"/>
      <c r="B640" s="56"/>
      <c r="C640" s="5"/>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c r="A641" s="11"/>
      <c r="B641" s="56"/>
      <c r="C641" s="5"/>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c r="A642" s="11"/>
      <c r="B642" s="56"/>
      <c r="C642" s="5"/>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c r="A643" s="11"/>
      <c r="B643" s="56"/>
      <c r="C643" s="5"/>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c r="A644" s="11"/>
      <c r="B644" s="56"/>
      <c r="C644" s="5"/>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c r="A645" s="11"/>
      <c r="B645" s="56"/>
      <c r="C645" s="5"/>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c r="A646" s="11"/>
      <c r="B646" s="56"/>
      <c r="C646" s="5"/>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c r="A647" s="11"/>
      <c r="B647" s="56"/>
      <c r="C647" s="5"/>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c r="A648" s="11"/>
      <c r="B648" s="56"/>
      <c r="C648" s="5"/>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c r="A649" s="11"/>
      <c r="B649" s="56"/>
      <c r="C649" s="5"/>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c r="A650" s="11"/>
      <c r="B650" s="56"/>
      <c r="C650" s="5"/>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c r="A651" s="11"/>
      <c r="B651" s="56"/>
      <c r="C651" s="5"/>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c r="A652" s="11"/>
      <c r="B652" s="56"/>
      <c r="C652" s="5"/>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c r="A653" s="11"/>
      <c r="B653" s="56"/>
      <c r="C653" s="5"/>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c r="A654" s="11"/>
      <c r="B654" s="56"/>
      <c r="C654" s="5"/>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c r="A655" s="11"/>
      <c r="B655" s="56"/>
      <c r="C655" s="5"/>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c r="A656" s="11"/>
      <c r="B656" s="56"/>
      <c r="C656" s="5"/>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c r="A657" s="11"/>
      <c r="B657" s="56"/>
      <c r="C657" s="5"/>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c r="A658" s="11"/>
      <c r="B658" s="56"/>
      <c r="C658" s="5"/>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c r="A659" s="11"/>
      <c r="B659" s="56"/>
      <c r="C659" s="5"/>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c r="A660" s="11"/>
      <c r="B660" s="56"/>
      <c r="C660" s="5"/>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c r="A661" s="11"/>
      <c r="B661" s="56"/>
      <c r="C661" s="5"/>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c r="A662" s="11"/>
      <c r="B662" s="56"/>
      <c r="C662" s="5"/>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c r="A663" s="11"/>
      <c r="B663" s="56"/>
      <c r="C663" s="5"/>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c r="A664" s="11"/>
      <c r="B664" s="56"/>
      <c r="C664" s="5"/>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c r="A665" s="11"/>
      <c r="B665" s="56"/>
      <c r="C665" s="5"/>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c r="A666" s="11"/>
      <c r="B666" s="56"/>
      <c r="C666" s="5"/>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c r="A667" s="11"/>
      <c r="B667" s="56"/>
      <c r="C667" s="5"/>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c r="A668" s="11"/>
      <c r="B668" s="56"/>
      <c r="C668" s="5"/>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c r="A669" s="11"/>
      <c r="B669" s="56"/>
      <c r="C669" s="5"/>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c r="A670" s="11"/>
      <c r="B670" s="56"/>
      <c r="C670" s="5"/>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c r="A671" s="11"/>
      <c r="B671" s="56"/>
      <c r="C671" s="5"/>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c r="A672" s="11"/>
      <c r="B672" s="56"/>
      <c r="C672" s="5"/>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c r="A673" s="11"/>
      <c r="B673" s="56"/>
      <c r="C673" s="5"/>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c r="A674" s="11"/>
      <c r="B674" s="56"/>
      <c r="C674" s="5"/>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c r="A675" s="11"/>
      <c r="B675" s="56"/>
      <c r="C675" s="5"/>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c r="A676" s="11"/>
      <c r="B676" s="56"/>
      <c r="C676" s="5"/>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c r="A677" s="11"/>
      <c r="B677" s="56"/>
      <c r="C677" s="5"/>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c r="A678" s="11"/>
      <c r="B678" s="56"/>
      <c r="C678" s="5"/>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c r="A679" s="11"/>
      <c r="B679" s="56"/>
      <c r="C679" s="5"/>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c r="A680" s="11"/>
      <c r="B680" s="56"/>
      <c r="C680" s="5"/>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c r="A681" s="11"/>
      <c r="B681" s="56"/>
      <c r="C681" s="5"/>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c r="A682" s="11"/>
      <c r="B682" s="56"/>
      <c r="C682" s="5"/>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c r="A683" s="11"/>
      <c r="B683" s="56"/>
      <c r="C683" s="5"/>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c r="A684" s="11"/>
      <c r="B684" s="56"/>
      <c r="C684" s="5"/>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c r="A685" s="11"/>
      <c r="B685" s="56"/>
      <c r="C685" s="5"/>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c r="A686" s="11"/>
      <c r="B686" s="56"/>
      <c r="C686" s="5"/>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c r="A687" s="11"/>
      <c r="B687" s="56"/>
      <c r="C687" s="5"/>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c r="A688" s="11"/>
      <c r="B688" s="56"/>
      <c r="C688" s="5"/>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c r="A689" s="11"/>
      <c r="B689" s="56"/>
      <c r="C689" s="5"/>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c r="A690" s="11"/>
      <c r="B690" s="56"/>
      <c r="C690" s="5"/>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c r="A691" s="11"/>
      <c r="B691" s="56"/>
      <c r="C691" s="5"/>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c r="A692" s="11"/>
      <c r="B692" s="56"/>
      <c r="C692" s="5"/>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c r="A693" s="11"/>
      <c r="B693" s="56"/>
      <c r="C693" s="5"/>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c r="A694" s="11"/>
      <c r="B694" s="56"/>
      <c r="C694" s="5"/>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c r="A695" s="11"/>
      <c r="B695" s="56"/>
      <c r="C695" s="5"/>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c r="A696" s="11"/>
      <c r="B696" s="56"/>
      <c r="C696" s="5"/>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c r="A697" s="11"/>
      <c r="B697" s="56"/>
      <c r="C697" s="5"/>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c r="A698" s="11"/>
      <c r="B698" s="56"/>
      <c r="C698" s="5"/>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c r="A699" s="11"/>
      <c r="B699" s="56"/>
      <c r="C699" s="5"/>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c r="A700" s="11"/>
      <c r="B700" s="56"/>
      <c r="C700" s="5"/>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c r="A701" s="11"/>
      <c r="B701" s="56"/>
      <c r="C701" s="5"/>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c r="A702" s="11"/>
      <c r="B702" s="56"/>
      <c r="C702" s="5"/>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c r="A703" s="11"/>
      <c r="B703" s="56"/>
      <c r="C703" s="5"/>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c r="A704" s="11"/>
      <c r="B704" s="56"/>
      <c r="C704" s="5"/>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c r="A705" s="11"/>
      <c r="B705" s="56"/>
      <c r="C705" s="5"/>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c r="A706" s="11"/>
      <c r="B706" s="56"/>
      <c r="C706" s="5"/>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c r="A707" s="11"/>
      <c r="B707" s="56"/>
      <c r="C707" s="5"/>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c r="A708" s="11"/>
      <c r="B708" s="56"/>
      <c r="C708" s="5"/>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c r="A709" s="11"/>
      <c r="B709" s="56"/>
      <c r="C709" s="5"/>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c r="A710" s="11"/>
      <c r="B710" s="56"/>
      <c r="C710" s="5"/>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c r="A711" s="11"/>
      <c r="B711" s="56"/>
      <c r="C711" s="5"/>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c r="A712" s="11"/>
      <c r="B712" s="56"/>
      <c r="C712" s="5"/>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c r="A713" s="11"/>
      <c r="B713" s="56"/>
      <c r="C713" s="5"/>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c r="A714" s="21"/>
      <c r="B714" s="139"/>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c r="A715" s="21"/>
      <c r="B715" s="139"/>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c r="A716" s="21"/>
      <c r="B716" s="139"/>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c r="A717" s="21"/>
      <c r="B717" s="139"/>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c r="A718" s="21"/>
      <c r="B718" s="139"/>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c r="A719" s="21"/>
      <c r="B719" s="139"/>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c r="A720" s="21"/>
      <c r="B720" s="139"/>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c r="A721" s="21"/>
      <c r="B721" s="139"/>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c r="A722" s="21"/>
      <c r="B722" s="139"/>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4:26">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4:26">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4:26">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4:26">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4:26">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4:26">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4:26">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4:26">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4:26">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4:26">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4:26">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4:26">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4:26">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4:26">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4:26">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4:26">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4:26">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4:26">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4:26">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4:26">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4:26">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4:26">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4:26">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4:26">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4:26">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4:26">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4:26">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4:26">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4:26">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4:26">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4:26">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4:26">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4:26">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4:26">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4:26">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4:26">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4:26">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4:26">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4:26">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4:26">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4:26">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4:26">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4:26">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4:26">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4:26">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4:26">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4:26">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4:26">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4:26">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4:26">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4:26">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4:26">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4:26">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4:26">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4:26">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4:26">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4:26">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4:26">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4:26">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4:26">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4:26">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4:26">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4:26">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4:26">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4:26">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4:26">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4:26">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4:26">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4:26">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4:26">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4:26">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4:26">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4:26">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4:26">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4:26">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4:26">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4:26">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4:26">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4:26">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4:26">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4:26">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4:26">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4:26">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4:26">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4:26">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4:26">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4:26">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4:26">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4:26">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4:26">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4:26">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4:26">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4:26">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4:26">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4:26">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4:26">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4:26">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4:26">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4:26">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4:26">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4:26">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4:26">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4:26">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4:26">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4:26">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4:26">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4:26">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4:26">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4:26">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4:26">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4:26">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4:26">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4:26">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4:26">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4:26">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4:26">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4:26">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4:26">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4:26">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4:26">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4:26">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4:26">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4:26">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4:26">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4:26">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4:26">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4:26">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4:26">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4:26">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4:26">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4:26">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4:26">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4:26">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4:26">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4:26">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4:26">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4:26">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4:26">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4:26">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4:26">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4:26">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4:26">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4:26">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4:26">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4:26">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4:26">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4:26">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4:26">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4:26">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4:26">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4:26">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4:26">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4:26">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4:26">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4:26">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4:26">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4:26">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4:26">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4:26">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4:26">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4:26">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4:26">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4:26">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4:26">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4:26">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4:26">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4:26">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4:26">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4:26">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4:26">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4:26">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4:26">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4:26">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4:26">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4:26">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4:26">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4:26">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4:26">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4:26">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4:26">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4:26">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4:26">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4:26">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4:26">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4:26">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4:26">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4:26">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4:26">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4:26">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4:26">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4:26">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4:26">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4:26">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4:26">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4:26">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4:26">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4:26">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4:26">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4:26">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4:26">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4:26">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4:26">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4:26">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4:26">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4:26">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4:26">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4:26">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4:26">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4:26">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4:26">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4:26">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4:26">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4:26">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4:26">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4:26">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4:26">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4:26">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4:26">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4:26">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4:26">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4:26">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4:26">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4:26">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4:26">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5:26">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5:26">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5:26">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5:26">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5:26">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5:26">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5:26">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5:26">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5:26">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5:26">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5:26">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5:26">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5:26">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5:26">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5:26">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5:26">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5:26">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5:26">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5:26">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5:26">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5:26">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5:26">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5:26">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5:26">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5:26">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5:26">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5:26">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5:26">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5:26">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5:26">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5:26">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5:26">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5:26">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5:26">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5:26">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5:26">
      <c r="E996" s="21"/>
      <c r="F996" s="21"/>
      <c r="G996" s="21"/>
      <c r="H996" s="21"/>
      <c r="I996" s="21"/>
      <c r="J996" s="21"/>
      <c r="K996" s="21"/>
      <c r="L996" s="21"/>
      <c r="M996" s="21"/>
      <c r="N996" s="21"/>
      <c r="O996" s="21"/>
      <c r="P996" s="21"/>
      <c r="Q996" s="21"/>
      <c r="R996" s="21"/>
      <c r="S996" s="21"/>
      <c r="T996" s="21"/>
      <c r="U996" s="21"/>
      <c r="V996" s="21"/>
      <c r="W996" s="21"/>
      <c r="X996" s="21"/>
      <c r="Y996" s="21"/>
      <c r="Z996" s="21"/>
    </row>
    <row r="997" spans="5:26">
      <c r="E997" s="21"/>
      <c r="F997" s="21"/>
      <c r="G997" s="21"/>
      <c r="H997" s="21"/>
      <c r="I997" s="21"/>
      <c r="J997" s="21"/>
      <c r="K997" s="21"/>
      <c r="L997" s="21"/>
      <c r="M997" s="21"/>
      <c r="N997" s="21"/>
      <c r="O997" s="21"/>
      <c r="P997" s="21"/>
      <c r="Q997" s="21"/>
      <c r="R997" s="21"/>
      <c r="S997" s="21"/>
      <c r="T997" s="21"/>
      <c r="U997" s="21"/>
      <c r="V997" s="21"/>
      <c r="W997" s="21"/>
      <c r="X997" s="21"/>
      <c r="Y997" s="21"/>
      <c r="Z997" s="21"/>
    </row>
    <row r="998" spans="5:26">
      <c r="E998" s="21"/>
      <c r="F998" s="21"/>
      <c r="G998" s="21"/>
      <c r="H998" s="21"/>
      <c r="I998" s="21"/>
      <c r="J998" s="21"/>
      <c r="K998" s="21"/>
      <c r="L998" s="21"/>
      <c r="M998" s="21"/>
      <c r="N998" s="21"/>
      <c r="O998" s="21"/>
      <c r="P998" s="21"/>
      <c r="Q998" s="21"/>
      <c r="R998" s="21"/>
      <c r="S998" s="21"/>
      <c r="T998" s="21"/>
      <c r="U998" s="21"/>
      <c r="V998" s="21"/>
      <c r="W998" s="21"/>
      <c r="X998" s="21"/>
      <c r="Y998" s="21"/>
      <c r="Z998" s="21"/>
    </row>
    <row r="999" spans="5:26">
      <c r="E999" s="21"/>
      <c r="F999" s="21"/>
      <c r="G999" s="21"/>
      <c r="H999" s="21"/>
      <c r="I999" s="21"/>
      <c r="J999" s="21"/>
      <c r="K999" s="21"/>
      <c r="L999" s="21"/>
      <c r="M999" s="21"/>
      <c r="N999" s="21"/>
      <c r="O999" s="21"/>
      <c r="P999" s="21"/>
      <c r="Q999" s="21"/>
      <c r="R999" s="21"/>
      <c r="S999" s="21"/>
      <c r="T999" s="21"/>
      <c r="U999" s="21"/>
      <c r="V999" s="21"/>
      <c r="W999" s="21"/>
      <c r="X999" s="21"/>
      <c r="Y999" s="21"/>
      <c r="Z999" s="21"/>
    </row>
    <row r="1000" spans="5:26">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row r="1001" spans="5:26">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row>
    <row r="1002" spans="5:26">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row>
    <row r="1003" spans="5:26">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row>
    <row r="1004" spans="5:26">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row>
    <row r="1005" spans="5:26">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row>
    <row r="1006" spans="5:26">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row>
    <row r="1007" spans="5:26">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row>
    <row r="1008" spans="5:26">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row>
    <row r="1009" spans="5:26">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row>
    <row r="1010" spans="5:26">
      <c r="E1010" s="21"/>
      <c r="F1010" s="21"/>
      <c r="G1010" s="21"/>
      <c r="H1010" s="21"/>
      <c r="I1010" s="21"/>
      <c r="J1010" s="21"/>
      <c r="K1010" s="21"/>
      <c r="L1010" s="21"/>
      <c r="M1010" s="21"/>
      <c r="N1010" s="21"/>
      <c r="O1010" s="21"/>
      <c r="P1010" s="21"/>
      <c r="Q1010" s="21"/>
      <c r="R1010" s="21"/>
      <c r="S1010" s="21"/>
      <c r="T1010" s="21"/>
      <c r="U1010" s="21"/>
      <c r="V1010" s="21"/>
      <c r="W1010" s="21"/>
      <c r="X1010" s="21"/>
      <c r="Y1010" s="21"/>
      <c r="Z1010" s="21"/>
    </row>
    <row r="1011" spans="5:26">
      <c r="E1011" s="21"/>
      <c r="F1011" s="21"/>
      <c r="G1011" s="21"/>
      <c r="H1011" s="21"/>
      <c r="I1011" s="21"/>
      <c r="J1011" s="21"/>
      <c r="K1011" s="21"/>
      <c r="L1011" s="21"/>
      <c r="M1011" s="21"/>
      <c r="N1011" s="21"/>
      <c r="O1011" s="21"/>
      <c r="P1011" s="21"/>
      <c r="Q1011" s="21"/>
      <c r="R1011" s="21"/>
      <c r="S1011" s="21"/>
      <c r="T1011" s="21"/>
      <c r="U1011" s="21"/>
      <c r="V1011" s="21"/>
      <c r="W1011" s="21"/>
      <c r="X1011" s="21"/>
      <c r="Y1011" s="21"/>
      <c r="Z1011" s="21"/>
    </row>
    <row r="1012" spans="5:26">
      <c r="E1012" s="21"/>
      <c r="F1012" s="21"/>
      <c r="G1012" s="21"/>
      <c r="H1012" s="21"/>
      <c r="I1012" s="21"/>
      <c r="J1012" s="21"/>
      <c r="K1012" s="21"/>
      <c r="L1012" s="21"/>
      <c r="M1012" s="21"/>
      <c r="N1012" s="21"/>
      <c r="O1012" s="21"/>
      <c r="P1012" s="21"/>
      <c r="Q1012" s="21"/>
      <c r="R1012" s="21"/>
      <c r="S1012" s="21"/>
      <c r="T1012" s="21"/>
      <c r="U1012" s="21"/>
      <c r="V1012" s="21"/>
      <c r="W1012" s="21"/>
      <c r="X1012" s="21"/>
      <c r="Y1012" s="21"/>
      <c r="Z1012" s="21"/>
    </row>
    <row r="1013" spans="5:26">
      <c r="E1013" s="21"/>
      <c r="F1013" s="21"/>
      <c r="G1013" s="21"/>
      <c r="H1013" s="21"/>
      <c r="I1013" s="21"/>
      <c r="J1013" s="21"/>
      <c r="K1013" s="21"/>
      <c r="L1013" s="21"/>
      <c r="M1013" s="21"/>
      <c r="N1013" s="21"/>
      <c r="O1013" s="21"/>
      <c r="P1013" s="21"/>
      <c r="Q1013" s="21"/>
      <c r="R1013" s="21"/>
      <c r="S1013" s="21"/>
      <c r="T1013" s="21"/>
      <c r="U1013" s="21"/>
      <c r="V1013" s="21"/>
      <c r="W1013" s="21"/>
      <c r="X1013" s="21"/>
      <c r="Y1013" s="21"/>
      <c r="Z1013" s="21"/>
    </row>
    <row r="1014" spans="5:26">
      <c r="E1014" s="21"/>
      <c r="F1014" s="21"/>
      <c r="G1014" s="21"/>
      <c r="H1014" s="21"/>
      <c r="I1014" s="21"/>
      <c r="J1014" s="21"/>
      <c r="K1014" s="21"/>
      <c r="L1014" s="21"/>
      <c r="M1014" s="21"/>
      <c r="N1014" s="21"/>
      <c r="O1014" s="21"/>
      <c r="P1014" s="21"/>
      <c r="Q1014" s="21"/>
      <c r="R1014" s="21"/>
      <c r="S1014" s="21"/>
      <c r="T1014" s="21"/>
      <c r="U1014" s="21"/>
      <c r="V1014" s="21"/>
      <c r="W1014" s="21"/>
      <c r="X1014" s="21"/>
      <c r="Y1014" s="21"/>
      <c r="Z1014" s="21"/>
    </row>
    <row r="1015" spans="5:26">
      <c r="E1015" s="21"/>
      <c r="F1015" s="21"/>
      <c r="G1015" s="21"/>
      <c r="H1015" s="21"/>
      <c r="I1015" s="21"/>
      <c r="J1015" s="21"/>
      <c r="K1015" s="21"/>
      <c r="L1015" s="21"/>
      <c r="M1015" s="21"/>
      <c r="N1015" s="21"/>
      <c r="O1015" s="21"/>
      <c r="P1015" s="21"/>
      <c r="Q1015" s="21"/>
      <c r="R1015" s="21"/>
      <c r="S1015" s="21"/>
      <c r="T1015" s="21"/>
      <c r="U1015" s="21"/>
      <c r="V1015" s="21"/>
      <c r="W1015" s="21"/>
      <c r="X1015" s="21"/>
      <c r="Y1015" s="21"/>
      <c r="Z1015" s="21"/>
    </row>
    <row r="1016" spans="5:26">
      <c r="E1016" s="21"/>
      <c r="F1016" s="21"/>
      <c r="G1016" s="21"/>
      <c r="H1016" s="21"/>
      <c r="I1016" s="21"/>
      <c r="J1016" s="21"/>
      <c r="K1016" s="21"/>
      <c r="L1016" s="21"/>
      <c r="M1016" s="21"/>
      <c r="N1016" s="21"/>
      <c r="O1016" s="21"/>
      <c r="P1016" s="21"/>
      <c r="Q1016" s="21"/>
      <c r="R1016" s="21"/>
      <c r="S1016" s="21"/>
      <c r="T1016" s="21"/>
      <c r="U1016" s="21"/>
      <c r="V1016" s="21"/>
      <c r="W1016" s="21"/>
      <c r="X1016" s="21"/>
      <c r="Y1016" s="21"/>
      <c r="Z1016" s="21"/>
    </row>
    <row r="1017" spans="5:26">
      <c r="E1017" s="21"/>
      <c r="F1017" s="21"/>
      <c r="G1017" s="21"/>
      <c r="H1017" s="21"/>
      <c r="I1017" s="21"/>
      <c r="J1017" s="21"/>
      <c r="K1017" s="21"/>
      <c r="L1017" s="21"/>
      <c r="M1017" s="21"/>
      <c r="N1017" s="21"/>
      <c r="O1017" s="21"/>
      <c r="P1017" s="21"/>
      <c r="Q1017" s="21"/>
      <c r="R1017" s="21"/>
      <c r="S1017" s="21"/>
      <c r="T1017" s="21"/>
      <c r="U1017" s="21"/>
      <c r="V1017" s="21"/>
      <c r="W1017" s="21"/>
      <c r="X1017" s="21"/>
      <c r="Y1017" s="21"/>
      <c r="Z1017" s="21"/>
    </row>
    <row r="1018" spans="5:26">
      <c r="E1018" s="21"/>
      <c r="F1018" s="21"/>
      <c r="G1018" s="21"/>
      <c r="H1018" s="21"/>
      <c r="I1018" s="21"/>
      <c r="J1018" s="21"/>
      <c r="K1018" s="21"/>
      <c r="L1018" s="21"/>
      <c r="M1018" s="21"/>
      <c r="N1018" s="21"/>
      <c r="O1018" s="21"/>
      <c r="P1018" s="21"/>
      <c r="Q1018" s="21"/>
      <c r="R1018" s="21"/>
      <c r="S1018" s="21"/>
      <c r="T1018" s="21"/>
      <c r="U1018" s="21"/>
      <c r="V1018" s="21"/>
      <c r="W1018" s="21"/>
      <c r="X1018" s="21"/>
      <c r="Y1018" s="21"/>
      <c r="Z1018" s="21"/>
    </row>
    <row r="1019" spans="5:26">
      <c r="E1019" s="21"/>
      <c r="F1019" s="21"/>
      <c r="G1019" s="21"/>
      <c r="H1019" s="21"/>
      <c r="I1019" s="21"/>
      <c r="J1019" s="21"/>
      <c r="K1019" s="21"/>
      <c r="L1019" s="21"/>
      <c r="M1019" s="21"/>
      <c r="N1019" s="21"/>
      <c r="O1019" s="21"/>
      <c r="P1019" s="21"/>
      <c r="Q1019" s="21"/>
      <c r="R1019" s="21"/>
      <c r="S1019" s="21"/>
      <c r="T1019" s="21"/>
      <c r="U1019" s="21"/>
      <c r="V1019" s="21"/>
      <c r="W1019" s="21"/>
      <c r="X1019" s="21"/>
      <c r="Y1019" s="21"/>
      <c r="Z1019" s="21"/>
    </row>
    <row r="1020" spans="5:26">
      <c r="E1020" s="21"/>
      <c r="F1020" s="21"/>
      <c r="G1020" s="21"/>
      <c r="H1020" s="21"/>
      <c r="I1020" s="21"/>
      <c r="J1020" s="21"/>
      <c r="K1020" s="21"/>
      <c r="L1020" s="21"/>
      <c r="M1020" s="21"/>
      <c r="N1020" s="21"/>
      <c r="O1020" s="21"/>
      <c r="P1020" s="21"/>
      <c r="Q1020" s="21"/>
      <c r="R1020" s="21"/>
      <c r="S1020" s="21"/>
      <c r="T1020" s="21"/>
      <c r="U1020" s="21"/>
      <c r="V1020" s="21"/>
      <c r="W1020" s="21"/>
      <c r="X1020" s="21"/>
      <c r="Y1020" s="21"/>
      <c r="Z1020" s="21"/>
    </row>
    <row r="1021" spans="5:26">
      <c r="E1021" s="21"/>
      <c r="F1021" s="21"/>
      <c r="G1021" s="21"/>
      <c r="H1021" s="21"/>
      <c r="I1021" s="21"/>
      <c r="J1021" s="21"/>
      <c r="K1021" s="21"/>
      <c r="L1021" s="21"/>
      <c r="M1021" s="21"/>
      <c r="N1021" s="21"/>
      <c r="O1021" s="21"/>
      <c r="P1021" s="21"/>
      <c r="Q1021" s="21"/>
      <c r="R1021" s="21"/>
      <c r="S1021" s="21"/>
      <c r="T1021" s="21"/>
      <c r="U1021" s="21"/>
      <c r="V1021" s="21"/>
      <c r="W1021" s="21"/>
      <c r="X1021" s="21"/>
      <c r="Y1021" s="21"/>
      <c r="Z1021" s="21"/>
    </row>
    <row r="1022" spans="5:26">
      <c r="E1022" s="21"/>
      <c r="F1022" s="21"/>
      <c r="G1022" s="21"/>
      <c r="H1022" s="21"/>
      <c r="I1022" s="21"/>
      <c r="J1022" s="21"/>
      <c r="K1022" s="21"/>
      <c r="L1022" s="21"/>
      <c r="M1022" s="21"/>
      <c r="N1022" s="21"/>
      <c r="O1022" s="21"/>
      <c r="P1022" s="21"/>
      <c r="Q1022" s="21"/>
      <c r="R1022" s="21"/>
      <c r="S1022" s="21"/>
      <c r="T1022" s="21"/>
      <c r="U1022" s="21"/>
      <c r="V1022" s="21"/>
      <c r="W1022" s="21"/>
      <c r="X1022" s="21"/>
      <c r="Y1022" s="21"/>
      <c r="Z1022" s="21"/>
    </row>
    <row r="1023" spans="5:26">
      <c r="E1023" s="21"/>
      <c r="F1023" s="21"/>
      <c r="G1023" s="21"/>
      <c r="H1023" s="21"/>
      <c r="I1023" s="21"/>
      <c r="J1023" s="21"/>
      <c r="K1023" s="21"/>
      <c r="L1023" s="21"/>
      <c r="M1023" s="21"/>
      <c r="N1023" s="21"/>
      <c r="O1023" s="21"/>
      <c r="P1023" s="21"/>
      <c r="Q1023" s="21"/>
      <c r="R1023" s="21"/>
      <c r="S1023" s="21"/>
      <c r="T1023" s="21"/>
      <c r="U1023" s="21"/>
      <c r="V1023" s="21"/>
      <c r="W1023" s="21"/>
      <c r="X1023" s="21"/>
      <c r="Y1023" s="21"/>
      <c r="Z1023" s="21"/>
    </row>
    <row r="1024" spans="5:26">
      <c r="E1024" s="21"/>
      <c r="F1024" s="21"/>
      <c r="G1024" s="21"/>
      <c r="H1024" s="21"/>
      <c r="I1024" s="21"/>
      <c r="J1024" s="21"/>
      <c r="K1024" s="21"/>
      <c r="L1024" s="21"/>
      <c r="M1024" s="21"/>
      <c r="N1024" s="21"/>
      <c r="O1024" s="21"/>
      <c r="P1024" s="21"/>
      <c r="Q1024" s="21"/>
      <c r="R1024" s="21"/>
      <c r="S1024" s="21"/>
      <c r="T1024" s="21"/>
      <c r="U1024" s="21"/>
      <c r="V1024" s="21"/>
      <c r="W1024" s="21"/>
      <c r="X1024" s="21"/>
      <c r="Y1024" s="21"/>
      <c r="Z1024" s="21"/>
    </row>
    <row r="1025" spans="5:26">
      <c r="E1025" s="21"/>
      <c r="F1025" s="21"/>
      <c r="G1025" s="21"/>
      <c r="H1025" s="21"/>
      <c r="I1025" s="21"/>
      <c r="J1025" s="21"/>
      <c r="K1025" s="21"/>
      <c r="L1025" s="21"/>
      <c r="M1025" s="21"/>
      <c r="N1025" s="21"/>
      <c r="O1025" s="21"/>
      <c r="P1025" s="21"/>
      <c r="Q1025" s="21"/>
      <c r="R1025" s="21"/>
      <c r="S1025" s="21"/>
      <c r="T1025" s="21"/>
      <c r="U1025" s="21"/>
      <c r="V1025" s="21"/>
      <c r="W1025" s="21"/>
      <c r="X1025" s="21"/>
      <c r="Y1025" s="21"/>
      <c r="Z1025" s="21"/>
    </row>
    <row r="1026" spans="5:26">
      <c r="E1026" s="21"/>
      <c r="F1026" s="21"/>
      <c r="G1026" s="21"/>
      <c r="H1026" s="21"/>
      <c r="I1026" s="21"/>
      <c r="J1026" s="21"/>
      <c r="K1026" s="21"/>
      <c r="L1026" s="21"/>
      <c r="M1026" s="21"/>
      <c r="N1026" s="21"/>
      <c r="O1026" s="21"/>
      <c r="P1026" s="21"/>
      <c r="Q1026" s="21"/>
      <c r="R1026" s="21"/>
      <c r="S1026" s="21"/>
      <c r="T1026" s="21"/>
      <c r="U1026" s="21"/>
      <c r="V1026" s="21"/>
      <c r="W1026" s="21"/>
      <c r="X1026" s="21"/>
      <c r="Y1026" s="21"/>
      <c r="Z1026" s="21"/>
    </row>
    <row r="1027" spans="5:26">
      <c r="E1027" s="21"/>
      <c r="F1027" s="21"/>
      <c r="G1027" s="21"/>
      <c r="H1027" s="21"/>
      <c r="I1027" s="21"/>
      <c r="J1027" s="21"/>
      <c r="K1027" s="21"/>
      <c r="L1027" s="21"/>
      <c r="M1027" s="21"/>
      <c r="N1027" s="21"/>
      <c r="O1027" s="21"/>
      <c r="P1027" s="21"/>
      <c r="Q1027" s="21"/>
      <c r="R1027" s="21"/>
      <c r="S1027" s="21"/>
      <c r="T1027" s="21"/>
      <c r="U1027" s="21"/>
      <c r="V1027" s="21"/>
      <c r="W1027" s="21"/>
      <c r="X1027" s="21"/>
      <c r="Y1027" s="21"/>
      <c r="Z1027" s="21"/>
    </row>
    <row r="1028" spans="5:26">
      <c r="E1028" s="21"/>
      <c r="F1028" s="21"/>
      <c r="G1028" s="21"/>
      <c r="H1028" s="21"/>
      <c r="I1028" s="21"/>
      <c r="J1028" s="21"/>
      <c r="K1028" s="21"/>
      <c r="L1028" s="21"/>
      <c r="M1028" s="21"/>
      <c r="N1028" s="21"/>
      <c r="O1028" s="21"/>
      <c r="P1028" s="21"/>
      <c r="Q1028" s="21"/>
      <c r="R1028" s="21"/>
      <c r="S1028" s="21"/>
      <c r="T1028" s="21"/>
      <c r="U1028" s="21"/>
      <c r="V1028" s="21"/>
      <c r="W1028" s="21"/>
      <c r="X1028" s="21"/>
      <c r="Y1028" s="21"/>
      <c r="Z1028" s="21"/>
    </row>
    <row r="1029" spans="5:26">
      <c r="E1029" s="21"/>
      <c r="F1029" s="21"/>
      <c r="G1029" s="21"/>
      <c r="H1029" s="21"/>
      <c r="I1029" s="21"/>
      <c r="J1029" s="21"/>
      <c r="K1029" s="21"/>
      <c r="L1029" s="21"/>
      <c r="M1029" s="21"/>
      <c r="N1029" s="21"/>
      <c r="O1029" s="21"/>
      <c r="P1029" s="21"/>
      <c r="Q1029" s="21"/>
      <c r="R1029" s="21"/>
      <c r="S1029" s="21"/>
      <c r="T1029" s="21"/>
      <c r="U1029" s="21"/>
      <c r="V1029" s="21"/>
      <c r="W1029" s="21"/>
      <c r="X1029" s="21"/>
      <c r="Y1029" s="21"/>
      <c r="Z1029" s="21"/>
    </row>
    <row r="1030" spans="5:26">
      <c r="E1030" s="21"/>
      <c r="F1030" s="21"/>
      <c r="G1030" s="21"/>
      <c r="H1030" s="21"/>
      <c r="I1030" s="21"/>
      <c r="J1030" s="21"/>
      <c r="K1030" s="21"/>
      <c r="L1030" s="21"/>
      <c r="M1030" s="21"/>
      <c r="N1030" s="21"/>
      <c r="O1030" s="21"/>
      <c r="P1030" s="21"/>
      <c r="Q1030" s="21"/>
      <c r="R1030" s="21"/>
      <c r="S1030" s="21"/>
      <c r="T1030" s="21"/>
      <c r="U1030" s="21"/>
      <c r="V1030" s="21"/>
      <c r="W1030" s="21"/>
      <c r="X1030" s="21"/>
      <c r="Y1030" s="21"/>
      <c r="Z1030" s="21"/>
    </row>
    <row r="1031" spans="5:26">
      <c r="E1031" s="21"/>
      <c r="F1031" s="21"/>
      <c r="G1031" s="21"/>
      <c r="H1031" s="21"/>
      <c r="I1031" s="21"/>
      <c r="J1031" s="21"/>
      <c r="K1031" s="21"/>
      <c r="L1031" s="21"/>
      <c r="M1031" s="21"/>
      <c r="N1031" s="21"/>
      <c r="O1031" s="21"/>
      <c r="P1031" s="21"/>
      <c r="Q1031" s="21"/>
      <c r="R1031" s="21"/>
      <c r="S1031" s="21"/>
      <c r="T1031" s="21"/>
      <c r="U1031" s="21"/>
      <c r="V1031" s="21"/>
      <c r="W1031" s="21"/>
      <c r="X1031" s="21"/>
      <c r="Y1031" s="21"/>
      <c r="Z1031" s="21"/>
    </row>
    <row r="1032" spans="5:26">
      <c r="E1032" s="21"/>
      <c r="F1032" s="21"/>
      <c r="G1032" s="21"/>
      <c r="H1032" s="21"/>
      <c r="I1032" s="21"/>
      <c r="J1032" s="21"/>
      <c r="K1032" s="21"/>
      <c r="L1032" s="21"/>
      <c r="M1032" s="21"/>
      <c r="N1032" s="21"/>
      <c r="O1032" s="21"/>
      <c r="P1032" s="21"/>
      <c r="Q1032" s="21"/>
      <c r="R1032" s="21"/>
      <c r="S1032" s="21"/>
      <c r="T1032" s="21"/>
      <c r="U1032" s="21"/>
      <c r="V1032" s="21"/>
      <c r="W1032" s="21"/>
      <c r="X1032" s="21"/>
      <c r="Y1032" s="21"/>
      <c r="Z1032" s="21"/>
    </row>
    <row r="1033" spans="5:26">
      <c r="E1033" s="21"/>
      <c r="F1033" s="21"/>
      <c r="G1033" s="21"/>
      <c r="H1033" s="21"/>
      <c r="I1033" s="21"/>
      <c r="J1033" s="21"/>
      <c r="K1033" s="21"/>
      <c r="L1033" s="21"/>
      <c r="M1033" s="21"/>
      <c r="N1033" s="21"/>
      <c r="O1033" s="21"/>
      <c r="P1033" s="21"/>
      <c r="Q1033" s="21"/>
      <c r="R1033" s="21"/>
      <c r="S1033" s="21"/>
      <c r="T1033" s="21"/>
      <c r="U1033" s="21"/>
      <c r="V1033" s="21"/>
      <c r="W1033" s="21"/>
      <c r="X1033" s="21"/>
      <c r="Y1033" s="21"/>
      <c r="Z1033" s="21"/>
    </row>
    <row r="1034" spans="5:26">
      <c r="E1034" s="21"/>
      <c r="F1034" s="21"/>
      <c r="G1034" s="21"/>
      <c r="H1034" s="21"/>
      <c r="I1034" s="21"/>
      <c r="J1034" s="21"/>
      <c r="K1034" s="21"/>
      <c r="L1034" s="21"/>
      <c r="M1034" s="21"/>
      <c r="N1034" s="21"/>
      <c r="O1034" s="21"/>
      <c r="P1034" s="21"/>
      <c r="Q1034" s="21"/>
      <c r="R1034" s="21"/>
      <c r="S1034" s="21"/>
      <c r="T1034" s="21"/>
      <c r="U1034" s="21"/>
      <c r="V1034" s="21"/>
      <c r="W1034" s="21"/>
      <c r="X1034" s="21"/>
      <c r="Y1034" s="21"/>
      <c r="Z1034" s="21"/>
    </row>
    <row r="1035" spans="5:26">
      <c r="E1035" s="21"/>
      <c r="F1035" s="21"/>
      <c r="G1035" s="21"/>
      <c r="H1035" s="21"/>
      <c r="I1035" s="21"/>
      <c r="J1035" s="21"/>
      <c r="K1035" s="21"/>
      <c r="L1035" s="21"/>
      <c r="M1035" s="21"/>
      <c r="N1035" s="21"/>
      <c r="O1035" s="21"/>
      <c r="P1035" s="21"/>
      <c r="Q1035" s="21"/>
      <c r="R1035" s="21"/>
      <c r="S1035" s="21"/>
      <c r="T1035" s="21"/>
      <c r="U1035" s="21"/>
      <c r="V1035" s="21"/>
      <c r="W1035" s="21"/>
      <c r="X1035" s="21"/>
      <c r="Y1035" s="21"/>
      <c r="Z1035" s="21"/>
    </row>
    <row r="1036" spans="5:26">
      <c r="E1036" s="21"/>
      <c r="F1036" s="21"/>
      <c r="G1036" s="21"/>
      <c r="H1036" s="21"/>
      <c r="I1036" s="21"/>
      <c r="J1036" s="21"/>
      <c r="K1036" s="21"/>
      <c r="L1036" s="21"/>
      <c r="M1036" s="21"/>
      <c r="N1036" s="21"/>
      <c r="O1036" s="21"/>
      <c r="P1036" s="21"/>
      <c r="Q1036" s="21"/>
      <c r="R1036" s="21"/>
      <c r="S1036" s="21"/>
      <c r="T1036" s="21"/>
      <c r="U1036" s="21"/>
      <c r="V1036" s="21"/>
      <c r="W1036" s="21"/>
      <c r="X1036" s="21"/>
      <c r="Y1036" s="21"/>
      <c r="Z1036" s="21"/>
    </row>
    <row r="1037" spans="5:26">
      <c r="E1037" s="21"/>
      <c r="F1037" s="21"/>
      <c r="G1037" s="21"/>
      <c r="H1037" s="21"/>
      <c r="I1037" s="21"/>
      <c r="J1037" s="21"/>
      <c r="K1037" s="21"/>
      <c r="L1037" s="21"/>
      <c r="M1037" s="21"/>
      <c r="N1037" s="21"/>
      <c r="O1037" s="21"/>
      <c r="P1037" s="21"/>
      <c r="Q1037" s="21"/>
      <c r="R1037" s="21"/>
      <c r="S1037" s="21"/>
      <c r="T1037" s="21"/>
      <c r="U1037" s="21"/>
      <c r="V1037" s="21"/>
      <c r="W1037" s="21"/>
      <c r="X1037" s="21"/>
      <c r="Y1037" s="21"/>
      <c r="Z1037" s="21"/>
    </row>
    <row r="1038" spans="5:26">
      <c r="E1038" s="21"/>
      <c r="F1038" s="21"/>
      <c r="G1038" s="21"/>
      <c r="H1038" s="21"/>
      <c r="I1038" s="21"/>
      <c r="J1038" s="21"/>
      <c r="K1038" s="21"/>
      <c r="L1038" s="21"/>
      <c r="M1038" s="21"/>
      <c r="N1038" s="21"/>
      <c r="O1038" s="21"/>
      <c r="P1038" s="21"/>
      <c r="Q1038" s="21"/>
      <c r="R1038" s="21"/>
      <c r="S1038" s="21"/>
      <c r="T1038" s="21"/>
      <c r="U1038" s="21"/>
      <c r="V1038" s="21"/>
      <c r="W1038" s="21"/>
      <c r="X1038" s="21"/>
      <c r="Y1038" s="21"/>
      <c r="Z1038" s="21"/>
    </row>
    <row r="1039" spans="5:26">
      <c r="E1039" s="21"/>
      <c r="F1039" s="21"/>
      <c r="G1039" s="21"/>
      <c r="H1039" s="21"/>
      <c r="I1039" s="21"/>
      <c r="J1039" s="21"/>
      <c r="K1039" s="21"/>
      <c r="L1039" s="21"/>
      <c r="M1039" s="21"/>
      <c r="N1039" s="21"/>
      <c r="O1039" s="21"/>
      <c r="P1039" s="21"/>
      <c r="Q1039" s="21"/>
      <c r="R1039" s="21"/>
      <c r="S1039" s="21"/>
      <c r="T1039" s="21"/>
      <c r="U1039" s="21"/>
      <c r="V1039" s="21"/>
      <c r="W1039" s="21"/>
      <c r="X1039" s="21"/>
      <c r="Y1039" s="21"/>
      <c r="Z1039" s="21"/>
    </row>
    <row r="1040" spans="5:26">
      <c r="E1040" s="21"/>
      <c r="F1040" s="21"/>
      <c r="G1040" s="21"/>
      <c r="H1040" s="21"/>
      <c r="I1040" s="21"/>
      <c r="J1040" s="21"/>
      <c r="K1040" s="21"/>
      <c r="L1040" s="21"/>
      <c r="M1040" s="21"/>
      <c r="N1040" s="21"/>
      <c r="O1040" s="21"/>
      <c r="P1040" s="21"/>
      <c r="Q1040" s="21"/>
      <c r="R1040" s="21"/>
      <c r="S1040" s="21"/>
      <c r="T1040" s="21"/>
      <c r="U1040" s="21"/>
      <c r="V1040" s="21"/>
      <c r="W1040" s="21"/>
      <c r="X1040" s="21"/>
      <c r="Y1040" s="21"/>
      <c r="Z1040" s="21"/>
    </row>
    <row r="1041" spans="5:26">
      <c r="E1041" s="21"/>
      <c r="F1041" s="21"/>
      <c r="G1041" s="21"/>
      <c r="H1041" s="21"/>
      <c r="I1041" s="21"/>
      <c r="J1041" s="21"/>
      <c r="K1041" s="21"/>
      <c r="L1041" s="21"/>
      <c r="M1041" s="21"/>
      <c r="N1041" s="21"/>
      <c r="O1041" s="21"/>
      <c r="P1041" s="21"/>
      <c r="Q1041" s="21"/>
      <c r="R1041" s="21"/>
      <c r="S1041" s="21"/>
      <c r="T1041" s="21"/>
      <c r="U1041" s="21"/>
      <c r="V1041" s="21"/>
      <c r="W1041" s="21"/>
      <c r="X1041" s="21"/>
      <c r="Y1041" s="21"/>
      <c r="Z1041" s="21"/>
    </row>
    <row r="1042" spans="5:26">
      <c r="E1042" s="21"/>
      <c r="F1042" s="21"/>
      <c r="G1042" s="21"/>
      <c r="H1042" s="21"/>
      <c r="I1042" s="21"/>
      <c r="J1042" s="21"/>
      <c r="K1042" s="21"/>
      <c r="L1042" s="21"/>
      <c r="M1042" s="21"/>
      <c r="N1042" s="21"/>
      <c r="O1042" s="21"/>
      <c r="P1042" s="21"/>
      <c r="Q1042" s="21"/>
      <c r="R1042" s="21"/>
      <c r="S1042" s="21"/>
      <c r="T1042" s="21"/>
      <c r="U1042" s="21"/>
      <c r="V1042" s="21"/>
      <c r="W1042" s="21"/>
      <c r="X1042" s="21"/>
      <c r="Y1042" s="21"/>
      <c r="Z1042" s="21"/>
    </row>
    <row r="1043" spans="5:26">
      <c r="E1043" s="21"/>
      <c r="F1043" s="21"/>
      <c r="G1043" s="21"/>
      <c r="H1043" s="21"/>
      <c r="I1043" s="21"/>
      <c r="J1043" s="21"/>
      <c r="K1043" s="21"/>
      <c r="L1043" s="21"/>
      <c r="M1043" s="21"/>
      <c r="N1043" s="21"/>
      <c r="O1043" s="21"/>
      <c r="P1043" s="21"/>
      <c r="Q1043" s="21"/>
      <c r="R1043" s="21"/>
      <c r="S1043" s="21"/>
      <c r="T1043" s="21"/>
      <c r="U1043" s="21"/>
      <c r="V1043" s="21"/>
      <c r="W1043" s="21"/>
      <c r="X1043" s="21"/>
      <c r="Y1043" s="21"/>
      <c r="Z1043" s="21"/>
    </row>
    <row r="1044" spans="5:26">
      <c r="E1044" s="21"/>
      <c r="F1044" s="21"/>
      <c r="G1044" s="21"/>
      <c r="H1044" s="21"/>
      <c r="I1044" s="21"/>
      <c r="J1044" s="21"/>
      <c r="K1044" s="21"/>
      <c r="L1044" s="21"/>
      <c r="M1044" s="21"/>
      <c r="N1044" s="21"/>
      <c r="O1044" s="21"/>
      <c r="P1044" s="21"/>
      <c r="Q1044" s="21"/>
      <c r="R1044" s="21"/>
      <c r="S1044" s="21"/>
      <c r="T1044" s="21"/>
      <c r="U1044" s="21"/>
      <c r="V1044" s="21"/>
      <c r="W1044" s="21"/>
      <c r="X1044" s="21"/>
      <c r="Y1044" s="21"/>
      <c r="Z1044" s="21"/>
    </row>
    <row r="1045" spans="5:26">
      <c r="E1045" s="21"/>
      <c r="F1045" s="21"/>
      <c r="G1045" s="21"/>
      <c r="H1045" s="21"/>
      <c r="I1045" s="21"/>
      <c r="J1045" s="21"/>
      <c r="K1045" s="21"/>
      <c r="L1045" s="21"/>
      <c r="M1045" s="21"/>
      <c r="N1045" s="21"/>
      <c r="O1045" s="21"/>
      <c r="P1045" s="21"/>
      <c r="Q1045" s="21"/>
      <c r="R1045" s="21"/>
      <c r="S1045" s="21"/>
      <c r="T1045" s="21"/>
      <c r="U1045" s="21"/>
      <c r="V1045" s="21"/>
      <c r="W1045" s="21"/>
      <c r="X1045" s="21"/>
      <c r="Y1045" s="21"/>
      <c r="Z1045" s="21"/>
    </row>
    <row r="1046" spans="5:26">
      <c r="E1046" s="21"/>
      <c r="F1046" s="21"/>
      <c r="G1046" s="21"/>
      <c r="H1046" s="21"/>
      <c r="I1046" s="21"/>
      <c r="J1046" s="21"/>
      <c r="K1046" s="21"/>
      <c r="L1046" s="21"/>
      <c r="M1046" s="21"/>
      <c r="N1046" s="21"/>
      <c r="O1046" s="21"/>
      <c r="P1046" s="21"/>
      <c r="Q1046" s="21"/>
      <c r="R1046" s="21"/>
      <c r="S1046" s="21"/>
      <c r="T1046" s="21"/>
      <c r="U1046" s="21"/>
      <c r="V1046" s="21"/>
      <c r="W1046" s="21"/>
      <c r="X1046" s="21"/>
      <c r="Y1046" s="21"/>
      <c r="Z1046" s="21"/>
    </row>
    <row r="1047" spans="5:26">
      <c r="E1047" s="21"/>
      <c r="F1047" s="21"/>
      <c r="G1047" s="21"/>
      <c r="H1047" s="21"/>
      <c r="I1047" s="21"/>
      <c r="J1047" s="21"/>
      <c r="K1047" s="21"/>
      <c r="L1047" s="21"/>
      <c r="M1047" s="21"/>
      <c r="N1047" s="21"/>
      <c r="O1047" s="21"/>
      <c r="P1047" s="21"/>
      <c r="Q1047" s="21"/>
      <c r="R1047" s="21"/>
      <c r="S1047" s="21"/>
      <c r="T1047" s="21"/>
      <c r="U1047" s="21"/>
      <c r="V1047" s="21"/>
      <c r="W1047" s="21"/>
      <c r="X1047" s="21"/>
      <c r="Y1047" s="21"/>
      <c r="Z1047" s="21"/>
    </row>
    <row r="1048" spans="5:26">
      <c r="E1048" s="21"/>
      <c r="F1048" s="21"/>
      <c r="G1048" s="21"/>
      <c r="H1048" s="21"/>
      <c r="I1048" s="21"/>
      <c r="J1048" s="21"/>
      <c r="K1048" s="21"/>
      <c r="L1048" s="21"/>
      <c r="M1048" s="21"/>
      <c r="N1048" s="21"/>
      <c r="O1048" s="21"/>
      <c r="P1048" s="21"/>
      <c r="Q1048" s="21"/>
      <c r="R1048" s="21"/>
      <c r="S1048" s="21"/>
      <c r="T1048" s="21"/>
      <c r="U1048" s="21"/>
      <c r="V1048" s="21"/>
      <c r="W1048" s="21"/>
      <c r="X1048" s="21"/>
      <c r="Y1048" s="21"/>
      <c r="Z1048" s="21"/>
    </row>
    <row r="1049" spans="5:26">
      <c r="E1049" s="21"/>
      <c r="F1049" s="21"/>
      <c r="G1049" s="21"/>
      <c r="H1049" s="21"/>
      <c r="I1049" s="21"/>
      <c r="J1049" s="21"/>
      <c r="K1049" s="21"/>
      <c r="L1049" s="21"/>
      <c r="M1049" s="21"/>
      <c r="N1049" s="21"/>
      <c r="O1049" s="21"/>
      <c r="P1049" s="21"/>
      <c r="Q1049" s="21"/>
      <c r="R1049" s="21"/>
      <c r="S1049" s="21"/>
      <c r="T1049" s="21"/>
      <c r="U1049" s="21"/>
      <c r="V1049" s="21"/>
      <c r="W1049" s="21"/>
      <c r="X1049" s="21"/>
      <c r="Y1049" s="21"/>
      <c r="Z1049" s="21"/>
    </row>
    <row r="1050" spans="5:26">
      <c r="E1050" s="21"/>
      <c r="F1050" s="21"/>
      <c r="G1050" s="21"/>
      <c r="H1050" s="21"/>
      <c r="I1050" s="21"/>
      <c r="J1050" s="21"/>
      <c r="K1050" s="21"/>
      <c r="L1050" s="21"/>
      <c r="M1050" s="21"/>
      <c r="N1050" s="21"/>
      <c r="O1050" s="21"/>
      <c r="P1050" s="21"/>
      <c r="Q1050" s="21"/>
      <c r="R1050" s="21"/>
      <c r="S1050" s="21"/>
      <c r="T1050" s="21"/>
      <c r="U1050" s="21"/>
      <c r="V1050" s="21"/>
      <c r="W1050" s="21"/>
      <c r="X1050" s="21"/>
      <c r="Y1050" s="21"/>
      <c r="Z1050" s="21"/>
    </row>
    <row r="1051" spans="5:26">
      <c r="E1051" s="21"/>
      <c r="F1051" s="21"/>
      <c r="G1051" s="21"/>
      <c r="H1051" s="21"/>
      <c r="I1051" s="21"/>
      <c r="J1051" s="21"/>
      <c r="K1051" s="21"/>
      <c r="L1051" s="21"/>
      <c r="M1051" s="21"/>
      <c r="N1051" s="21"/>
      <c r="O1051" s="21"/>
      <c r="P1051" s="21"/>
      <c r="Q1051" s="21"/>
      <c r="R1051" s="21"/>
      <c r="S1051" s="21"/>
      <c r="T1051" s="21"/>
      <c r="U1051" s="21"/>
      <c r="V1051" s="21"/>
      <c r="W1051" s="21"/>
      <c r="X1051" s="21"/>
      <c r="Y1051" s="21"/>
      <c r="Z1051" s="21"/>
    </row>
    <row r="1052" spans="5:26">
      <c r="E1052" s="21"/>
      <c r="F1052" s="21"/>
      <c r="G1052" s="21"/>
      <c r="H1052" s="21"/>
      <c r="I1052" s="21"/>
      <c r="J1052" s="21"/>
      <c r="K1052" s="21"/>
      <c r="L1052" s="21"/>
      <c r="M1052" s="21"/>
      <c r="N1052" s="21"/>
      <c r="O1052" s="21"/>
      <c r="P1052" s="21"/>
      <c r="Q1052" s="21"/>
      <c r="R1052" s="21"/>
      <c r="S1052" s="21"/>
      <c r="T1052" s="21"/>
      <c r="U1052" s="21"/>
      <c r="V1052" s="21"/>
      <c r="W1052" s="21"/>
      <c r="X1052" s="21"/>
      <c r="Y1052" s="21"/>
      <c r="Z1052" s="21"/>
    </row>
    <row r="1053" spans="5:26">
      <c r="E1053" s="21"/>
      <c r="F1053" s="21"/>
      <c r="G1053" s="21"/>
      <c r="H1053" s="21"/>
      <c r="I1053" s="21"/>
      <c r="J1053" s="21"/>
      <c r="K1053" s="21"/>
      <c r="L1053" s="21"/>
      <c r="M1053" s="21"/>
      <c r="N1053" s="21"/>
      <c r="O1053" s="21"/>
      <c r="P1053" s="21"/>
      <c r="Q1053" s="21"/>
      <c r="R1053" s="21"/>
      <c r="S1053" s="21"/>
      <c r="T1053" s="21"/>
      <c r="U1053" s="21"/>
      <c r="V1053" s="21"/>
      <c r="W1053" s="21"/>
      <c r="X1053" s="21"/>
      <c r="Y1053" s="21"/>
      <c r="Z1053" s="21"/>
    </row>
    <row r="1054" spans="5:26">
      <c r="E1054" s="21"/>
      <c r="F1054" s="21"/>
      <c r="G1054" s="21"/>
      <c r="H1054" s="21"/>
      <c r="I1054" s="21"/>
      <c r="J1054" s="21"/>
      <c r="K1054" s="21"/>
      <c r="L1054" s="21"/>
      <c r="M1054" s="21"/>
      <c r="N1054" s="21"/>
      <c r="O1054" s="21"/>
      <c r="P1054" s="21"/>
      <c r="Q1054" s="21"/>
      <c r="R1054" s="21"/>
      <c r="S1054" s="21"/>
      <c r="T1054" s="21"/>
      <c r="U1054" s="21"/>
      <c r="V1054" s="21"/>
      <c r="W1054" s="21"/>
      <c r="X1054" s="21"/>
      <c r="Y1054" s="21"/>
      <c r="Z1054" s="21"/>
    </row>
    <row r="1055" spans="5:26">
      <c r="E1055" s="21"/>
      <c r="F1055" s="21"/>
      <c r="G1055" s="21"/>
      <c r="H1055" s="21"/>
      <c r="I1055" s="21"/>
      <c r="J1055" s="21"/>
      <c r="K1055" s="21"/>
      <c r="L1055" s="21"/>
      <c r="M1055" s="21"/>
      <c r="N1055" s="21"/>
      <c r="O1055" s="21"/>
      <c r="P1055" s="21"/>
      <c r="Q1055" s="21"/>
      <c r="R1055" s="21"/>
      <c r="S1055" s="21"/>
      <c r="T1055" s="21"/>
      <c r="U1055" s="21"/>
      <c r="V1055" s="21"/>
      <c r="W1055" s="21"/>
      <c r="X1055" s="21"/>
      <c r="Y1055" s="21"/>
      <c r="Z1055" s="21"/>
    </row>
    <row r="1056" spans="5:26">
      <c r="E1056" s="21"/>
      <c r="F1056" s="21"/>
      <c r="G1056" s="21"/>
      <c r="H1056" s="21"/>
      <c r="I1056" s="21"/>
      <c r="J1056" s="21"/>
      <c r="K1056" s="21"/>
      <c r="L1056" s="21"/>
      <c r="M1056" s="21"/>
      <c r="N1056" s="21"/>
      <c r="O1056" s="21"/>
      <c r="P1056" s="21"/>
      <c r="Q1056" s="21"/>
      <c r="R1056" s="21"/>
      <c r="S1056" s="21"/>
      <c r="T1056" s="21"/>
      <c r="U1056" s="21"/>
      <c r="V1056" s="21"/>
      <c r="W1056" s="21"/>
      <c r="X1056" s="21"/>
      <c r="Y1056" s="21"/>
      <c r="Z1056" s="21"/>
    </row>
    <row r="1057" spans="5:26">
      <c r="E1057" s="21"/>
      <c r="F1057" s="21"/>
      <c r="G1057" s="21"/>
      <c r="H1057" s="21"/>
      <c r="I1057" s="21"/>
      <c r="J1057" s="21"/>
      <c r="K1057" s="21"/>
      <c r="L1057" s="21"/>
      <c r="M1057" s="21"/>
      <c r="N1057" s="21"/>
      <c r="O1057" s="21"/>
      <c r="P1057" s="21"/>
      <c r="Q1057" s="21"/>
      <c r="R1057" s="21"/>
      <c r="S1057" s="21"/>
      <c r="T1057" s="21"/>
      <c r="U1057" s="21"/>
      <c r="V1057" s="21"/>
      <c r="W1057" s="21"/>
      <c r="X1057" s="21"/>
      <c r="Y1057" s="21"/>
      <c r="Z1057" s="21"/>
    </row>
    <row r="1058" spans="5:26">
      <c r="E1058" s="21"/>
      <c r="F1058" s="21"/>
      <c r="G1058" s="21"/>
      <c r="H1058" s="21"/>
      <c r="I1058" s="21"/>
      <c r="J1058" s="21"/>
      <c r="K1058" s="21"/>
      <c r="L1058" s="21"/>
      <c r="M1058" s="21"/>
      <c r="N1058" s="21"/>
      <c r="O1058" s="21"/>
      <c r="P1058" s="21"/>
      <c r="Q1058" s="21"/>
      <c r="R1058" s="21"/>
      <c r="S1058" s="21"/>
      <c r="T1058" s="21"/>
      <c r="U1058" s="21"/>
      <c r="V1058" s="21"/>
      <c r="W1058" s="21"/>
      <c r="X1058" s="21"/>
      <c r="Y1058" s="21"/>
      <c r="Z1058" s="21"/>
    </row>
    <row r="1059" spans="5:26">
      <c r="E1059" s="21"/>
      <c r="F1059" s="21"/>
      <c r="G1059" s="21"/>
      <c r="H1059" s="21"/>
      <c r="I1059" s="21"/>
      <c r="J1059" s="21"/>
      <c r="K1059" s="21"/>
      <c r="L1059" s="21"/>
      <c r="M1059" s="21"/>
      <c r="N1059" s="21"/>
      <c r="O1059" s="21"/>
      <c r="P1059" s="21"/>
      <c r="Q1059" s="21"/>
      <c r="R1059" s="21"/>
      <c r="S1059" s="21"/>
      <c r="T1059" s="21"/>
      <c r="U1059" s="21"/>
      <c r="V1059" s="21"/>
      <c r="W1059" s="21"/>
      <c r="X1059" s="21"/>
      <c r="Y1059" s="21"/>
      <c r="Z1059" s="21"/>
    </row>
    <row r="1060" spans="5:26">
      <c r="E1060" s="21"/>
      <c r="F1060" s="21"/>
      <c r="G1060" s="21"/>
      <c r="H1060" s="21"/>
      <c r="I1060" s="21"/>
      <c r="J1060" s="21"/>
      <c r="K1060" s="21"/>
      <c r="L1060" s="21"/>
      <c r="M1060" s="21"/>
      <c r="N1060" s="21"/>
      <c r="O1060" s="21"/>
      <c r="P1060" s="21"/>
      <c r="Q1060" s="21"/>
      <c r="R1060" s="21"/>
      <c r="S1060" s="21"/>
      <c r="T1060" s="21"/>
      <c r="U1060" s="21"/>
      <c r="V1060" s="21"/>
      <c r="W1060" s="21"/>
      <c r="X1060" s="21"/>
      <c r="Y1060" s="21"/>
      <c r="Z1060" s="21"/>
    </row>
    <row r="1061" spans="5:26">
      <c r="E1061" s="21"/>
      <c r="F1061" s="21"/>
      <c r="G1061" s="21"/>
      <c r="H1061" s="21"/>
      <c r="I1061" s="21"/>
      <c r="J1061" s="21"/>
      <c r="K1061" s="21"/>
      <c r="L1061" s="21"/>
      <c r="M1061" s="21"/>
      <c r="N1061" s="21"/>
      <c r="O1061" s="21"/>
      <c r="P1061" s="21"/>
      <c r="Q1061" s="21"/>
      <c r="R1061" s="21"/>
      <c r="S1061" s="21"/>
      <c r="T1061" s="21"/>
      <c r="U1061" s="21"/>
      <c r="V1061" s="21"/>
      <c r="W1061" s="21"/>
      <c r="X1061" s="21"/>
      <c r="Y1061" s="21"/>
      <c r="Z1061" s="21"/>
    </row>
    <row r="1062" spans="5:26">
      <c r="E1062" s="21"/>
      <c r="F1062" s="21"/>
      <c r="G1062" s="21"/>
      <c r="H1062" s="21"/>
      <c r="I1062" s="21"/>
      <c r="J1062" s="21"/>
      <c r="K1062" s="21"/>
      <c r="L1062" s="21"/>
      <c r="M1062" s="21"/>
      <c r="N1062" s="21"/>
      <c r="O1062" s="21"/>
      <c r="P1062" s="21"/>
      <c r="Q1062" s="21"/>
      <c r="R1062" s="21"/>
      <c r="S1062" s="21"/>
      <c r="T1062" s="21"/>
      <c r="U1062" s="21"/>
      <c r="V1062" s="21"/>
      <c r="W1062" s="21"/>
      <c r="X1062" s="21"/>
      <c r="Y1062" s="21"/>
      <c r="Z1062" s="21"/>
    </row>
    <row r="1063" spans="5:26">
      <c r="E1063" s="21"/>
      <c r="F1063" s="21"/>
      <c r="G1063" s="21"/>
      <c r="H1063" s="21"/>
      <c r="I1063" s="21"/>
      <c r="J1063" s="21"/>
      <c r="K1063" s="21"/>
      <c r="L1063" s="21"/>
      <c r="M1063" s="21"/>
      <c r="N1063" s="21"/>
      <c r="O1063" s="21"/>
      <c r="P1063" s="21"/>
      <c r="Q1063" s="21"/>
      <c r="R1063" s="21"/>
      <c r="S1063" s="21"/>
      <c r="T1063" s="21"/>
      <c r="U1063" s="21"/>
      <c r="V1063" s="21"/>
      <c r="W1063" s="21"/>
      <c r="X1063" s="21"/>
      <c r="Y1063" s="21"/>
      <c r="Z1063" s="21"/>
    </row>
  </sheetData>
  <mergeCells count="7">
    <mergeCell ref="A102:C102"/>
    <mergeCell ref="B87:C87"/>
    <mergeCell ref="A95:C95"/>
    <mergeCell ref="E16:F16"/>
    <mergeCell ref="A17:C17"/>
    <mergeCell ref="A43:C43"/>
    <mergeCell ref="B79:C7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A961"/>
  <sheetViews>
    <sheetView topLeftCell="A5" workbookViewId="0"/>
  </sheetViews>
  <sheetFormatPr baseColWidth="10" defaultColWidth="12.6640625" defaultRowHeight="15.75" customHeight="1"/>
  <cols>
    <col min="1" max="1" width="19.1640625" customWidth="1"/>
    <col min="2" max="2" width="92.1640625" customWidth="1"/>
    <col min="3" max="3" width="23.5" customWidth="1"/>
    <col min="4" max="4" width="36.6640625" customWidth="1"/>
    <col min="5" max="5" width="14.6640625" customWidth="1"/>
    <col min="10" max="10" width="14.83203125" customWidth="1"/>
    <col min="11" max="11" width="16.6640625" customWidth="1"/>
    <col min="15" max="15" width="14.5" customWidth="1"/>
  </cols>
  <sheetData>
    <row r="1" spans="1:27">
      <c r="A1" s="14"/>
      <c r="B1" s="21"/>
      <c r="C1" s="21"/>
      <c r="D1" s="21"/>
      <c r="E1" s="21"/>
      <c r="F1" s="21"/>
      <c r="G1" s="21"/>
      <c r="H1" s="21"/>
      <c r="I1" s="21"/>
      <c r="J1" s="21"/>
      <c r="K1" s="21"/>
      <c r="L1" s="21"/>
      <c r="M1" s="21"/>
      <c r="N1" s="21"/>
      <c r="O1" s="21"/>
      <c r="P1" s="21"/>
      <c r="Q1" s="21"/>
      <c r="R1" s="21"/>
      <c r="S1" s="21"/>
      <c r="T1" s="21"/>
      <c r="U1" s="21"/>
      <c r="V1" s="21"/>
      <c r="W1" s="21"/>
      <c r="X1" s="21"/>
      <c r="Y1" s="21"/>
      <c r="Z1" s="21"/>
      <c r="AA1" s="21"/>
    </row>
    <row r="2" spans="1:27">
      <c r="A2" s="157" t="s">
        <v>1791</v>
      </c>
      <c r="B2" s="114"/>
      <c r="C2" s="114"/>
      <c r="D2" s="114"/>
      <c r="E2" s="21"/>
      <c r="F2" s="21"/>
      <c r="G2" s="321" t="s">
        <v>1792</v>
      </c>
      <c r="H2" s="292"/>
      <c r="I2" s="292"/>
      <c r="J2" s="21"/>
      <c r="K2" s="139"/>
      <c r="L2" s="21"/>
      <c r="M2" s="21"/>
      <c r="N2" s="21"/>
      <c r="O2" s="21"/>
      <c r="P2" s="21"/>
      <c r="Q2" s="21"/>
      <c r="R2" s="21"/>
      <c r="S2" s="21"/>
      <c r="T2" s="21"/>
      <c r="U2" s="21"/>
      <c r="V2" s="21"/>
      <c r="W2" s="21"/>
      <c r="X2" s="21"/>
      <c r="Y2" s="21"/>
      <c r="Z2" s="21"/>
      <c r="AA2" s="21"/>
    </row>
    <row r="3" spans="1:27">
      <c r="A3" s="22" t="s">
        <v>1793</v>
      </c>
      <c r="B3" s="22" t="s">
        <v>1794</v>
      </c>
      <c r="C3" s="22" t="s">
        <v>1795</v>
      </c>
      <c r="D3" s="84" t="s">
        <v>1796</v>
      </c>
      <c r="E3" s="21"/>
      <c r="F3" s="21"/>
      <c r="G3" s="158" t="s">
        <v>1215</v>
      </c>
      <c r="H3" s="22" t="s">
        <v>1216</v>
      </c>
      <c r="I3" s="22" t="s">
        <v>1208</v>
      </c>
      <c r="J3" s="21"/>
      <c r="K3" s="21"/>
      <c r="L3" s="21"/>
      <c r="M3" s="21"/>
      <c r="N3" s="21"/>
      <c r="O3" s="21"/>
      <c r="P3" s="21"/>
      <c r="Q3" s="21"/>
      <c r="R3" s="21"/>
      <c r="S3" s="21"/>
      <c r="T3" s="21"/>
      <c r="U3" s="21"/>
      <c r="V3" s="21"/>
      <c r="W3" s="21"/>
      <c r="X3" s="21"/>
      <c r="Y3" s="21"/>
      <c r="Z3" s="21"/>
      <c r="AA3" s="21"/>
    </row>
    <row r="4" spans="1:27">
      <c r="A4" s="159" t="s">
        <v>56</v>
      </c>
      <c r="B4" s="159" t="s">
        <v>80</v>
      </c>
      <c r="C4" s="159" t="s">
        <v>82</v>
      </c>
      <c r="D4" s="21" t="s">
        <v>80</v>
      </c>
      <c r="E4" s="21"/>
      <c r="F4" s="21"/>
      <c r="G4" s="160" t="s">
        <v>82</v>
      </c>
      <c r="H4" s="23">
        <f>COUNTIF('Form responses'!AM2:AM47,"Qualitative")</f>
        <v>25</v>
      </c>
      <c r="I4" s="161">
        <f>(H4/H8)</f>
        <v>0.54347826086956519</v>
      </c>
      <c r="J4" s="21"/>
      <c r="K4" s="21"/>
      <c r="L4" s="21"/>
      <c r="M4" s="21"/>
      <c r="N4" s="21"/>
      <c r="O4" s="21"/>
      <c r="P4" s="21"/>
      <c r="Q4" s="21"/>
      <c r="R4" s="21"/>
      <c r="S4" s="21"/>
      <c r="T4" s="21"/>
      <c r="U4" s="21"/>
      <c r="V4" s="21"/>
      <c r="W4" s="21"/>
      <c r="X4" s="21"/>
      <c r="Y4" s="21"/>
      <c r="Z4" s="21"/>
      <c r="AA4" s="21"/>
    </row>
    <row r="5" spans="1:27">
      <c r="A5" s="159" t="s">
        <v>93</v>
      </c>
      <c r="B5" s="159" t="s">
        <v>80</v>
      </c>
      <c r="C5" s="159" t="s">
        <v>82</v>
      </c>
      <c r="D5" s="21" t="s">
        <v>80</v>
      </c>
      <c r="E5" s="21"/>
      <c r="F5" s="21"/>
      <c r="G5" s="160" t="s">
        <v>1218</v>
      </c>
      <c r="H5" s="23">
        <f>COUNTIF('Form responses'!AM2:AM47,"Quantitative")</f>
        <v>10</v>
      </c>
      <c r="I5" s="161">
        <f>(H5/H8)</f>
        <v>0.21739130434782608</v>
      </c>
      <c r="J5" s="21"/>
      <c r="K5" s="21"/>
      <c r="L5" s="21"/>
      <c r="M5" s="21"/>
      <c r="N5" s="21"/>
      <c r="O5" s="21"/>
      <c r="P5" s="21"/>
      <c r="Q5" s="21"/>
      <c r="R5" s="21"/>
      <c r="S5" s="21"/>
      <c r="T5" s="21"/>
      <c r="U5" s="21"/>
      <c r="V5" s="21"/>
      <c r="W5" s="21"/>
      <c r="X5" s="21"/>
      <c r="Y5" s="21"/>
      <c r="Z5" s="21"/>
      <c r="AA5" s="21"/>
    </row>
    <row r="6" spans="1:27">
      <c r="A6" s="162" t="s">
        <v>956</v>
      </c>
      <c r="B6" s="162" t="s">
        <v>1797</v>
      </c>
      <c r="C6" s="162" t="s">
        <v>82</v>
      </c>
      <c r="D6" s="163" t="s">
        <v>1797</v>
      </c>
      <c r="E6" s="21" t="s">
        <v>1682</v>
      </c>
      <c r="F6" s="21"/>
      <c r="G6" s="160" t="s">
        <v>142</v>
      </c>
      <c r="H6" s="23">
        <f>COUNTIF('Form responses'!AM2:AM47,"Mixed")</f>
        <v>10</v>
      </c>
      <c r="I6" s="161">
        <f>(H6/H8)</f>
        <v>0.21739130434782608</v>
      </c>
      <c r="J6" s="21"/>
      <c r="K6" s="21"/>
      <c r="L6" s="21"/>
      <c r="M6" s="21"/>
      <c r="N6" s="21"/>
      <c r="O6" s="21"/>
      <c r="P6" s="21"/>
      <c r="Q6" s="21"/>
      <c r="R6" s="21"/>
      <c r="S6" s="21"/>
      <c r="T6" s="21"/>
      <c r="U6" s="21"/>
      <c r="V6" s="21"/>
      <c r="W6" s="21"/>
      <c r="X6" s="21"/>
      <c r="Y6" s="21"/>
      <c r="Z6" s="21"/>
      <c r="AA6" s="21"/>
    </row>
    <row r="7" spans="1:27">
      <c r="A7" s="159" t="s">
        <v>120</v>
      </c>
      <c r="B7" s="159" t="s">
        <v>1798</v>
      </c>
      <c r="C7" s="159" t="s">
        <v>82</v>
      </c>
      <c r="D7" s="21" t="s">
        <v>1799</v>
      </c>
      <c r="E7" s="21"/>
      <c r="F7" s="21"/>
      <c r="G7" s="160" t="s">
        <v>1219</v>
      </c>
      <c r="H7" s="23">
        <f>COUNTIF('Form responses'!AM2:AM47,"unspecified")</f>
        <v>1</v>
      </c>
      <c r="I7" s="161">
        <f>(H7/H8)</f>
        <v>2.1739130434782608E-2</v>
      </c>
      <c r="J7" s="21"/>
      <c r="K7" s="21"/>
      <c r="L7" s="21"/>
      <c r="M7" s="21"/>
      <c r="N7" s="21"/>
      <c r="O7" s="21"/>
      <c r="P7" s="21"/>
      <c r="Q7" s="21"/>
      <c r="R7" s="21"/>
      <c r="S7" s="21"/>
      <c r="T7" s="21"/>
      <c r="U7" s="21"/>
      <c r="V7" s="21"/>
      <c r="W7" s="21"/>
      <c r="X7" s="21"/>
      <c r="Y7" s="21"/>
      <c r="Z7" s="21"/>
      <c r="AA7" s="21"/>
    </row>
    <row r="8" spans="1:27">
      <c r="A8" s="164" t="s">
        <v>150</v>
      </c>
      <c r="B8" s="164" t="s">
        <v>170</v>
      </c>
      <c r="C8" s="164" t="s">
        <v>172</v>
      </c>
      <c r="D8" s="21" t="s">
        <v>1800</v>
      </c>
      <c r="E8" s="21"/>
      <c r="F8" s="21"/>
      <c r="G8" s="165" t="s">
        <v>1204</v>
      </c>
      <c r="H8" s="166">
        <f>SUM(H4:H7)</f>
        <v>46</v>
      </c>
      <c r="I8" s="146"/>
      <c r="J8" s="21"/>
      <c r="K8" s="21"/>
      <c r="L8" s="21"/>
      <c r="M8" s="21"/>
      <c r="N8" s="21"/>
      <c r="O8" s="21"/>
      <c r="P8" s="21"/>
      <c r="Q8" s="21"/>
      <c r="R8" s="21"/>
      <c r="S8" s="21"/>
      <c r="T8" s="21"/>
      <c r="U8" s="21"/>
      <c r="V8" s="21"/>
      <c r="W8" s="21"/>
      <c r="X8" s="21"/>
      <c r="Y8" s="21"/>
      <c r="Z8" s="21"/>
      <c r="AA8" s="21"/>
    </row>
    <row r="9" spans="1:27">
      <c r="A9" s="164" t="s">
        <v>180</v>
      </c>
      <c r="B9" s="164" t="s">
        <v>1801</v>
      </c>
      <c r="C9" s="164" t="s">
        <v>172</v>
      </c>
      <c r="D9" s="21" t="s">
        <v>1802</v>
      </c>
      <c r="E9" s="21"/>
      <c r="F9" s="21"/>
      <c r="G9" s="21"/>
      <c r="H9" s="21"/>
      <c r="I9" s="21"/>
      <c r="J9" s="21"/>
      <c r="K9" s="21"/>
      <c r="L9" s="21"/>
      <c r="M9" s="21"/>
      <c r="N9" s="21"/>
      <c r="O9" s="21"/>
      <c r="P9" s="21"/>
      <c r="Q9" s="21"/>
      <c r="R9" s="21"/>
      <c r="S9" s="21"/>
      <c r="T9" s="21"/>
      <c r="U9" s="21"/>
      <c r="V9" s="21"/>
      <c r="W9" s="21"/>
      <c r="X9" s="21"/>
      <c r="Y9" s="21"/>
      <c r="Z9" s="21"/>
      <c r="AA9" s="21"/>
    </row>
    <row r="10" spans="1:27">
      <c r="A10" s="164" t="s">
        <v>212</v>
      </c>
      <c r="B10" s="164" t="s">
        <v>1803</v>
      </c>
      <c r="C10" s="164" t="s">
        <v>172</v>
      </c>
      <c r="D10" s="21" t="s">
        <v>1804</v>
      </c>
      <c r="E10" s="21"/>
      <c r="F10" s="21"/>
      <c r="G10" s="21"/>
      <c r="H10" s="21"/>
      <c r="I10" s="21"/>
      <c r="J10" s="21"/>
      <c r="K10" s="21"/>
      <c r="L10" s="21"/>
      <c r="M10" s="21"/>
      <c r="N10" s="21"/>
      <c r="O10" s="21"/>
      <c r="P10" s="21"/>
      <c r="Q10" s="21"/>
      <c r="R10" s="21"/>
      <c r="S10" s="21"/>
      <c r="T10" s="21"/>
      <c r="U10" s="21"/>
      <c r="V10" s="21"/>
      <c r="W10" s="21"/>
      <c r="X10" s="21"/>
      <c r="Y10" s="21"/>
      <c r="Z10" s="21"/>
      <c r="AA10" s="21"/>
    </row>
    <row r="11" spans="1:27">
      <c r="A11" s="36" t="s">
        <v>240</v>
      </c>
      <c r="B11" s="36" t="s">
        <v>1805</v>
      </c>
      <c r="C11" s="36" t="s">
        <v>260</v>
      </c>
      <c r="D11" s="21" t="s">
        <v>1806</v>
      </c>
      <c r="E11" s="21"/>
      <c r="F11" s="21"/>
      <c r="G11" s="21"/>
      <c r="H11" s="21"/>
      <c r="I11" s="21"/>
      <c r="J11" s="21"/>
      <c r="K11" s="21"/>
      <c r="L11" s="21"/>
      <c r="M11" s="21"/>
      <c r="N11" s="21"/>
      <c r="O11" s="21"/>
      <c r="P11" s="21"/>
      <c r="Q11" s="21"/>
      <c r="R11" s="21"/>
      <c r="S11" s="21"/>
      <c r="T11" s="21"/>
      <c r="U11" s="21"/>
      <c r="V11" s="21"/>
      <c r="W11" s="21"/>
      <c r="X11" s="21"/>
      <c r="Y11" s="21"/>
      <c r="Z11" s="21"/>
      <c r="AA11" s="21"/>
    </row>
    <row r="12" spans="1:27">
      <c r="A12" s="159" t="s">
        <v>267</v>
      </c>
      <c r="B12" s="159" t="s">
        <v>80</v>
      </c>
      <c r="C12" s="159" t="s">
        <v>82</v>
      </c>
      <c r="D12" s="21" t="s">
        <v>80</v>
      </c>
      <c r="E12" s="21"/>
      <c r="F12" s="21"/>
      <c r="G12" s="21"/>
      <c r="H12" s="21"/>
      <c r="I12" s="21"/>
      <c r="J12" s="21"/>
      <c r="K12" s="21"/>
      <c r="L12" s="21"/>
      <c r="M12" s="21"/>
      <c r="N12" s="21"/>
      <c r="O12" s="21"/>
      <c r="P12" s="21"/>
      <c r="Q12" s="21"/>
      <c r="R12" s="21"/>
      <c r="S12" s="21"/>
      <c r="T12" s="21"/>
      <c r="U12" s="21"/>
      <c r="V12" s="21"/>
      <c r="W12" s="21"/>
      <c r="X12" s="21"/>
      <c r="Y12" s="21"/>
      <c r="Z12" s="21"/>
      <c r="AA12" s="21"/>
    </row>
    <row r="13" spans="1:27">
      <c r="A13" s="93" t="s">
        <v>323</v>
      </c>
      <c r="B13" s="93" t="s">
        <v>80</v>
      </c>
      <c r="C13" s="93" t="s">
        <v>142</v>
      </c>
      <c r="D13" s="21" t="s">
        <v>80</v>
      </c>
      <c r="E13" s="21"/>
      <c r="F13" s="21"/>
      <c r="G13" s="21"/>
      <c r="H13" s="21"/>
      <c r="I13" s="21"/>
      <c r="J13" s="21"/>
      <c r="K13" s="21"/>
      <c r="L13" s="21"/>
      <c r="M13" s="21"/>
      <c r="N13" s="21"/>
      <c r="O13" s="21"/>
      <c r="P13" s="21"/>
      <c r="Q13" s="21"/>
      <c r="R13" s="21"/>
      <c r="S13" s="21"/>
      <c r="T13" s="21"/>
      <c r="U13" s="21"/>
      <c r="V13" s="21"/>
      <c r="W13" s="21"/>
      <c r="X13" s="21"/>
      <c r="Y13" s="21"/>
      <c r="Z13" s="21"/>
      <c r="AA13" s="21"/>
    </row>
    <row r="14" spans="1:27">
      <c r="A14" s="93" t="s">
        <v>345</v>
      </c>
      <c r="B14" s="93" t="s">
        <v>1807</v>
      </c>
      <c r="C14" s="93" t="s">
        <v>142</v>
      </c>
      <c r="D14" s="21"/>
      <c r="E14" s="21"/>
      <c r="F14" s="21"/>
      <c r="G14" s="21"/>
      <c r="H14" s="21"/>
      <c r="I14" s="21"/>
      <c r="J14" s="21"/>
      <c r="K14" s="21"/>
      <c r="L14" s="21"/>
      <c r="M14" s="21"/>
      <c r="N14" s="21"/>
      <c r="O14" s="21"/>
      <c r="P14" s="21"/>
      <c r="Q14" s="21"/>
      <c r="R14" s="21"/>
      <c r="S14" s="21"/>
      <c r="T14" s="21"/>
      <c r="U14" s="21"/>
      <c r="V14" s="21"/>
      <c r="W14" s="21"/>
      <c r="X14" s="21"/>
      <c r="Y14" s="21"/>
      <c r="Z14" s="21"/>
      <c r="AA14" s="21"/>
    </row>
    <row r="15" spans="1:27">
      <c r="A15" s="159" t="s">
        <v>369</v>
      </c>
      <c r="B15" s="159" t="s">
        <v>1808</v>
      </c>
      <c r="C15" s="159" t="s">
        <v>82</v>
      </c>
      <c r="D15" s="21" t="s">
        <v>1809</v>
      </c>
      <c r="E15" s="21"/>
      <c r="F15" s="21"/>
      <c r="G15" s="21"/>
      <c r="H15" s="21"/>
      <c r="I15" s="21"/>
      <c r="J15" s="21"/>
      <c r="K15" s="21"/>
      <c r="L15" s="21"/>
      <c r="M15" s="21"/>
      <c r="N15" s="21"/>
      <c r="O15" s="21"/>
      <c r="P15" s="21"/>
      <c r="Q15" s="21"/>
      <c r="R15" s="21"/>
      <c r="S15" s="21"/>
      <c r="T15" s="21"/>
      <c r="U15" s="21"/>
      <c r="V15" s="21"/>
      <c r="W15" s="21"/>
      <c r="X15" s="21"/>
      <c r="Y15" s="21"/>
      <c r="Z15" s="21"/>
      <c r="AA15" s="21"/>
    </row>
    <row r="16" spans="1:27">
      <c r="A16" s="159" t="s">
        <v>396</v>
      </c>
      <c r="B16" s="159" t="s">
        <v>1810</v>
      </c>
      <c r="C16" s="159" t="s">
        <v>82</v>
      </c>
      <c r="D16" s="21" t="s">
        <v>1811</v>
      </c>
      <c r="E16" s="21"/>
      <c r="F16" s="21"/>
      <c r="G16" s="21"/>
      <c r="H16" s="21"/>
      <c r="I16" s="21"/>
      <c r="J16" s="21"/>
      <c r="K16" s="21"/>
      <c r="L16" s="21"/>
      <c r="M16" s="21"/>
      <c r="N16" s="21"/>
      <c r="O16" s="21"/>
      <c r="P16" s="21"/>
      <c r="Q16" s="21"/>
      <c r="R16" s="21"/>
      <c r="S16" s="21"/>
      <c r="T16" s="21"/>
      <c r="U16" s="21"/>
      <c r="V16" s="21"/>
      <c r="W16" s="21"/>
      <c r="X16" s="21"/>
      <c r="Y16" s="21"/>
      <c r="Z16" s="21"/>
      <c r="AA16" s="21"/>
    </row>
    <row r="17" spans="1:27">
      <c r="A17" s="159" t="s">
        <v>420</v>
      </c>
      <c r="B17" s="159" t="s">
        <v>80</v>
      </c>
      <c r="C17" s="159" t="s">
        <v>82</v>
      </c>
      <c r="D17" s="21" t="s">
        <v>80</v>
      </c>
      <c r="E17" s="21"/>
      <c r="F17" s="21"/>
      <c r="G17" s="21"/>
      <c r="H17" s="21"/>
      <c r="I17" s="21"/>
      <c r="J17" s="21"/>
      <c r="K17" s="21"/>
      <c r="L17" s="21"/>
      <c r="M17" s="21"/>
      <c r="N17" s="21"/>
      <c r="O17" s="21"/>
      <c r="P17" s="21"/>
      <c r="Q17" s="21"/>
      <c r="R17" s="21"/>
      <c r="S17" s="21"/>
      <c r="T17" s="21"/>
      <c r="U17" s="21"/>
      <c r="V17" s="21"/>
      <c r="W17" s="21"/>
      <c r="X17" s="21"/>
      <c r="Y17" s="21"/>
      <c r="Z17" s="21"/>
      <c r="AA17" s="21"/>
    </row>
    <row r="18" spans="1:27">
      <c r="A18" s="164" t="s">
        <v>472</v>
      </c>
      <c r="B18" s="164" t="s">
        <v>1803</v>
      </c>
      <c r="C18" s="164" t="s">
        <v>172</v>
      </c>
      <c r="D18" s="21" t="s">
        <v>1804</v>
      </c>
      <c r="E18" s="21"/>
      <c r="F18" s="21"/>
      <c r="G18" s="21"/>
      <c r="H18" s="21"/>
      <c r="I18" s="21"/>
      <c r="J18" s="21"/>
      <c r="K18" s="21"/>
      <c r="L18" s="21"/>
      <c r="M18" s="21"/>
      <c r="N18" s="21"/>
      <c r="O18" s="21"/>
      <c r="P18" s="21"/>
      <c r="Q18" s="21"/>
      <c r="R18" s="21"/>
      <c r="S18" s="21"/>
      <c r="T18" s="21"/>
      <c r="U18" s="21"/>
      <c r="V18" s="21"/>
      <c r="W18" s="21"/>
      <c r="X18" s="21"/>
      <c r="Y18" s="21"/>
      <c r="Z18" s="21"/>
      <c r="AA18" s="21"/>
    </row>
    <row r="19" spans="1:27">
      <c r="A19" s="164" t="s">
        <v>500</v>
      </c>
      <c r="B19" s="164" t="s">
        <v>1803</v>
      </c>
      <c r="C19" s="164" t="s">
        <v>172</v>
      </c>
      <c r="D19" s="21" t="s">
        <v>1804</v>
      </c>
      <c r="E19" s="21"/>
      <c r="F19" s="21"/>
      <c r="G19" s="21"/>
      <c r="H19" s="21"/>
      <c r="I19" s="21"/>
      <c r="J19" s="21"/>
      <c r="K19" s="21"/>
      <c r="L19" s="21"/>
      <c r="M19" s="21"/>
      <c r="N19" s="21"/>
      <c r="O19" s="21"/>
      <c r="P19" s="21"/>
      <c r="Q19" s="21"/>
      <c r="R19" s="21"/>
      <c r="S19" s="21"/>
      <c r="T19" s="21"/>
      <c r="U19" s="21"/>
      <c r="V19" s="21"/>
      <c r="W19" s="21"/>
      <c r="X19" s="21"/>
      <c r="Y19" s="21"/>
      <c r="Z19" s="21"/>
      <c r="AA19" s="21"/>
    </row>
    <row r="20" spans="1:27">
      <c r="A20" s="159" t="s">
        <v>524</v>
      </c>
      <c r="B20" s="159" t="s">
        <v>1803</v>
      </c>
      <c r="C20" s="159" t="s">
        <v>82</v>
      </c>
      <c r="D20" s="21" t="s">
        <v>1804</v>
      </c>
      <c r="E20" s="21"/>
      <c r="F20" s="21"/>
      <c r="G20" s="21"/>
      <c r="H20" s="21"/>
      <c r="I20" s="21"/>
      <c r="J20" s="21"/>
      <c r="K20" s="21"/>
      <c r="L20" s="21"/>
      <c r="M20" s="21"/>
      <c r="N20" s="21"/>
      <c r="O20" s="21"/>
      <c r="P20" s="21"/>
      <c r="Q20" s="21"/>
      <c r="R20" s="21"/>
      <c r="S20" s="21"/>
      <c r="T20" s="21"/>
      <c r="U20" s="21"/>
      <c r="V20" s="21"/>
      <c r="W20" s="21"/>
      <c r="X20" s="21"/>
      <c r="Y20" s="21"/>
      <c r="Z20" s="21"/>
      <c r="AA20" s="21"/>
    </row>
    <row r="21" spans="1:27">
      <c r="A21" s="93" t="s">
        <v>547</v>
      </c>
      <c r="B21" s="93" t="s">
        <v>1807</v>
      </c>
      <c r="C21" s="93" t="s">
        <v>142</v>
      </c>
      <c r="D21" s="21" t="s">
        <v>1812</v>
      </c>
      <c r="E21" s="21"/>
      <c r="F21" s="21"/>
      <c r="G21" s="21"/>
      <c r="H21" s="21"/>
      <c r="I21" s="21"/>
      <c r="J21" s="21"/>
      <c r="K21" s="21"/>
      <c r="L21" s="21"/>
      <c r="M21" s="21"/>
      <c r="N21" s="21"/>
      <c r="O21" s="21"/>
      <c r="P21" s="21"/>
      <c r="Q21" s="21"/>
      <c r="R21" s="21"/>
      <c r="S21" s="21"/>
      <c r="T21" s="21"/>
      <c r="U21" s="21"/>
      <c r="V21" s="21"/>
      <c r="W21" s="21"/>
      <c r="X21" s="21"/>
      <c r="Y21" s="21"/>
      <c r="Z21" s="21"/>
      <c r="AA21" s="21"/>
    </row>
    <row r="22" spans="1:27">
      <c r="A22" s="167" t="s">
        <v>574</v>
      </c>
      <c r="B22" s="167" t="s">
        <v>1803</v>
      </c>
      <c r="C22" s="167" t="s">
        <v>172</v>
      </c>
      <c r="D22" s="21" t="s">
        <v>1804</v>
      </c>
      <c r="E22" s="21"/>
      <c r="F22" s="21"/>
      <c r="G22" s="21"/>
      <c r="H22" s="21"/>
      <c r="I22" s="21"/>
      <c r="J22" s="21"/>
      <c r="K22" s="21"/>
      <c r="L22" s="21"/>
      <c r="M22" s="21"/>
      <c r="N22" s="21"/>
      <c r="O22" s="21"/>
      <c r="P22" s="21"/>
      <c r="Q22" s="21"/>
      <c r="R22" s="21"/>
      <c r="S22" s="21"/>
      <c r="T22" s="21"/>
      <c r="U22" s="21"/>
      <c r="V22" s="21"/>
      <c r="W22" s="21"/>
      <c r="X22" s="21"/>
      <c r="Y22" s="21"/>
      <c r="Z22" s="21"/>
      <c r="AA22" s="21"/>
    </row>
    <row r="23" spans="1:27">
      <c r="A23" s="167" t="s">
        <v>599</v>
      </c>
      <c r="B23" s="167" t="s">
        <v>1803</v>
      </c>
      <c r="C23" s="167" t="s">
        <v>172</v>
      </c>
      <c r="D23" s="21" t="s">
        <v>1804</v>
      </c>
      <c r="E23" s="21"/>
      <c r="F23" s="21"/>
      <c r="G23" s="21"/>
      <c r="H23" s="21"/>
      <c r="I23" s="21"/>
      <c r="J23" s="21"/>
      <c r="K23" s="21"/>
      <c r="L23" s="21"/>
      <c r="M23" s="21"/>
      <c r="N23" s="21"/>
      <c r="O23" s="21"/>
      <c r="P23" s="21"/>
      <c r="Q23" s="21"/>
      <c r="R23" s="21"/>
      <c r="S23" s="21"/>
      <c r="T23" s="21"/>
      <c r="U23" s="21"/>
      <c r="V23" s="21"/>
      <c r="W23" s="21"/>
      <c r="X23" s="21"/>
      <c r="Y23" s="21"/>
      <c r="Z23" s="21"/>
      <c r="AA23" s="21"/>
    </row>
    <row r="24" spans="1:27">
      <c r="A24" s="159" t="s">
        <v>623</v>
      </c>
      <c r="B24" s="159" t="s">
        <v>1803</v>
      </c>
      <c r="C24" s="159" t="s">
        <v>82</v>
      </c>
      <c r="D24" s="21" t="s">
        <v>1804</v>
      </c>
      <c r="E24" s="21"/>
      <c r="F24" s="21"/>
      <c r="G24" s="21"/>
      <c r="H24" s="21"/>
      <c r="I24" s="21"/>
      <c r="J24" s="21"/>
      <c r="K24" s="21"/>
      <c r="L24" s="21"/>
      <c r="M24" s="21"/>
      <c r="N24" s="21"/>
      <c r="O24" s="21"/>
      <c r="P24" s="21"/>
      <c r="Q24" s="21"/>
      <c r="R24" s="21"/>
      <c r="S24" s="21"/>
      <c r="T24" s="21"/>
      <c r="U24" s="21"/>
      <c r="V24" s="21"/>
      <c r="W24" s="21"/>
      <c r="X24" s="21"/>
      <c r="Y24" s="21"/>
      <c r="Z24" s="21"/>
      <c r="AA24" s="21"/>
    </row>
    <row r="25" spans="1:27">
      <c r="A25" s="159" t="s">
        <v>646</v>
      </c>
      <c r="B25" s="159" t="s">
        <v>80</v>
      </c>
      <c r="C25" s="159" t="s">
        <v>82</v>
      </c>
      <c r="D25" s="21" t="s">
        <v>80</v>
      </c>
      <c r="E25" s="21"/>
      <c r="F25" s="21"/>
      <c r="G25" s="21"/>
      <c r="H25" s="21"/>
      <c r="I25" s="21"/>
      <c r="J25" s="21"/>
      <c r="K25" s="21"/>
      <c r="L25" s="21"/>
      <c r="M25" s="21"/>
      <c r="N25" s="21"/>
      <c r="O25" s="21"/>
      <c r="P25" s="21"/>
      <c r="Q25" s="21"/>
      <c r="R25" s="21"/>
      <c r="S25" s="21"/>
      <c r="T25" s="21"/>
      <c r="U25" s="21"/>
      <c r="V25" s="21"/>
      <c r="W25" s="21"/>
      <c r="X25" s="21"/>
      <c r="Y25" s="21"/>
      <c r="Z25" s="21"/>
      <c r="AA25" s="21"/>
    </row>
    <row r="26" spans="1:27">
      <c r="A26" s="159" t="s">
        <v>669</v>
      </c>
      <c r="B26" s="159" t="s">
        <v>1813</v>
      </c>
      <c r="C26" s="159" t="s">
        <v>82</v>
      </c>
      <c r="D26" s="21" t="s">
        <v>1814</v>
      </c>
      <c r="E26" s="21"/>
      <c r="F26" s="21"/>
      <c r="G26" s="21"/>
      <c r="H26" s="21"/>
      <c r="I26" s="21"/>
      <c r="J26" s="21"/>
      <c r="K26" s="21"/>
      <c r="L26" s="21"/>
      <c r="M26" s="21"/>
      <c r="N26" s="21"/>
      <c r="O26" s="21"/>
      <c r="P26" s="21"/>
      <c r="Q26" s="21"/>
      <c r="R26" s="21"/>
      <c r="S26" s="21"/>
      <c r="T26" s="21"/>
      <c r="U26" s="21"/>
      <c r="V26" s="21"/>
      <c r="W26" s="21"/>
      <c r="X26" s="21"/>
      <c r="Y26" s="21"/>
      <c r="Z26" s="21"/>
      <c r="AA26" s="21"/>
    </row>
    <row r="27" spans="1:27">
      <c r="A27" s="159" t="s">
        <v>694</v>
      </c>
      <c r="B27" s="159" t="s">
        <v>1815</v>
      </c>
      <c r="C27" s="159" t="s">
        <v>82</v>
      </c>
      <c r="D27" s="21" t="s">
        <v>1815</v>
      </c>
      <c r="E27" s="21"/>
      <c r="F27" s="21"/>
      <c r="G27" s="21"/>
      <c r="H27" s="21"/>
      <c r="I27" s="21"/>
      <c r="J27" s="21"/>
      <c r="K27" s="21"/>
      <c r="L27" s="21"/>
      <c r="M27" s="21"/>
      <c r="N27" s="21"/>
      <c r="O27" s="21"/>
      <c r="P27" s="21"/>
      <c r="Q27" s="21"/>
      <c r="R27" s="21"/>
      <c r="S27" s="21"/>
      <c r="T27" s="21"/>
      <c r="U27" s="21"/>
      <c r="V27" s="21"/>
      <c r="W27" s="21"/>
      <c r="X27" s="21"/>
      <c r="Y27" s="21"/>
      <c r="Z27" s="21"/>
      <c r="AA27" s="21"/>
    </row>
    <row r="28" spans="1:27">
      <c r="A28" s="93" t="s">
        <v>715</v>
      </c>
      <c r="B28" s="93" t="s">
        <v>1816</v>
      </c>
      <c r="C28" s="93" t="s">
        <v>142</v>
      </c>
      <c r="D28" s="21" t="s">
        <v>1817</v>
      </c>
      <c r="E28" s="21"/>
      <c r="F28" s="21"/>
      <c r="G28" s="21"/>
      <c r="H28" s="21"/>
      <c r="I28" s="21"/>
      <c r="J28" s="21"/>
      <c r="K28" s="21"/>
      <c r="L28" s="21"/>
      <c r="M28" s="21"/>
      <c r="N28" s="21"/>
      <c r="O28" s="21"/>
      <c r="P28" s="21"/>
      <c r="Q28" s="21"/>
      <c r="R28" s="21"/>
      <c r="S28" s="21"/>
      <c r="T28" s="21"/>
      <c r="U28" s="21"/>
      <c r="V28" s="21"/>
      <c r="W28" s="21"/>
      <c r="X28" s="21"/>
      <c r="Y28" s="21"/>
      <c r="Z28" s="21"/>
      <c r="AA28" s="21"/>
    </row>
    <row r="29" spans="1:27">
      <c r="A29" s="159" t="s">
        <v>741</v>
      </c>
      <c r="B29" s="159" t="s">
        <v>758</v>
      </c>
      <c r="C29" s="159" t="s">
        <v>82</v>
      </c>
      <c r="D29" s="21" t="s">
        <v>758</v>
      </c>
      <c r="E29" s="21"/>
      <c r="F29" s="21"/>
      <c r="G29" s="21"/>
      <c r="H29" s="21"/>
      <c r="I29" s="21"/>
      <c r="J29" s="21"/>
      <c r="K29" s="21"/>
      <c r="L29" s="21"/>
      <c r="M29" s="21"/>
      <c r="N29" s="21"/>
      <c r="O29" s="21"/>
      <c r="P29" s="21"/>
      <c r="Q29" s="21"/>
      <c r="R29" s="21"/>
      <c r="S29" s="21"/>
      <c r="T29" s="21"/>
      <c r="U29" s="21"/>
      <c r="V29" s="21"/>
      <c r="W29" s="21"/>
      <c r="X29" s="21"/>
      <c r="Y29" s="21"/>
      <c r="Z29" s="21"/>
      <c r="AA29" s="21"/>
    </row>
    <row r="30" spans="1:27">
      <c r="A30" s="159" t="s">
        <v>769</v>
      </c>
      <c r="B30" s="159" t="s">
        <v>781</v>
      </c>
      <c r="C30" s="159" t="s">
        <v>82</v>
      </c>
      <c r="D30" s="21" t="s">
        <v>781</v>
      </c>
      <c r="E30" s="21"/>
      <c r="F30" s="21"/>
      <c r="G30" s="21"/>
      <c r="H30" s="21"/>
      <c r="I30" s="21"/>
      <c r="J30" s="21"/>
      <c r="K30" s="21"/>
      <c r="L30" s="21"/>
      <c r="M30" s="21"/>
      <c r="N30" s="21"/>
      <c r="O30" s="21"/>
      <c r="P30" s="21"/>
      <c r="Q30" s="21"/>
      <c r="R30" s="21"/>
      <c r="S30" s="21"/>
      <c r="T30" s="21"/>
      <c r="U30" s="21"/>
      <c r="V30" s="21"/>
      <c r="W30" s="21"/>
      <c r="X30" s="21"/>
      <c r="Y30" s="21"/>
      <c r="Z30" s="21"/>
      <c r="AA30" s="21"/>
    </row>
    <row r="31" spans="1:27">
      <c r="A31" s="93" t="s">
        <v>793</v>
      </c>
      <c r="B31" s="93" t="s">
        <v>808</v>
      </c>
      <c r="C31" s="93" t="s">
        <v>142</v>
      </c>
      <c r="D31" s="21" t="s">
        <v>1800</v>
      </c>
      <c r="E31" s="21"/>
      <c r="F31" s="21"/>
      <c r="G31" s="21"/>
      <c r="H31" s="21"/>
      <c r="I31" s="21"/>
      <c r="J31" s="21"/>
      <c r="K31" s="21"/>
      <c r="L31" s="21"/>
      <c r="M31" s="21"/>
      <c r="N31" s="21"/>
      <c r="O31" s="21"/>
      <c r="P31" s="21"/>
      <c r="Q31" s="21"/>
      <c r="R31" s="21"/>
      <c r="S31" s="21"/>
      <c r="T31" s="21"/>
      <c r="U31" s="21"/>
      <c r="V31" s="21"/>
      <c r="W31" s="21"/>
      <c r="X31" s="21"/>
      <c r="Y31" s="21"/>
      <c r="Z31" s="21"/>
      <c r="AA31" s="21"/>
    </row>
    <row r="32" spans="1:27">
      <c r="A32" s="159" t="s">
        <v>818</v>
      </c>
      <c r="B32" s="159" t="s">
        <v>833</v>
      </c>
      <c r="C32" s="159" t="s">
        <v>82</v>
      </c>
      <c r="D32" s="21" t="s">
        <v>1818</v>
      </c>
      <c r="E32" s="21"/>
      <c r="F32" s="21"/>
      <c r="G32" s="21"/>
      <c r="H32" s="21"/>
      <c r="I32" s="21"/>
      <c r="J32" s="21"/>
      <c r="K32" s="21"/>
      <c r="L32" s="21"/>
      <c r="M32" s="21"/>
      <c r="N32" s="21"/>
      <c r="O32" s="21"/>
      <c r="P32" s="21"/>
      <c r="Q32" s="21"/>
      <c r="R32" s="21"/>
      <c r="S32" s="21"/>
      <c r="T32" s="21"/>
      <c r="U32" s="21"/>
      <c r="V32" s="21"/>
      <c r="W32" s="21"/>
      <c r="X32" s="21"/>
      <c r="Y32" s="21"/>
      <c r="Z32" s="21"/>
      <c r="AA32" s="21"/>
    </row>
    <row r="33" spans="1:27">
      <c r="A33" s="93" t="s">
        <v>865</v>
      </c>
      <c r="B33" s="93" t="s">
        <v>1819</v>
      </c>
      <c r="C33" s="93" t="s">
        <v>142</v>
      </c>
      <c r="D33" s="21" t="s">
        <v>1800</v>
      </c>
      <c r="E33" s="21"/>
      <c r="F33" s="21"/>
      <c r="G33" s="21"/>
      <c r="H33" s="21"/>
      <c r="I33" s="21"/>
      <c r="J33" s="21"/>
      <c r="K33" s="21"/>
      <c r="L33" s="21"/>
      <c r="M33" s="21"/>
      <c r="N33" s="21"/>
      <c r="O33" s="21"/>
      <c r="P33" s="21"/>
      <c r="Q33" s="21"/>
      <c r="R33" s="21"/>
      <c r="S33" s="21"/>
      <c r="T33" s="21"/>
      <c r="U33" s="21"/>
      <c r="V33" s="21"/>
      <c r="W33" s="21"/>
      <c r="X33" s="21"/>
      <c r="Y33" s="21"/>
      <c r="Z33" s="21"/>
      <c r="AA33" s="21"/>
    </row>
    <row r="34" spans="1:27">
      <c r="A34" s="159" t="s">
        <v>887</v>
      </c>
      <c r="B34" s="159" t="s">
        <v>758</v>
      </c>
      <c r="C34" s="159" t="s">
        <v>82</v>
      </c>
      <c r="D34" s="21" t="s">
        <v>758</v>
      </c>
      <c r="E34" s="21"/>
      <c r="F34" s="21"/>
      <c r="G34" s="21"/>
      <c r="H34" s="21"/>
      <c r="I34" s="21"/>
      <c r="J34" s="21"/>
      <c r="K34" s="21"/>
      <c r="L34" s="21"/>
      <c r="M34" s="21"/>
      <c r="N34" s="21"/>
      <c r="O34" s="21"/>
      <c r="P34" s="21"/>
      <c r="Q34" s="21"/>
      <c r="R34" s="21"/>
      <c r="S34" s="21"/>
      <c r="T34" s="21"/>
      <c r="U34" s="21"/>
      <c r="V34" s="21"/>
      <c r="W34" s="21"/>
      <c r="X34" s="21"/>
      <c r="Y34" s="21"/>
      <c r="Z34" s="21"/>
      <c r="AA34" s="21"/>
    </row>
    <row r="35" spans="1:27">
      <c r="A35" s="159" t="s">
        <v>909</v>
      </c>
      <c r="B35" s="159" t="s">
        <v>920</v>
      </c>
      <c r="C35" s="159" t="s">
        <v>82</v>
      </c>
      <c r="D35" s="21" t="s">
        <v>781</v>
      </c>
      <c r="E35" s="21"/>
      <c r="F35" s="21"/>
      <c r="G35" s="21"/>
      <c r="H35" s="21"/>
      <c r="I35" s="21"/>
      <c r="J35" s="21"/>
      <c r="K35" s="21"/>
      <c r="L35" s="21"/>
      <c r="M35" s="21"/>
      <c r="N35" s="21"/>
      <c r="O35" s="21"/>
      <c r="P35" s="21"/>
      <c r="Q35" s="21"/>
      <c r="R35" s="21"/>
      <c r="S35" s="21"/>
      <c r="T35" s="21"/>
      <c r="U35" s="21"/>
      <c r="V35" s="21"/>
      <c r="W35" s="21"/>
      <c r="X35" s="21"/>
      <c r="Y35" s="21"/>
      <c r="Z35" s="21"/>
      <c r="AA35" s="21"/>
    </row>
    <row r="36" spans="1:27">
      <c r="A36" s="93" t="s">
        <v>930</v>
      </c>
      <c r="B36" s="93" t="s">
        <v>1807</v>
      </c>
      <c r="C36" s="93" t="s">
        <v>142</v>
      </c>
      <c r="D36" s="21" t="s">
        <v>1812</v>
      </c>
      <c r="E36" s="21"/>
      <c r="F36" s="21"/>
      <c r="G36" s="21"/>
      <c r="H36" s="21"/>
      <c r="I36" s="21"/>
      <c r="J36" s="21"/>
      <c r="K36" s="21"/>
      <c r="L36" s="21"/>
      <c r="M36" s="21"/>
      <c r="N36" s="21"/>
      <c r="O36" s="21"/>
      <c r="P36" s="21"/>
      <c r="Q36" s="21"/>
      <c r="R36" s="21"/>
      <c r="S36" s="21"/>
      <c r="T36" s="21"/>
      <c r="U36" s="21"/>
      <c r="V36" s="21"/>
      <c r="W36" s="21"/>
      <c r="X36" s="21"/>
      <c r="Y36" s="21"/>
      <c r="Z36" s="21"/>
      <c r="AA36" s="21"/>
    </row>
    <row r="37" spans="1:27">
      <c r="A37" s="164" t="s">
        <v>956</v>
      </c>
      <c r="B37" s="164" t="s">
        <v>1803</v>
      </c>
      <c r="C37" s="164" t="s">
        <v>172</v>
      </c>
      <c r="D37" s="21" t="s">
        <v>1804</v>
      </c>
      <c r="E37" s="21"/>
      <c r="F37" s="21"/>
      <c r="G37" s="21"/>
      <c r="H37" s="21"/>
      <c r="I37" s="21"/>
      <c r="J37" s="21"/>
      <c r="K37" s="21"/>
      <c r="L37" s="21"/>
      <c r="M37" s="21"/>
      <c r="N37" s="21"/>
      <c r="O37" s="21"/>
      <c r="P37" s="21"/>
      <c r="Q37" s="21"/>
      <c r="R37" s="21"/>
      <c r="S37" s="21"/>
      <c r="T37" s="21"/>
      <c r="U37" s="21"/>
      <c r="V37" s="21"/>
      <c r="W37" s="21"/>
      <c r="X37" s="21"/>
      <c r="Y37" s="21"/>
      <c r="Z37" s="21"/>
      <c r="AA37" s="21"/>
    </row>
    <row r="38" spans="1:27">
      <c r="A38" s="164" t="s">
        <v>979</v>
      </c>
      <c r="B38" s="164" t="s">
        <v>1803</v>
      </c>
      <c r="C38" s="164" t="s">
        <v>172</v>
      </c>
      <c r="D38" s="21" t="s">
        <v>1804</v>
      </c>
      <c r="E38" s="21"/>
      <c r="F38" s="21"/>
      <c r="G38" s="21"/>
      <c r="H38" s="21"/>
      <c r="I38" s="21"/>
      <c r="J38" s="21"/>
      <c r="K38" s="21"/>
      <c r="L38" s="21"/>
      <c r="M38" s="21"/>
      <c r="N38" s="21"/>
      <c r="O38" s="21"/>
      <c r="P38" s="21"/>
      <c r="Q38" s="21"/>
      <c r="R38" s="21"/>
      <c r="S38" s="21"/>
      <c r="T38" s="21"/>
      <c r="U38" s="21"/>
      <c r="V38" s="21"/>
      <c r="W38" s="21"/>
      <c r="X38" s="21"/>
      <c r="Y38" s="21"/>
      <c r="Z38" s="21"/>
      <c r="AA38" s="21"/>
    </row>
    <row r="39" spans="1:27">
      <c r="A39" s="159" t="s">
        <v>996</v>
      </c>
      <c r="B39" s="159" t="s">
        <v>80</v>
      </c>
      <c r="C39" s="159" t="s">
        <v>82</v>
      </c>
      <c r="D39" s="21" t="s">
        <v>80</v>
      </c>
      <c r="E39" s="21"/>
      <c r="F39" s="21"/>
      <c r="G39" s="21"/>
      <c r="H39" s="21"/>
      <c r="I39" s="21"/>
      <c r="J39" s="21"/>
      <c r="K39" s="21"/>
      <c r="L39" s="21"/>
      <c r="M39" s="21"/>
      <c r="N39" s="21"/>
      <c r="O39" s="21"/>
      <c r="P39" s="21"/>
      <c r="Q39" s="21"/>
      <c r="R39" s="21"/>
      <c r="S39" s="21"/>
      <c r="T39" s="21"/>
      <c r="U39" s="21"/>
      <c r="V39" s="21"/>
      <c r="W39" s="21"/>
      <c r="X39" s="21"/>
      <c r="Y39" s="21"/>
      <c r="Z39" s="21"/>
      <c r="AA39" s="21"/>
    </row>
    <row r="40" spans="1:27">
      <c r="A40" s="159" t="s">
        <v>1018</v>
      </c>
      <c r="B40" s="159" t="s">
        <v>1034</v>
      </c>
      <c r="C40" s="159" t="s">
        <v>82</v>
      </c>
      <c r="D40" s="21" t="s">
        <v>1820</v>
      </c>
      <c r="E40" s="21"/>
      <c r="F40" s="21"/>
      <c r="G40" s="21"/>
      <c r="H40" s="21"/>
      <c r="I40" s="21"/>
      <c r="J40" s="21"/>
      <c r="K40" s="21"/>
      <c r="L40" s="21"/>
      <c r="M40" s="21"/>
      <c r="N40" s="21"/>
      <c r="O40" s="21"/>
      <c r="P40" s="21"/>
      <c r="Q40" s="21"/>
      <c r="R40" s="21"/>
      <c r="S40" s="21"/>
      <c r="T40" s="21"/>
      <c r="U40" s="21"/>
      <c r="V40" s="21"/>
      <c r="W40" s="21"/>
      <c r="X40" s="21"/>
      <c r="Y40" s="21"/>
      <c r="Z40" s="21"/>
      <c r="AA40" s="21"/>
    </row>
    <row r="41" spans="1:27">
      <c r="A41" s="159" t="s">
        <v>296</v>
      </c>
      <c r="B41" s="159" t="s">
        <v>1807</v>
      </c>
      <c r="C41" s="159" t="s">
        <v>82</v>
      </c>
      <c r="D41" s="21" t="s">
        <v>1812</v>
      </c>
      <c r="E41" s="21"/>
      <c r="F41" s="21"/>
      <c r="G41" s="21"/>
      <c r="H41" s="21"/>
      <c r="I41" s="21"/>
      <c r="J41" s="21"/>
      <c r="K41" s="21"/>
      <c r="L41" s="21"/>
      <c r="M41" s="21"/>
      <c r="N41" s="21"/>
      <c r="O41" s="21"/>
      <c r="P41" s="21"/>
      <c r="Q41" s="21"/>
      <c r="R41" s="21"/>
      <c r="S41" s="21"/>
      <c r="T41" s="21"/>
      <c r="U41" s="21"/>
      <c r="V41" s="21"/>
      <c r="W41" s="21"/>
      <c r="X41" s="21"/>
      <c r="Y41" s="21"/>
      <c r="Z41" s="21"/>
      <c r="AA41" s="21"/>
    </row>
    <row r="42" spans="1:27">
      <c r="A42" s="159" t="s">
        <v>1043</v>
      </c>
      <c r="B42" s="159" t="s">
        <v>80</v>
      </c>
      <c r="C42" s="159" t="s">
        <v>82</v>
      </c>
      <c r="D42" s="21" t="s">
        <v>80</v>
      </c>
      <c r="E42" s="21"/>
      <c r="F42" s="21"/>
      <c r="G42" s="21"/>
      <c r="H42" s="21"/>
      <c r="I42" s="21"/>
      <c r="J42" s="21"/>
      <c r="K42" s="21"/>
      <c r="L42" s="21"/>
      <c r="M42" s="21"/>
      <c r="N42" s="21"/>
      <c r="O42" s="21"/>
      <c r="P42" s="21"/>
      <c r="Q42" s="21"/>
      <c r="R42" s="21"/>
      <c r="S42" s="21"/>
      <c r="T42" s="21"/>
      <c r="U42" s="21"/>
      <c r="V42" s="21"/>
      <c r="W42" s="21"/>
      <c r="X42" s="21"/>
      <c r="Y42" s="21"/>
      <c r="Z42" s="21"/>
      <c r="AA42" s="21"/>
    </row>
    <row r="43" spans="1:27">
      <c r="A43" s="159" t="s">
        <v>1066</v>
      </c>
      <c r="B43" s="159" t="s">
        <v>1803</v>
      </c>
      <c r="C43" s="159" t="s">
        <v>82</v>
      </c>
      <c r="D43" s="21" t="s">
        <v>1804</v>
      </c>
      <c r="E43" s="21"/>
      <c r="F43" s="21"/>
      <c r="G43" s="21"/>
      <c r="H43" s="21"/>
      <c r="I43" s="21"/>
      <c r="J43" s="21"/>
      <c r="K43" s="21"/>
      <c r="L43" s="21"/>
      <c r="M43" s="21"/>
      <c r="N43" s="21"/>
      <c r="O43" s="21"/>
      <c r="P43" s="21"/>
      <c r="Q43" s="21"/>
      <c r="R43" s="21"/>
      <c r="S43" s="21"/>
      <c r="T43" s="21"/>
      <c r="U43" s="21"/>
      <c r="V43" s="21"/>
      <c r="W43" s="21"/>
      <c r="X43" s="21"/>
      <c r="Y43" s="21"/>
      <c r="Z43" s="21"/>
      <c r="AA43" s="21"/>
    </row>
    <row r="44" spans="1:27">
      <c r="A44" s="159" t="s">
        <v>1088</v>
      </c>
      <c r="B44" s="159" t="s">
        <v>1100</v>
      </c>
      <c r="C44" s="159" t="s">
        <v>82</v>
      </c>
      <c r="D44" s="21" t="s">
        <v>781</v>
      </c>
      <c r="E44" s="21"/>
      <c r="F44" s="21"/>
      <c r="G44" s="21"/>
      <c r="H44" s="21"/>
      <c r="I44" s="21"/>
      <c r="J44" s="21"/>
      <c r="K44" s="21"/>
      <c r="L44" s="21"/>
      <c r="M44" s="21"/>
      <c r="N44" s="21"/>
      <c r="O44" s="21"/>
      <c r="P44" s="21"/>
      <c r="Q44" s="21"/>
      <c r="R44" s="21"/>
      <c r="S44" s="21"/>
      <c r="T44" s="21"/>
      <c r="U44" s="21"/>
      <c r="V44" s="21"/>
      <c r="W44" s="21"/>
      <c r="X44" s="21"/>
      <c r="Y44" s="21"/>
      <c r="Z44" s="21"/>
      <c r="AA44" s="21"/>
    </row>
    <row r="45" spans="1:27">
      <c r="A45" s="93" t="s">
        <v>1110</v>
      </c>
      <c r="B45" s="93" t="s">
        <v>1821</v>
      </c>
      <c r="C45" s="93" t="s">
        <v>142</v>
      </c>
      <c r="D45" s="21" t="s">
        <v>1822</v>
      </c>
      <c r="E45" s="21"/>
      <c r="F45" s="21"/>
      <c r="G45" s="21"/>
      <c r="H45" s="21"/>
      <c r="I45" s="21"/>
      <c r="J45" s="21"/>
      <c r="K45" s="21"/>
      <c r="L45" s="21"/>
      <c r="M45" s="21"/>
      <c r="N45" s="21"/>
      <c r="O45" s="21"/>
      <c r="P45" s="21"/>
      <c r="Q45" s="21"/>
      <c r="R45" s="21"/>
      <c r="S45" s="21"/>
      <c r="T45" s="21"/>
      <c r="U45" s="21"/>
      <c r="V45" s="21"/>
      <c r="W45" s="21"/>
      <c r="X45" s="21"/>
      <c r="Y45" s="21"/>
      <c r="Z45" s="21"/>
      <c r="AA45" s="21"/>
    </row>
    <row r="46" spans="1:27">
      <c r="A46" s="93" t="s">
        <v>1154</v>
      </c>
      <c r="B46" s="93" t="s">
        <v>1807</v>
      </c>
      <c r="C46" s="93" t="s">
        <v>142</v>
      </c>
      <c r="D46" s="21" t="s">
        <v>1812</v>
      </c>
      <c r="E46" s="21"/>
      <c r="F46" s="21"/>
      <c r="G46" s="21"/>
      <c r="H46" s="21"/>
      <c r="I46" s="21"/>
      <c r="J46" s="21"/>
      <c r="K46" s="21"/>
      <c r="L46" s="21"/>
      <c r="M46" s="21"/>
      <c r="N46" s="21"/>
      <c r="O46" s="21"/>
      <c r="P46" s="21"/>
      <c r="Q46" s="21"/>
      <c r="R46" s="21"/>
      <c r="S46" s="21"/>
      <c r="T46" s="21"/>
      <c r="U46" s="21"/>
      <c r="V46" s="21"/>
      <c r="W46" s="21"/>
      <c r="X46" s="21"/>
      <c r="Y46" s="21"/>
      <c r="Z46" s="21"/>
      <c r="AA46" s="21"/>
    </row>
    <row r="47" spans="1:27">
      <c r="A47" s="159" t="s">
        <v>446</v>
      </c>
      <c r="B47" s="168" t="s">
        <v>1823</v>
      </c>
      <c r="C47" s="168" t="s">
        <v>82</v>
      </c>
      <c r="D47" s="21" t="s">
        <v>1820</v>
      </c>
      <c r="E47" s="21" t="s">
        <v>1824</v>
      </c>
      <c r="F47" s="21"/>
      <c r="G47" s="21"/>
      <c r="H47" s="21"/>
      <c r="I47" s="21"/>
      <c r="J47" s="21"/>
      <c r="K47" s="21"/>
      <c r="L47" s="21"/>
      <c r="M47" s="21"/>
      <c r="N47" s="21"/>
      <c r="O47" s="21"/>
      <c r="P47" s="21"/>
      <c r="Q47" s="21"/>
      <c r="R47" s="21"/>
      <c r="S47" s="21"/>
      <c r="T47" s="21"/>
      <c r="U47" s="21"/>
      <c r="V47" s="21"/>
      <c r="W47" s="21"/>
      <c r="X47" s="21"/>
      <c r="Y47" s="21"/>
      <c r="Z47" s="21"/>
      <c r="AA47" s="21"/>
    </row>
    <row r="48" spans="1:27">
      <c r="A48" s="159" t="s">
        <v>1130</v>
      </c>
      <c r="B48" s="168" t="s">
        <v>1825</v>
      </c>
      <c r="C48" s="168" t="s">
        <v>82</v>
      </c>
      <c r="D48" s="11" t="s">
        <v>1826</v>
      </c>
      <c r="E48" s="21" t="s">
        <v>1824</v>
      </c>
      <c r="F48" s="11"/>
      <c r="G48" s="11"/>
      <c r="H48" s="11"/>
      <c r="I48" s="11"/>
      <c r="J48" s="11"/>
      <c r="K48" s="11"/>
      <c r="L48" s="11"/>
      <c r="M48" s="11"/>
      <c r="N48" s="11"/>
      <c r="O48" s="11"/>
      <c r="P48" s="11"/>
      <c r="Q48" s="11"/>
      <c r="R48" s="11"/>
      <c r="S48" s="11"/>
      <c r="T48" s="11"/>
      <c r="U48" s="11"/>
      <c r="V48" s="11"/>
      <c r="W48" s="11"/>
      <c r="X48" s="11"/>
      <c r="Y48" s="11"/>
      <c r="Z48" s="11"/>
      <c r="AA48" s="11"/>
    </row>
    <row r="49" spans="1:27">
      <c r="A49" s="93" t="s">
        <v>843</v>
      </c>
      <c r="B49" s="169" t="s">
        <v>856</v>
      </c>
      <c r="C49" s="169" t="s">
        <v>142</v>
      </c>
      <c r="D49" s="21" t="s">
        <v>1827</v>
      </c>
      <c r="E49" s="21" t="s">
        <v>1824</v>
      </c>
      <c r="F49" s="11"/>
      <c r="G49" s="11"/>
      <c r="H49" s="11"/>
      <c r="I49" s="11"/>
      <c r="J49" s="11"/>
      <c r="K49" s="11"/>
      <c r="L49" s="11"/>
      <c r="M49" s="11"/>
      <c r="N49" s="11"/>
      <c r="O49" s="11"/>
      <c r="P49" s="11"/>
      <c r="Q49" s="11"/>
      <c r="R49" s="11"/>
      <c r="S49" s="11"/>
      <c r="T49" s="11"/>
      <c r="U49" s="11"/>
      <c r="V49" s="11"/>
      <c r="W49" s="11"/>
      <c r="X49" s="11"/>
      <c r="Y49" s="11"/>
      <c r="Z49" s="11"/>
      <c r="AA49" s="11"/>
    </row>
    <row r="50" spans="1:27">
      <c r="A50" s="164" t="s">
        <v>1178</v>
      </c>
      <c r="B50" s="170" t="s">
        <v>1828</v>
      </c>
      <c r="C50" s="171" t="s">
        <v>172</v>
      </c>
      <c r="D50" s="11" t="s">
        <v>1800</v>
      </c>
      <c r="E50" s="11" t="s">
        <v>1824</v>
      </c>
      <c r="F50" s="11"/>
      <c r="G50" s="11"/>
      <c r="H50" s="11"/>
      <c r="I50" s="11"/>
      <c r="J50" s="11"/>
      <c r="K50" s="11"/>
      <c r="L50" s="11"/>
      <c r="M50" s="11"/>
      <c r="N50" s="11"/>
      <c r="O50" s="11"/>
      <c r="P50" s="11"/>
      <c r="Q50" s="11"/>
      <c r="R50" s="11"/>
      <c r="S50" s="11"/>
      <c r="T50" s="11"/>
      <c r="U50" s="11"/>
      <c r="V50" s="11"/>
      <c r="W50" s="11"/>
      <c r="X50" s="11"/>
      <c r="Y50" s="11"/>
      <c r="Z50" s="11"/>
      <c r="AA50" s="11"/>
    </row>
    <row r="51" spans="1:27" ht="15.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row>
    <row r="52" spans="1:27" ht="15.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row>
    <row r="53" spans="1:27" ht="15.7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row>
    <row r="54" spans="1:27">
      <c r="A54" s="157" t="s">
        <v>1829</v>
      </c>
      <c r="B54" s="114"/>
      <c r="C54" s="108"/>
      <c r="D54" s="108"/>
      <c r="E54" s="108"/>
      <c r="F54" s="108"/>
      <c r="G54" s="11"/>
      <c r="H54" s="11"/>
      <c r="I54" s="11"/>
      <c r="J54" s="11"/>
      <c r="K54" s="11"/>
      <c r="L54" s="11"/>
      <c r="M54" s="11"/>
      <c r="N54" s="11"/>
      <c r="O54" s="11"/>
      <c r="P54" s="11"/>
      <c r="Q54" s="11"/>
      <c r="R54" s="11"/>
      <c r="S54" s="11"/>
      <c r="T54" s="11"/>
      <c r="U54" s="11"/>
      <c r="V54" s="11"/>
      <c r="W54" s="11"/>
      <c r="X54" s="11"/>
      <c r="Y54" s="11"/>
      <c r="Z54" s="11"/>
      <c r="AA54" s="11"/>
    </row>
    <row r="55" spans="1:27" ht="15.75" customHeight="1">
      <c r="A55" s="172" t="s">
        <v>1794</v>
      </c>
      <c r="B55" s="314" t="s">
        <v>1830</v>
      </c>
      <c r="C55" s="313"/>
      <c r="D55" s="313"/>
      <c r="E55" s="311"/>
      <c r="F55" s="315" t="s">
        <v>1831</v>
      </c>
      <c r="G55" s="11"/>
      <c r="H55" s="11"/>
      <c r="I55" s="11"/>
      <c r="J55" s="11"/>
      <c r="K55" s="11"/>
      <c r="L55" s="11"/>
      <c r="M55" s="11"/>
      <c r="N55" s="11"/>
      <c r="O55" s="11"/>
      <c r="P55" s="11"/>
      <c r="Q55" s="11"/>
      <c r="R55" s="11"/>
      <c r="S55" s="11"/>
      <c r="T55" s="11"/>
      <c r="U55" s="11"/>
      <c r="V55" s="11"/>
      <c r="W55" s="11"/>
      <c r="X55" s="11"/>
      <c r="Y55" s="11"/>
      <c r="Z55" s="11"/>
      <c r="AA55" s="11"/>
    </row>
    <row r="56" spans="1:27" ht="15.75" customHeight="1">
      <c r="A56" s="110" t="s">
        <v>1610</v>
      </c>
      <c r="B56" s="110" t="s">
        <v>1832</v>
      </c>
      <c r="C56" s="110" t="s">
        <v>1833</v>
      </c>
      <c r="D56" s="110" t="s">
        <v>142</v>
      </c>
      <c r="E56" s="110" t="s">
        <v>1219</v>
      </c>
      <c r="F56" s="316"/>
      <c r="G56" s="11"/>
      <c r="H56" s="11"/>
      <c r="I56" s="11"/>
      <c r="J56" s="11"/>
      <c r="K56" s="11"/>
      <c r="L56" s="11"/>
      <c r="M56" s="11"/>
      <c r="N56" s="11"/>
      <c r="O56" s="11"/>
      <c r="P56" s="11"/>
      <c r="Q56" s="11"/>
      <c r="R56" s="11"/>
      <c r="S56" s="11"/>
      <c r="T56" s="11"/>
      <c r="U56" s="11"/>
      <c r="V56" s="11"/>
      <c r="W56" s="11"/>
      <c r="X56" s="11"/>
      <c r="Y56" s="11"/>
      <c r="Z56" s="11"/>
      <c r="AA56" s="11"/>
    </row>
    <row r="57" spans="1:27" ht="15.75" customHeight="1">
      <c r="A57" s="112" t="s">
        <v>80</v>
      </c>
      <c r="B57" s="112" t="s">
        <v>1834</v>
      </c>
      <c r="C57" s="112"/>
      <c r="D57" s="112" t="s">
        <v>1835</v>
      </c>
      <c r="E57" s="36" t="s">
        <v>240</v>
      </c>
      <c r="F57" s="112">
        <f ca="1">IFERROR(__xludf.DUMMYFUNCTION("IF(NOT(ISBLANK(B57)),COUNTA(SPLIT(B57,"","")),0)+IF(NOT(ISBLANK(C57)),COUNTA(SPLIT(C57,"","")),0)+IF(NOT(ISBLANK(D57)),COUNTA(SPLIT(D57,"","")),0)+IF(NOT(ISBLANK(E57)),COUNTA(SPLIT(E57,"","")),0)"),19)</f>
        <v>19</v>
      </c>
      <c r="G57" s="11"/>
      <c r="H57" s="11"/>
      <c r="I57" s="11"/>
      <c r="J57" s="11"/>
      <c r="K57" s="11"/>
      <c r="L57" s="11"/>
      <c r="M57" s="11"/>
      <c r="N57" s="11"/>
      <c r="O57" s="11"/>
      <c r="P57" s="11"/>
      <c r="Q57" s="11"/>
      <c r="R57" s="11"/>
      <c r="S57" s="11"/>
      <c r="T57" s="11"/>
      <c r="U57" s="11"/>
      <c r="V57" s="11"/>
      <c r="W57" s="11"/>
      <c r="X57" s="11"/>
      <c r="Y57" s="11"/>
      <c r="Z57" s="11"/>
      <c r="AA57" s="11"/>
    </row>
    <row r="58" spans="1:27" ht="15.75" customHeight="1">
      <c r="A58" s="112" t="s">
        <v>1804</v>
      </c>
      <c r="B58" s="112" t="s">
        <v>1836</v>
      </c>
      <c r="C58" s="36" t="s">
        <v>1837</v>
      </c>
      <c r="D58" s="36" t="s">
        <v>1838</v>
      </c>
      <c r="E58" s="36" t="s">
        <v>240</v>
      </c>
      <c r="F58" s="112">
        <f ca="1">IFERROR(__xludf.DUMMYFUNCTION("IF(NOT(ISBLANK(B58)),COUNTA(SPLIT(B58,"","")),0)+IF(NOT(ISBLANK(C58)),COUNTA(SPLIT(C58,"","")),0)+IF(NOT(ISBLANK(D58)),COUNTA(SPLIT(D58,"","")),0)+IF(NOT(ISBLANK(E58)),COUNTA(SPLIT(E58,"","")),0)"),21)</f>
        <v>21</v>
      </c>
      <c r="G58" s="11"/>
      <c r="H58" s="11"/>
      <c r="I58" s="11"/>
      <c r="J58" s="11"/>
      <c r="K58" s="11"/>
      <c r="L58" s="11"/>
      <c r="M58" s="11"/>
      <c r="N58" s="11"/>
      <c r="O58" s="11"/>
      <c r="P58" s="11"/>
      <c r="Q58" s="11"/>
      <c r="R58" s="11"/>
      <c r="S58" s="11"/>
      <c r="T58" s="11"/>
      <c r="U58" s="11"/>
      <c r="V58" s="11"/>
      <c r="W58" s="11"/>
      <c r="X58" s="11"/>
      <c r="Y58" s="11"/>
      <c r="Z58" s="11"/>
      <c r="AA58" s="11"/>
    </row>
    <row r="59" spans="1:27" ht="15.75" customHeight="1">
      <c r="A59" s="112" t="s">
        <v>1839</v>
      </c>
      <c r="B59" s="112" t="s">
        <v>1840</v>
      </c>
      <c r="C59" s="112"/>
      <c r="D59" s="112"/>
      <c r="E59" s="36" t="s">
        <v>240</v>
      </c>
      <c r="F59" s="112">
        <f ca="1">IFERROR(__xludf.DUMMYFUNCTION("IF(NOT(ISBLANK(B59)),COUNTA(SPLIT(B59,"","")),0)+IF(NOT(ISBLANK(C59)),COUNTA(SPLIT(C59,"","")),0)+IF(NOT(ISBLANK(D59)),COUNTA(SPLIT(D59,"","")),0)+IF(NOT(ISBLANK(E59)),COUNTA(SPLIT(E59,"","")),0)"),5)</f>
        <v>5</v>
      </c>
      <c r="G59" s="11"/>
      <c r="H59" s="11"/>
      <c r="I59" s="11"/>
      <c r="J59" s="11"/>
      <c r="K59" s="11"/>
      <c r="L59" s="11"/>
      <c r="M59" s="11"/>
      <c r="N59" s="11"/>
      <c r="O59" s="11"/>
      <c r="P59" s="11"/>
      <c r="Q59" s="11"/>
      <c r="R59" s="11"/>
      <c r="S59" s="11"/>
      <c r="T59" s="11"/>
      <c r="U59" s="11"/>
      <c r="V59" s="11"/>
      <c r="W59" s="11"/>
      <c r="X59" s="11"/>
      <c r="Y59" s="11"/>
      <c r="Z59" s="11"/>
      <c r="AA59" s="11"/>
    </row>
    <row r="60" spans="1:27" ht="15.75" customHeight="1">
      <c r="A60" s="112" t="s">
        <v>1826</v>
      </c>
      <c r="B60" s="112" t="s">
        <v>1841</v>
      </c>
      <c r="C60" s="112"/>
      <c r="D60" s="112" t="s">
        <v>715</v>
      </c>
      <c r="E60" s="112"/>
      <c r="F60" s="112">
        <f ca="1">IFERROR(__xludf.DUMMYFUNCTION("IF(NOT(ISBLANK(B60)),COUNTA(SPLIT(B60,"","")),0)+IF(NOT(ISBLANK(C60)),COUNTA(SPLIT(C60,"","")),0)+IF(NOT(ISBLANK(D60)),COUNTA(SPLIT(D60,"","")),0)+IF(NOT(ISBLANK(E60)),COUNTA(SPLIT(E60,"","")),0)"),5)</f>
        <v>5</v>
      </c>
      <c r="G60" s="11"/>
      <c r="H60" s="11"/>
      <c r="I60" s="11"/>
      <c r="J60" s="11"/>
      <c r="K60" s="11"/>
      <c r="L60" s="11"/>
      <c r="M60" s="11"/>
      <c r="N60" s="11"/>
      <c r="O60" s="11"/>
      <c r="P60" s="11"/>
      <c r="Q60" s="11"/>
      <c r="R60" s="11"/>
      <c r="S60" s="11"/>
      <c r="T60" s="11"/>
      <c r="U60" s="11"/>
      <c r="V60" s="11"/>
      <c r="W60" s="11"/>
      <c r="X60" s="11"/>
      <c r="Y60" s="11"/>
      <c r="Z60" s="11"/>
      <c r="AA60" s="11"/>
    </row>
    <row r="61" spans="1:27" ht="15.75" customHeight="1">
      <c r="A61" s="112" t="s">
        <v>1800</v>
      </c>
      <c r="B61" s="112"/>
      <c r="C61" s="112" t="s">
        <v>1842</v>
      </c>
      <c r="D61" s="112" t="s">
        <v>1843</v>
      </c>
      <c r="E61" s="112"/>
      <c r="F61" s="112">
        <f ca="1">IFERROR(__xludf.DUMMYFUNCTION("IF(NOT(ISBLANK(B61)),COUNTA(SPLIT(B61,"","")),0)+IF(NOT(ISBLANK(C61)),COUNTA(SPLIT(C61,"","")),0)+IF(NOT(ISBLANK(D61)),COUNTA(SPLIT(D61,"","")),0)+IF(NOT(ISBLANK(E61)),COUNTA(SPLIT(E61,"","")),0)"),4)</f>
        <v>4</v>
      </c>
      <c r="G61" s="11"/>
      <c r="H61" s="11"/>
      <c r="I61" s="11"/>
      <c r="J61" s="11"/>
      <c r="K61" s="11"/>
      <c r="L61" s="11"/>
      <c r="M61" s="11"/>
      <c r="N61" s="11"/>
      <c r="O61" s="11"/>
      <c r="P61" s="11"/>
      <c r="Q61" s="11"/>
      <c r="R61" s="11"/>
      <c r="S61" s="11"/>
      <c r="T61" s="11"/>
      <c r="U61" s="11"/>
      <c r="V61" s="11"/>
      <c r="W61" s="11"/>
      <c r="X61" s="11"/>
      <c r="Y61" s="11"/>
      <c r="Z61" s="11"/>
      <c r="AA61" s="11"/>
    </row>
    <row r="62" spans="1:27" ht="15.75" customHeight="1">
      <c r="A62" s="112" t="s">
        <v>1809</v>
      </c>
      <c r="B62" s="112" t="s">
        <v>369</v>
      </c>
      <c r="C62" s="112"/>
      <c r="D62" s="112" t="s">
        <v>1110</v>
      </c>
      <c r="E62" s="112"/>
      <c r="F62" s="112">
        <f ca="1">IFERROR(__xludf.DUMMYFUNCTION("IF(NOT(ISBLANK(B62)),COUNTA(SPLIT(B62,"","")),0)+IF(NOT(ISBLANK(C62)),COUNTA(SPLIT(C62,"","")),0)+IF(NOT(ISBLANK(D62)),COUNTA(SPLIT(D62,"","")),0)+IF(NOT(ISBLANK(E62)),COUNTA(SPLIT(E62,"","")),0)"),2)</f>
        <v>2</v>
      </c>
      <c r="G62" s="11"/>
      <c r="H62" s="11"/>
      <c r="I62" s="11"/>
      <c r="J62" s="11"/>
      <c r="K62" s="11"/>
      <c r="L62" s="11"/>
      <c r="M62" s="11"/>
      <c r="N62" s="11"/>
      <c r="O62" s="11"/>
      <c r="P62" s="11"/>
      <c r="Q62" s="11"/>
      <c r="R62" s="11"/>
      <c r="S62" s="11"/>
      <c r="T62" s="11"/>
      <c r="U62" s="11"/>
      <c r="V62" s="11"/>
      <c r="W62" s="11"/>
      <c r="X62" s="11"/>
      <c r="Y62" s="11"/>
      <c r="Z62" s="11"/>
      <c r="AA62" s="11"/>
    </row>
    <row r="63" spans="1:27" ht="15.75" customHeight="1">
      <c r="A63" s="112" t="s">
        <v>1820</v>
      </c>
      <c r="B63" s="112" t="s">
        <v>1844</v>
      </c>
      <c r="C63" s="112"/>
      <c r="D63" s="112" t="s">
        <v>843</v>
      </c>
      <c r="E63" s="112"/>
      <c r="F63" s="112">
        <f ca="1">IFERROR(__xludf.DUMMYFUNCTION("IF(NOT(ISBLANK(B63)),COUNTA(SPLIT(B63,"","")),0)+IF(NOT(ISBLANK(C63)),COUNTA(SPLIT(C63,"","")),0)+IF(NOT(ISBLANK(D63)),COUNTA(SPLIT(D63,"","")),0)+IF(NOT(ISBLANK(E63)),COUNTA(SPLIT(E63,"","")),0)"),4)</f>
        <v>4</v>
      </c>
      <c r="G63" s="11"/>
      <c r="H63" s="11"/>
      <c r="I63" s="11"/>
      <c r="J63" s="11"/>
      <c r="K63" s="11"/>
      <c r="L63" s="11"/>
      <c r="M63" s="11"/>
      <c r="N63" s="11"/>
      <c r="O63" s="11"/>
      <c r="P63" s="11"/>
      <c r="Q63" s="11"/>
      <c r="R63" s="11"/>
      <c r="S63" s="11"/>
      <c r="T63" s="11"/>
      <c r="U63" s="11"/>
      <c r="V63" s="11"/>
      <c r="W63" s="11"/>
      <c r="X63" s="11"/>
      <c r="Y63" s="11"/>
      <c r="Z63" s="11"/>
      <c r="AA63" s="11"/>
    </row>
    <row r="64" spans="1:27" ht="15.75" customHeight="1">
      <c r="A64" s="112" t="s">
        <v>1815</v>
      </c>
      <c r="B64" s="112" t="s">
        <v>1845</v>
      </c>
      <c r="C64" s="112"/>
      <c r="D64" s="112"/>
      <c r="E64" s="112"/>
      <c r="F64" s="112">
        <f ca="1">IFERROR(__xludf.DUMMYFUNCTION("IF(NOT(ISBLANK(B64)),COUNTA(SPLIT(B64,"","")),0)+IF(NOT(ISBLANK(C64)),COUNTA(SPLIT(C64,"","")),0)+IF(NOT(ISBLANK(D64)),COUNTA(SPLIT(D64,"","")),0)+IF(NOT(ISBLANK(E64)),COUNTA(SPLIT(E64,"","")),0)"),2)</f>
        <v>2</v>
      </c>
      <c r="G64" s="11"/>
      <c r="H64" s="11"/>
      <c r="I64" s="11"/>
      <c r="J64" s="11"/>
      <c r="K64" s="11"/>
      <c r="L64" s="11"/>
      <c r="M64" s="11"/>
      <c r="N64" s="11"/>
      <c r="O64" s="11"/>
      <c r="P64" s="11"/>
      <c r="Q64" s="11"/>
      <c r="R64" s="11"/>
      <c r="S64" s="11"/>
      <c r="T64" s="11"/>
      <c r="U64" s="11"/>
      <c r="V64" s="11"/>
      <c r="W64" s="11"/>
      <c r="X64" s="11"/>
      <c r="Y64" s="11"/>
      <c r="Z64" s="11"/>
      <c r="AA64" s="11"/>
    </row>
    <row r="65" spans="1:27" ht="15.75" customHeight="1">
      <c r="A65" s="112" t="s">
        <v>781</v>
      </c>
      <c r="B65" s="112" t="s">
        <v>1846</v>
      </c>
      <c r="C65" s="112" t="s">
        <v>180</v>
      </c>
      <c r="D65" s="112"/>
      <c r="E65" s="112"/>
      <c r="F65" s="112">
        <f ca="1">IFERROR(__xludf.DUMMYFUNCTION("IF(NOT(ISBLANK(B65)),COUNTA(SPLIT(B65,"","")),0)+IF(NOT(ISBLANK(C65)),COUNTA(SPLIT(C65,"","")),0)+IF(NOT(ISBLANK(D65)),COUNTA(SPLIT(D65,"","")),0)+IF(NOT(ISBLANK(E65)),COUNTA(SPLIT(E65,"","")),0)"),5)</f>
        <v>5</v>
      </c>
      <c r="G65" s="11"/>
      <c r="H65" s="11"/>
      <c r="I65" s="11"/>
      <c r="J65" s="11"/>
      <c r="K65" s="11"/>
      <c r="L65" s="11"/>
      <c r="M65" s="11"/>
      <c r="N65" s="11"/>
      <c r="O65" s="11"/>
      <c r="P65" s="11"/>
      <c r="Q65" s="11"/>
      <c r="R65" s="11"/>
      <c r="S65" s="11"/>
      <c r="T65" s="11"/>
      <c r="U65" s="11"/>
      <c r="V65" s="11"/>
      <c r="W65" s="11"/>
      <c r="X65" s="11"/>
      <c r="Y65" s="11"/>
      <c r="Z65" s="11"/>
      <c r="AA65" s="11"/>
    </row>
    <row r="66" spans="1:27" ht="15.75" customHeight="1">
      <c r="A66" s="173" t="s">
        <v>1847</v>
      </c>
      <c r="B66" s="112"/>
      <c r="C66" s="112"/>
      <c r="D66" s="112"/>
      <c r="E66" s="112"/>
      <c r="F66" s="112">
        <f ca="1">IFERROR(__xludf.DUMMYFUNCTION("IF(NOT(ISBLANK(B66)),COUNTA(SPLIT(B66,"","")),0)+IF(NOT(ISBLANK(C66)),COUNTA(SPLIT(C66,"","")),0)+IF(NOT(ISBLANK(D66)),COUNTA(SPLIT(D66,"","")),0)+IF(NOT(ISBLANK(E66)),COUNTA(SPLIT(E66,"","")),0)"),0)</f>
        <v>0</v>
      </c>
      <c r="G66" s="11" t="s">
        <v>1848</v>
      </c>
      <c r="H66" s="11"/>
      <c r="I66" s="11"/>
      <c r="J66" s="11"/>
      <c r="K66" s="11"/>
      <c r="L66" s="11"/>
      <c r="M66" s="11"/>
      <c r="N66" s="11"/>
      <c r="O66" s="11"/>
      <c r="P66" s="11"/>
      <c r="Q66" s="11"/>
      <c r="R66" s="11"/>
      <c r="S66" s="11"/>
      <c r="T66" s="11"/>
      <c r="U66" s="11"/>
      <c r="V66" s="11"/>
      <c r="W66" s="11"/>
      <c r="X66" s="11"/>
      <c r="Y66" s="11"/>
      <c r="Z66" s="11"/>
      <c r="AA66" s="11"/>
    </row>
    <row r="67" spans="1:27">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row>
    <row r="68" spans="1:27">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row>
    <row r="69" spans="1:27">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row>
    <row r="70" spans="1:27">
      <c r="A70" s="38" t="s">
        <v>1849</v>
      </c>
      <c r="B70" s="21">
        <f>H8</f>
        <v>46</v>
      </c>
      <c r="C70" s="21"/>
      <c r="D70" s="21"/>
      <c r="E70" s="21"/>
      <c r="F70" s="21"/>
      <c r="G70" s="21"/>
      <c r="H70" s="21"/>
      <c r="I70" s="21"/>
      <c r="J70" s="21"/>
      <c r="K70" s="21"/>
      <c r="L70" s="21"/>
      <c r="M70" s="21"/>
      <c r="N70" s="21"/>
      <c r="O70" s="21"/>
      <c r="P70" s="21"/>
      <c r="Q70" s="21"/>
      <c r="R70" s="21"/>
      <c r="S70" s="21"/>
      <c r="T70" s="21"/>
      <c r="U70" s="21"/>
      <c r="V70" s="21"/>
      <c r="W70" s="21"/>
      <c r="X70" s="21"/>
      <c r="Y70" s="21"/>
      <c r="Z70" s="21"/>
      <c r="AA70" s="21"/>
    </row>
    <row r="71" spans="1:27">
      <c r="A71" s="174" t="s">
        <v>1850</v>
      </c>
      <c r="B71" s="114"/>
      <c r="C71" s="114"/>
      <c r="D71" s="114"/>
      <c r="E71" s="114"/>
      <c r="F71" s="114"/>
      <c r="G71" s="114"/>
      <c r="H71" s="114"/>
      <c r="I71" s="114"/>
      <c r="J71" s="114"/>
      <c r="K71" s="114"/>
      <c r="L71" s="114"/>
      <c r="M71" s="21"/>
      <c r="N71" s="21"/>
      <c r="O71" s="21"/>
      <c r="P71" s="21"/>
      <c r="Q71" s="21"/>
      <c r="R71" s="21"/>
      <c r="S71" s="21"/>
      <c r="T71" s="21"/>
      <c r="U71" s="21"/>
      <c r="V71" s="21"/>
      <c r="W71" s="21"/>
      <c r="X71" s="21"/>
      <c r="Y71" s="21"/>
      <c r="Z71" s="21"/>
      <c r="AA71" s="21"/>
    </row>
    <row r="72" spans="1:27">
      <c r="A72" s="317" t="s">
        <v>1830</v>
      </c>
      <c r="B72" s="318" t="s">
        <v>1794</v>
      </c>
      <c r="C72" s="313"/>
      <c r="D72" s="313"/>
      <c r="E72" s="313"/>
      <c r="F72" s="313"/>
      <c r="G72" s="313"/>
      <c r="H72" s="313"/>
      <c r="I72" s="313"/>
      <c r="J72" s="311"/>
      <c r="K72" s="21"/>
      <c r="L72" s="21"/>
      <c r="M72" s="21"/>
      <c r="N72" s="21"/>
      <c r="O72" s="21"/>
      <c r="P72" s="21"/>
      <c r="Q72" s="21"/>
      <c r="R72" s="21"/>
      <c r="S72" s="21"/>
      <c r="T72" s="21"/>
      <c r="U72" s="21"/>
      <c r="V72" s="21"/>
      <c r="W72" s="21"/>
      <c r="X72" s="21"/>
      <c r="Y72" s="21"/>
      <c r="Z72" s="21"/>
    </row>
    <row r="73" spans="1:27">
      <c r="A73" s="316"/>
      <c r="B73" s="22" t="s">
        <v>80</v>
      </c>
      <c r="C73" s="22" t="s">
        <v>1804</v>
      </c>
      <c r="D73" s="22" t="s">
        <v>1839</v>
      </c>
      <c r="E73" s="22" t="s">
        <v>1826</v>
      </c>
      <c r="F73" s="22" t="s">
        <v>1800</v>
      </c>
      <c r="G73" s="22" t="s">
        <v>1809</v>
      </c>
      <c r="H73" s="22" t="s">
        <v>1820</v>
      </c>
      <c r="I73" s="22" t="s">
        <v>1815</v>
      </c>
      <c r="J73" s="22" t="s">
        <v>781</v>
      </c>
      <c r="K73" s="21"/>
      <c r="L73" s="21"/>
      <c r="M73" s="21"/>
      <c r="N73" s="21"/>
      <c r="O73" s="21"/>
      <c r="P73" s="21"/>
      <c r="Q73" s="21"/>
      <c r="R73" s="21"/>
      <c r="S73" s="21"/>
      <c r="T73" s="21"/>
      <c r="U73" s="21"/>
      <c r="V73" s="21"/>
      <c r="W73" s="21"/>
      <c r="X73" s="21"/>
      <c r="Y73" s="21"/>
      <c r="Z73" s="21"/>
    </row>
    <row r="74" spans="1:27">
      <c r="A74" s="23" t="s">
        <v>82</v>
      </c>
      <c r="B74" s="23">
        <f ca="1">IFERROR(__xludf.DUMMYFUNCTION("IF(NOT(ISBLANK(B57)),COUNTA(SPLIT(B57,"","")),0)"),12)</f>
        <v>12</v>
      </c>
      <c r="C74" s="23">
        <f ca="1">IFERROR(__xludf.DUMMYFUNCTION("IF(NOT(ISBLANK(B58)),COUNTA(SPLIT(B58,"","")),0)"),5)</f>
        <v>5</v>
      </c>
      <c r="D74" s="23">
        <f ca="1">IFERROR(__xludf.DUMMYFUNCTION("IF(NOT(ISBLANK(B59)),COUNTA(SPLIT(B59,"","")),0)"),4)</f>
        <v>4</v>
      </c>
      <c r="E74" s="23">
        <f ca="1">IFERROR(__xludf.DUMMYFUNCTION("IF(NOT(ISBLANK(B60)),COUNTA(SPLIT(B60,"","")),0)"),4)</f>
        <v>4</v>
      </c>
      <c r="F74" s="23">
        <f ca="1">IFERROR(__xludf.DUMMYFUNCTION("IF(NOT(ISBLANK(B61)),COUNTA(SPLIT(B61,"","")),0)"),0)</f>
        <v>0</v>
      </c>
      <c r="G74" s="23">
        <f ca="1">IFERROR(__xludf.DUMMYFUNCTION(" IF(NOT(ISBLANK(B62)),COUNTA(SPLIT(B62,"","")),0)"),1)</f>
        <v>1</v>
      </c>
      <c r="H74" s="23">
        <f ca="1">IFERROR(__xludf.DUMMYFUNCTION("IF(NOT(ISBLANK(B63)),COUNTA(SPLIT(B63,"","")),0)"),3)</f>
        <v>3</v>
      </c>
      <c r="I74" s="23">
        <f ca="1">IFERROR(__xludf.DUMMYFUNCTION("IF(NOT(ISBLANK(B64)),COUNTA(SPLIT(B64,"","")),0)"),2)</f>
        <v>2</v>
      </c>
      <c r="J74" s="23">
        <f ca="1">IFERROR(__xludf.DUMMYFUNCTION("IF(NOT(ISBLANK(B65)),COUNTA(SPLIT(B65,"","")),0)"),4)</f>
        <v>4</v>
      </c>
      <c r="K74" s="175">
        <f ca="1">SUM(B74:J74)/B70</f>
        <v>0.76086956521739135</v>
      </c>
      <c r="L74" s="21"/>
      <c r="M74" s="21"/>
      <c r="N74" s="21"/>
      <c r="O74" s="21"/>
      <c r="P74" s="21"/>
      <c r="Q74" s="21"/>
      <c r="R74" s="21"/>
      <c r="S74" s="21"/>
      <c r="T74" s="21"/>
      <c r="U74" s="21"/>
      <c r="V74" s="21"/>
      <c r="W74" s="21"/>
      <c r="X74" s="21"/>
      <c r="Y74" s="21"/>
      <c r="Z74" s="21"/>
    </row>
    <row r="75" spans="1:27">
      <c r="A75" s="23" t="s">
        <v>1218</v>
      </c>
      <c r="B75" s="23">
        <f ca="1">IFERROR(__xludf.DUMMYFUNCTION("IF(NOT(ISBLANK(C57)),COUNTA(SPLIT(C57,"","")),0)"),0)</f>
        <v>0</v>
      </c>
      <c r="C75" s="23">
        <f ca="1">IFERROR(__xludf.DUMMYFUNCTION("IF(NOT(ISBLANK(C58)),COUNTA(SPLIT(C58,"","")),0)"),8)</f>
        <v>8</v>
      </c>
      <c r="D75" s="23">
        <f ca="1">IFERROR(__xludf.DUMMYFUNCTION("IF(NOT(ISBLANK(C59)),COUNTA(SPLIT(C59,"","")),0)"),0)</f>
        <v>0</v>
      </c>
      <c r="E75" s="23">
        <f ca="1">IFERROR(__xludf.DUMMYFUNCTION("IF(NOT(ISBLANK(C60)),COUNTA(SPLIT(C60,"","")),0)"),0)</f>
        <v>0</v>
      </c>
      <c r="F75" s="23">
        <f ca="1">IFERROR(__xludf.DUMMYFUNCTION("IF(NOT(ISBLANK(C61)),COUNTA(SPLIT(C61,"","")),0)"),2)</f>
        <v>2</v>
      </c>
      <c r="G75" s="23">
        <f ca="1">IFERROR(__xludf.DUMMYFUNCTION("IF(NOT(ISBLANK(C62)),COUNTA(SPLIT(C62,"","")),0)"),0)</f>
        <v>0</v>
      </c>
      <c r="H75" s="23">
        <f ca="1">IFERROR(__xludf.DUMMYFUNCTION("IF(NOT(ISBLANK(C63)),COUNTA(SPLIT(C63,"","")),0)"),0)</f>
        <v>0</v>
      </c>
      <c r="I75" s="23">
        <f ca="1">IFERROR(__xludf.DUMMYFUNCTION("IF(NOT(ISBLANK(C64)),COUNTA(SPLIT(C64,"","")),0)"),0)</f>
        <v>0</v>
      </c>
      <c r="J75" s="23">
        <f ca="1">IFERROR(__xludf.DUMMYFUNCTION("IF(NOT(ISBLANK(C65)),COUNTA(SPLIT(C65,"","")),0)"),1)</f>
        <v>1</v>
      </c>
      <c r="K75" s="175">
        <f ca="1">SUM(B75:J75)/B70</f>
        <v>0.2391304347826087</v>
      </c>
      <c r="L75" s="21"/>
      <c r="M75" s="21"/>
      <c r="N75" s="21"/>
      <c r="O75" s="21"/>
      <c r="P75" s="21"/>
      <c r="Q75" s="21"/>
      <c r="R75" s="21"/>
      <c r="S75" s="21"/>
      <c r="T75" s="21"/>
      <c r="U75" s="21"/>
      <c r="V75" s="21"/>
      <c r="W75" s="21"/>
      <c r="X75" s="21"/>
      <c r="Y75" s="21"/>
      <c r="Z75" s="21"/>
    </row>
    <row r="76" spans="1:27">
      <c r="A76" s="23" t="s">
        <v>142</v>
      </c>
      <c r="B76" s="23">
        <f ca="1">IFERROR(__xludf.DUMMYFUNCTION("IF(NOT(ISBLANK(D57)),COUNTA(SPLIT(D57,"","")),0)"),6)</f>
        <v>6</v>
      </c>
      <c r="C76" s="23">
        <f ca="1">IFERROR(__xludf.DUMMYFUNCTION("IF(NOT(ISBLANK(D58)),COUNTA(SPLIT(D58,"","")),0)"),7)</f>
        <v>7</v>
      </c>
      <c r="D76" s="23">
        <f ca="1">IFERROR(__xludf.DUMMYFUNCTION("IF(NOT(ISBLANK(D59)),COUNTA(SPLIT(D59,"","")),0)"),0)</f>
        <v>0</v>
      </c>
      <c r="E76" s="23">
        <f ca="1">IFERROR(__xludf.DUMMYFUNCTION("IF(NOT(ISBLANK(D60)),COUNTA(SPLIT(D60,"","")),0)"),1)</f>
        <v>1</v>
      </c>
      <c r="F76" s="23">
        <f ca="1">IFERROR(__xludf.DUMMYFUNCTION("IF(NOT(ISBLANK(D61)),COUNTA(SPLIT(D61,"","")),0)"),2)</f>
        <v>2</v>
      </c>
      <c r="G76" s="176">
        <f ca="1">IFERROR(__xludf.DUMMYFUNCTION("IF(NOT(ISBLANK(D62)),COUNTA(SPLIT(D62,"","")),0)"),1)</f>
        <v>1</v>
      </c>
      <c r="H76" s="23">
        <f ca="1">IFERROR(__xludf.DUMMYFUNCTION("IF(NOT(ISBLANK(D63)),COUNTA(SPLIT(D63,"","")),0)"),1)</f>
        <v>1</v>
      </c>
      <c r="I76" s="23">
        <f ca="1">IFERROR(__xludf.DUMMYFUNCTION("IF(NOT(ISBLANK(D64)),COUNTA(SPLIT(D64,"","")),0)"),0)</f>
        <v>0</v>
      </c>
      <c r="J76" s="23">
        <f ca="1">IFERROR(__xludf.DUMMYFUNCTION("IF(NOT(ISBLANK(D65)),COUNTA(SPLIT(D65,"","")),0)"),0)</f>
        <v>0</v>
      </c>
      <c r="K76" s="175">
        <f ca="1">SUM(B76:J76)/B70</f>
        <v>0.39130434782608697</v>
      </c>
      <c r="L76" s="21"/>
      <c r="M76" s="21"/>
      <c r="N76" s="21"/>
      <c r="O76" s="21"/>
      <c r="P76" s="21"/>
      <c r="Q76" s="21"/>
      <c r="R76" s="21"/>
      <c r="S76" s="21"/>
      <c r="T76" s="21"/>
      <c r="U76" s="21"/>
      <c r="V76" s="21"/>
      <c r="W76" s="21"/>
      <c r="X76" s="21"/>
      <c r="Y76" s="21"/>
      <c r="Z76" s="21"/>
    </row>
    <row r="77" spans="1:27">
      <c r="A77" s="23" t="s">
        <v>1208</v>
      </c>
      <c r="B77" s="161">
        <f ca="1">SUM(B74:B76)/B70</f>
        <v>0.39130434782608697</v>
      </c>
      <c r="C77" s="161">
        <f ca="1">SUM(C74:C76)/B70</f>
        <v>0.43478260869565216</v>
      </c>
      <c r="D77" s="161">
        <f ca="1">SUM(D74:D76)/B70</f>
        <v>8.6956521739130432E-2</v>
      </c>
      <c r="E77" s="161">
        <f ca="1">SUM(E74:E76)/B70</f>
        <v>0.10869565217391304</v>
      </c>
      <c r="F77" s="161">
        <f ca="1">SUM(F74:F76)/B70</f>
        <v>8.6956521739130432E-2</v>
      </c>
      <c r="G77" s="161">
        <f ca="1">SUM(G74:G76)/B70</f>
        <v>4.3478260869565216E-2</v>
      </c>
      <c r="H77" s="161">
        <f ca="1">SUM(H74:H76)/B70</f>
        <v>8.6956521739130432E-2</v>
      </c>
      <c r="I77" s="161">
        <f ca="1">SUM(I74:I76)/B70</f>
        <v>4.3478260869565216E-2</v>
      </c>
      <c r="J77" s="161">
        <f ca="1">SUM(J74:J76)/B70</f>
        <v>0.10869565217391304</v>
      </c>
      <c r="K77" s="21"/>
      <c r="L77" s="21"/>
      <c r="M77" s="21"/>
      <c r="N77" s="21"/>
      <c r="O77" s="21"/>
      <c r="P77" s="21"/>
      <c r="Q77" s="21"/>
      <c r="R77" s="21"/>
      <c r="S77" s="21"/>
      <c r="T77" s="21"/>
      <c r="U77" s="21"/>
      <c r="V77" s="21"/>
      <c r="W77" s="21"/>
      <c r="X77" s="21"/>
      <c r="Y77" s="21"/>
      <c r="Z77" s="21"/>
    </row>
    <row r="78" spans="1:27">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row>
    <row r="86" spans="1:27">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row>
    <row r="87" spans="1:27">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row>
    <row r="88" spans="1:27">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row>
    <row r="89" spans="1:27">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row>
    <row r="90" spans="1:27">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row>
    <row r="91" spans="1:27">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row>
    <row r="92" spans="1:27">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row>
    <row r="93" spans="1:27">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row>
    <row r="94" spans="1:27">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row>
    <row r="95" spans="1:27">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row>
    <row r="96" spans="1:27">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row>
    <row r="97" spans="1:27">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row>
    <row r="98" spans="1:27">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row>
    <row r="99" spans="1:27">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row>
    <row r="100" spans="1:27">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row>
    <row r="101" spans="1:27">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row>
    <row r="102" spans="1:27">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row>
    <row r="103" spans="1:27">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row>
    <row r="104" spans="1:27">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row>
    <row r="105" spans="1:27">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row>
    <row r="106" spans="1:27">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row>
    <row r="107" spans="1:27">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row>
    <row r="108" spans="1:27">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row>
    <row r="109" spans="1:27">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row>
    <row r="110" spans="1:27">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row>
    <row r="111" spans="1:27">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row>
    <row r="112" spans="1:27">
      <c r="A112" s="114" t="s">
        <v>1851</v>
      </c>
      <c r="B112" s="114"/>
      <c r="C112" s="114"/>
      <c r="D112" s="114"/>
      <c r="E112" s="114"/>
      <c r="F112" s="114"/>
      <c r="G112" s="114"/>
      <c r="H112" s="114"/>
      <c r="I112" s="114"/>
      <c r="J112" s="114"/>
      <c r="K112" s="114"/>
      <c r="L112" s="21"/>
      <c r="M112" s="21"/>
      <c r="N112" s="21"/>
      <c r="O112" s="21"/>
      <c r="P112" s="21"/>
      <c r="Q112" s="21"/>
      <c r="R112" s="21"/>
      <c r="S112" s="21"/>
      <c r="T112" s="21"/>
      <c r="U112" s="21"/>
      <c r="V112" s="21"/>
      <c r="W112" s="21"/>
      <c r="X112" s="21"/>
      <c r="Y112" s="21"/>
      <c r="Z112" s="21"/>
      <c r="AA112" s="21"/>
    </row>
    <row r="113" spans="1:27">
      <c r="A113" s="319" t="s">
        <v>1830</v>
      </c>
      <c r="B113" s="320" t="s">
        <v>1794</v>
      </c>
      <c r="C113" s="307"/>
      <c r="D113" s="307"/>
      <c r="E113" s="307"/>
      <c r="F113" s="307"/>
      <c r="G113" s="307"/>
      <c r="H113" s="307"/>
      <c r="I113" s="307"/>
      <c r="J113" s="305"/>
      <c r="K113" s="119"/>
      <c r="L113" s="21"/>
      <c r="M113" s="21"/>
      <c r="N113" s="21"/>
      <c r="O113" s="21"/>
      <c r="P113" s="21"/>
      <c r="Q113" s="21"/>
      <c r="R113" s="21"/>
      <c r="S113" s="21"/>
      <c r="T113" s="21"/>
      <c r="U113" s="21"/>
      <c r="V113" s="21"/>
      <c r="W113" s="21"/>
      <c r="X113" s="21"/>
      <c r="Y113" s="21"/>
      <c r="Z113" s="21"/>
      <c r="AA113" s="21"/>
    </row>
    <row r="114" spans="1:27">
      <c r="A114" s="316"/>
      <c r="B114" s="23" t="s">
        <v>1804</v>
      </c>
      <c r="C114" s="23" t="s">
        <v>80</v>
      </c>
      <c r="D114" s="23" t="s">
        <v>1826</v>
      </c>
      <c r="E114" s="23" t="s">
        <v>781</v>
      </c>
      <c r="F114" s="23" t="s">
        <v>1820</v>
      </c>
      <c r="G114" s="23" t="s">
        <v>1800</v>
      </c>
      <c r="H114" s="23" t="s">
        <v>1839</v>
      </c>
      <c r="I114" s="23" t="s">
        <v>1809</v>
      </c>
      <c r="J114" s="23" t="s">
        <v>1815</v>
      </c>
      <c r="K114" s="23"/>
      <c r="L114" s="21"/>
      <c r="M114" s="21"/>
      <c r="N114" s="21"/>
      <c r="O114" s="21"/>
      <c r="P114" s="21"/>
      <c r="Q114" s="21"/>
      <c r="R114" s="21"/>
      <c r="S114" s="21"/>
      <c r="T114" s="21"/>
      <c r="U114" s="21"/>
      <c r="V114" s="21"/>
      <c r="W114" s="21"/>
      <c r="X114" s="21"/>
      <c r="Y114" s="21"/>
      <c r="Z114" s="21"/>
      <c r="AA114" s="21"/>
    </row>
    <row r="115" spans="1:27">
      <c r="A115" s="23" t="s">
        <v>82</v>
      </c>
      <c r="B115" s="23">
        <v>5</v>
      </c>
      <c r="C115" s="23">
        <v>12</v>
      </c>
      <c r="D115" s="23">
        <v>4</v>
      </c>
      <c r="E115" s="23">
        <v>4</v>
      </c>
      <c r="F115" s="23">
        <v>3</v>
      </c>
      <c r="G115" s="23">
        <v>0</v>
      </c>
      <c r="H115" s="23">
        <v>4</v>
      </c>
      <c r="I115" s="23">
        <v>1</v>
      </c>
      <c r="J115" s="23">
        <v>2</v>
      </c>
      <c r="K115" s="161">
        <v>0.76086956521739135</v>
      </c>
      <c r="L115" s="21"/>
      <c r="M115" s="21"/>
      <c r="N115" s="21"/>
      <c r="O115" s="21"/>
      <c r="P115" s="21"/>
      <c r="Q115" s="21"/>
      <c r="R115" s="21"/>
      <c r="S115" s="21"/>
      <c r="T115" s="21"/>
      <c r="U115" s="21"/>
      <c r="V115" s="21"/>
      <c r="W115" s="21"/>
      <c r="X115" s="21"/>
      <c r="Y115" s="21"/>
      <c r="Z115" s="21"/>
      <c r="AA115" s="21"/>
    </row>
    <row r="116" spans="1:27">
      <c r="A116" s="23" t="s">
        <v>1218</v>
      </c>
      <c r="B116" s="23">
        <v>8</v>
      </c>
      <c r="C116" s="23">
        <v>0</v>
      </c>
      <c r="D116" s="23">
        <v>0</v>
      </c>
      <c r="E116" s="23">
        <v>1</v>
      </c>
      <c r="F116" s="23">
        <v>0</v>
      </c>
      <c r="G116" s="23">
        <v>2</v>
      </c>
      <c r="H116" s="23">
        <v>0</v>
      </c>
      <c r="I116" s="23">
        <v>0</v>
      </c>
      <c r="J116" s="23">
        <v>0</v>
      </c>
      <c r="K116" s="161">
        <v>0.2391304347826087</v>
      </c>
      <c r="L116" s="21"/>
      <c r="M116" s="21"/>
      <c r="N116" s="21"/>
      <c r="O116" s="21"/>
      <c r="P116" s="21"/>
      <c r="Q116" s="21"/>
      <c r="R116" s="21"/>
      <c r="S116" s="21"/>
      <c r="T116" s="21"/>
      <c r="U116" s="21"/>
      <c r="V116" s="21"/>
      <c r="W116" s="21"/>
      <c r="X116" s="21"/>
      <c r="Y116" s="21"/>
      <c r="Z116" s="21"/>
      <c r="AA116" s="21"/>
    </row>
    <row r="117" spans="1:27">
      <c r="A117" s="23" t="s">
        <v>142</v>
      </c>
      <c r="B117" s="23">
        <v>7</v>
      </c>
      <c r="C117" s="23">
        <v>6</v>
      </c>
      <c r="D117" s="23">
        <v>1</v>
      </c>
      <c r="E117" s="23">
        <v>0</v>
      </c>
      <c r="F117" s="23">
        <v>1</v>
      </c>
      <c r="G117" s="23">
        <v>2</v>
      </c>
      <c r="H117" s="23">
        <v>0</v>
      </c>
      <c r="I117" s="23">
        <v>1</v>
      </c>
      <c r="J117" s="23">
        <v>0</v>
      </c>
      <c r="K117" s="161">
        <v>0.39130434782608697</v>
      </c>
      <c r="L117" s="21"/>
      <c r="M117" s="21"/>
      <c r="N117" s="21"/>
      <c r="O117" s="21"/>
      <c r="P117" s="21"/>
      <c r="Q117" s="21"/>
      <c r="R117" s="21"/>
      <c r="S117" s="21"/>
      <c r="T117" s="21"/>
      <c r="U117" s="21"/>
      <c r="V117" s="21"/>
      <c r="W117" s="21"/>
      <c r="X117" s="21"/>
      <c r="Y117" s="21"/>
      <c r="Z117" s="21"/>
      <c r="AA117" s="21"/>
    </row>
    <row r="118" spans="1:27">
      <c r="A118" s="23" t="s">
        <v>1208</v>
      </c>
      <c r="B118" s="161">
        <v>0.43478260869565216</v>
      </c>
      <c r="C118" s="161">
        <v>0.39130434782608697</v>
      </c>
      <c r="D118" s="161">
        <v>0.10869565217391304</v>
      </c>
      <c r="E118" s="161">
        <v>0.10869565217391304</v>
      </c>
      <c r="F118" s="161">
        <v>8.6956521739130432E-2</v>
      </c>
      <c r="G118" s="161">
        <v>8.6956521739130432E-2</v>
      </c>
      <c r="H118" s="161">
        <v>8.6956521739130432E-2</v>
      </c>
      <c r="I118" s="161">
        <v>4.3478260869565216E-2</v>
      </c>
      <c r="J118" s="161">
        <v>4.3478260869565216E-2</v>
      </c>
      <c r="K118" s="23"/>
      <c r="L118" s="21"/>
      <c r="M118" s="21"/>
      <c r="N118" s="21"/>
      <c r="O118" s="21"/>
      <c r="P118" s="21"/>
      <c r="Q118" s="21"/>
      <c r="R118" s="21"/>
      <c r="S118" s="21"/>
      <c r="T118" s="21"/>
      <c r="U118" s="21"/>
      <c r="V118" s="21"/>
      <c r="W118" s="21"/>
      <c r="X118" s="21"/>
      <c r="Y118" s="21"/>
      <c r="Z118" s="21"/>
      <c r="AA118" s="21"/>
    </row>
    <row r="119" spans="1:27">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row>
    <row r="120" spans="1:27">
      <c r="A120" s="21"/>
      <c r="B120" s="21"/>
      <c r="C120" s="21"/>
      <c r="D120" s="21"/>
      <c r="L120" s="21"/>
      <c r="M120" s="21"/>
      <c r="N120" s="21"/>
      <c r="O120" s="21"/>
      <c r="P120" s="21"/>
      <c r="Q120" s="21"/>
      <c r="R120" s="21"/>
      <c r="S120" s="21"/>
      <c r="T120" s="21"/>
      <c r="U120" s="21"/>
      <c r="V120" s="21"/>
      <c r="W120" s="21"/>
      <c r="X120" s="21"/>
      <c r="Y120" s="21"/>
      <c r="Z120" s="21"/>
      <c r="AA120" s="21"/>
    </row>
    <row r="121" spans="1:27">
      <c r="A121" s="21"/>
      <c r="C121" s="21"/>
      <c r="D121" s="21"/>
      <c r="L121" s="21"/>
      <c r="M121" s="21"/>
      <c r="N121" s="21"/>
      <c r="O121" s="21"/>
      <c r="P121" s="21"/>
      <c r="Q121" s="21"/>
      <c r="R121" s="21"/>
      <c r="S121" s="21"/>
      <c r="T121" s="21"/>
      <c r="U121" s="21"/>
      <c r="V121" s="21"/>
      <c r="W121" s="21"/>
      <c r="X121" s="21"/>
      <c r="Y121" s="21"/>
      <c r="Z121" s="21"/>
      <c r="AA121" s="21"/>
    </row>
    <row r="122" spans="1:27">
      <c r="A122" s="21"/>
      <c r="C122" s="21"/>
      <c r="D122" s="21"/>
      <c r="L122" s="21"/>
      <c r="M122" s="21"/>
      <c r="N122" s="21"/>
      <c r="O122" s="21"/>
      <c r="P122" s="21"/>
      <c r="Q122" s="21"/>
      <c r="R122" s="21"/>
      <c r="S122" s="21"/>
      <c r="T122" s="21"/>
      <c r="U122" s="21"/>
      <c r="V122" s="21"/>
      <c r="W122" s="21"/>
      <c r="X122" s="21"/>
      <c r="Y122" s="21"/>
      <c r="Z122" s="21"/>
      <c r="AA122" s="21"/>
    </row>
    <row r="123" spans="1:27">
      <c r="A123" s="21"/>
      <c r="C123" s="21"/>
      <c r="D123" s="21"/>
      <c r="L123" s="21"/>
      <c r="M123" s="21"/>
      <c r="N123" s="21"/>
      <c r="O123" s="21"/>
      <c r="P123" s="21"/>
      <c r="Q123" s="21"/>
      <c r="R123" s="21"/>
      <c r="S123" s="21"/>
      <c r="T123" s="21"/>
      <c r="U123" s="21"/>
      <c r="V123" s="21"/>
      <c r="W123" s="21"/>
      <c r="X123" s="21"/>
      <c r="Y123" s="21"/>
      <c r="Z123" s="21"/>
      <c r="AA123" s="21"/>
    </row>
    <row r="124" spans="1:27">
      <c r="A124" s="21"/>
      <c r="C124" s="21"/>
      <c r="D124" s="21"/>
      <c r="L124" s="21"/>
      <c r="M124" s="21"/>
      <c r="N124" s="21"/>
      <c r="O124" s="21"/>
      <c r="P124" s="21"/>
      <c r="Q124" s="21"/>
      <c r="R124" s="21"/>
      <c r="S124" s="21"/>
      <c r="T124" s="21"/>
      <c r="U124" s="21"/>
      <c r="V124" s="21"/>
      <c r="W124" s="21"/>
      <c r="X124" s="21"/>
      <c r="Y124" s="21"/>
      <c r="Z124" s="21"/>
      <c r="AA124" s="21"/>
    </row>
    <row r="125" spans="1:27">
      <c r="A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row>
    <row r="126" spans="1:27">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row>
    <row r="127" spans="1:27">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row>
    <row r="128" spans="1:27">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row>
    <row r="129" spans="1:27">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row>
    <row r="130" spans="1:27">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row>
    <row r="131" spans="1:27">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row>
    <row r="132" spans="1:27">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row>
    <row r="133" spans="1:27">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row>
    <row r="134" spans="1:27">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row>
    <row r="135" spans="1:27">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row>
    <row r="136" spans="1:27">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row>
    <row r="137" spans="1:27">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row>
    <row r="138" spans="1:27">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row>
    <row r="139" spans="1:27">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row>
    <row r="140" spans="1:27">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row>
    <row r="141" spans="1:27">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row>
    <row r="142" spans="1:27">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row>
    <row r="143" spans="1:27">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row>
    <row r="144" spans="1:27">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row>
    <row r="145" spans="1:27">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row>
    <row r="146" spans="1:27">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row>
    <row r="147" spans="1:27">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row>
    <row r="148" spans="1:27">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row>
    <row r="149" spans="1:27">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row>
    <row r="150" spans="1:27">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row>
    <row r="151" spans="1:27">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row>
    <row r="152" spans="1:27">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row>
    <row r="153" spans="1:27">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row>
    <row r="154" spans="1:27">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row>
    <row r="155" spans="1:27">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row>
    <row r="156" spans="1:27">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row>
    <row r="157" spans="1:27">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row>
    <row r="158" spans="1:27">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row>
    <row r="159" spans="1:27">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row>
    <row r="160" spans="1:27">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row>
    <row r="161" spans="1:27">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row>
    <row r="162" spans="1:27">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row>
    <row r="163" spans="1:27">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row>
    <row r="164" spans="1:27">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row>
    <row r="165" spans="1:27">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row>
    <row r="166" spans="1:27">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row>
    <row r="167" spans="1:27">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row>
    <row r="168" spans="1:27">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row>
    <row r="169" spans="1:27">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row>
    <row r="170" spans="1:27">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row>
    <row r="171" spans="1:27">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row>
    <row r="172" spans="1:27">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row>
    <row r="173" spans="1:27">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row>
    <row r="174" spans="1:27">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row>
    <row r="175" spans="1:27">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row>
    <row r="176" spans="1:27">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row>
    <row r="177" spans="1:27">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row>
    <row r="178" spans="1:27">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row>
    <row r="179" spans="1:27">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row>
    <row r="180" spans="1:27">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row>
    <row r="181" spans="1:27">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row>
    <row r="182" spans="1:27">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row>
    <row r="183" spans="1:27">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row>
    <row r="184" spans="1:27">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row>
    <row r="185" spans="1:27">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row>
    <row r="186" spans="1:27">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row>
    <row r="187" spans="1:27">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row>
    <row r="188" spans="1:27">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row>
    <row r="189" spans="1:27">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row>
    <row r="190" spans="1:27">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row>
    <row r="191" spans="1:27">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row>
    <row r="192" spans="1:27">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row>
    <row r="193" spans="1:27">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row>
    <row r="194" spans="1:27">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row>
    <row r="195" spans="1:27">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row>
    <row r="196" spans="1:27">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row>
    <row r="197" spans="1:27">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row>
    <row r="198" spans="1:27">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row>
    <row r="199" spans="1:27">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row>
    <row r="200" spans="1:27">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row>
    <row r="201" spans="1:27">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row>
    <row r="202" spans="1:27">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row>
    <row r="203" spans="1:27">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row>
    <row r="204" spans="1:27">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row>
    <row r="205" spans="1:27">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row>
    <row r="206" spans="1:27">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row>
    <row r="207" spans="1:27">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row>
    <row r="208" spans="1:27">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row>
    <row r="209" spans="1:27">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row>
    <row r="210" spans="1:27">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row>
    <row r="211" spans="1:27">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row>
    <row r="212" spans="1:27">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row>
    <row r="213" spans="1:27">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row>
    <row r="214" spans="1:27">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row>
    <row r="215" spans="1:27">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row>
    <row r="216" spans="1:27">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row>
    <row r="217" spans="1:27">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row>
    <row r="218" spans="1:27">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row>
    <row r="219" spans="1:27">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row>
    <row r="220" spans="1:27">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row>
    <row r="221" spans="1:27">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row>
    <row r="222" spans="1:27">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row>
    <row r="223" spans="1:27">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row>
    <row r="224" spans="1:27">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row>
    <row r="225" spans="1:27">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row>
    <row r="226" spans="1:27">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row>
    <row r="227" spans="1:27">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row>
    <row r="228" spans="1:27">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row>
    <row r="229" spans="1:27">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row>
    <row r="230" spans="1:27">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row>
    <row r="231" spans="1:27">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row>
    <row r="232" spans="1:27">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row>
    <row r="233" spans="1:27">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row>
    <row r="234" spans="1:27">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row>
    <row r="235" spans="1:27">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row>
    <row r="236" spans="1:27">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row>
    <row r="237" spans="1:27">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row>
    <row r="238" spans="1:27">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row>
    <row r="239" spans="1:27">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row>
    <row r="240" spans="1:27">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row>
    <row r="241" spans="1:27">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row>
    <row r="242" spans="1:27">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row>
    <row r="243" spans="1:27">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row>
    <row r="244" spans="1:27">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row>
    <row r="245" spans="1:27">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row>
    <row r="246" spans="1:27">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row>
    <row r="247" spans="1:27">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row>
    <row r="248" spans="1:27">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row>
    <row r="249" spans="1:27">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row>
    <row r="250" spans="1:27">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row>
    <row r="251" spans="1:27">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row>
    <row r="252" spans="1:27">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row>
    <row r="253" spans="1:27">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row>
    <row r="254" spans="1:27">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row>
    <row r="255" spans="1:27">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row>
    <row r="256" spans="1:27">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row>
    <row r="257" spans="1:27">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row>
    <row r="258" spans="1:27">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row>
    <row r="259" spans="1:27">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row>
    <row r="260" spans="1:27">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row>
    <row r="261" spans="1:27">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row>
    <row r="262" spans="1:27">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row>
    <row r="263" spans="1:27">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row>
    <row r="264" spans="1:27">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row>
    <row r="265" spans="1:27">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row>
    <row r="266" spans="1:27">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row>
    <row r="267" spans="1:27">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row>
    <row r="268" spans="1:27">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row>
    <row r="269" spans="1:27">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row>
    <row r="270" spans="1:27">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row>
    <row r="271" spans="1:27">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row>
    <row r="272" spans="1:27">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row>
    <row r="273" spans="1:27">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row>
    <row r="274" spans="1:27">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row>
    <row r="275" spans="1:27">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row>
    <row r="276" spans="1:27">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row>
    <row r="277" spans="1:27">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row>
    <row r="278" spans="1:27">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row>
    <row r="279" spans="1:27">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row>
    <row r="280" spans="1:27">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row>
    <row r="281" spans="1:27">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row>
    <row r="282" spans="1:27">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row>
    <row r="283" spans="1:27">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row>
    <row r="284" spans="1:27">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row>
    <row r="285" spans="1:27">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row>
    <row r="286" spans="1:27">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row>
    <row r="287" spans="1:27">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row>
    <row r="288" spans="1:27">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row>
    <row r="289" spans="1:27">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row>
    <row r="290" spans="1:27">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row>
    <row r="291" spans="1:27">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row>
    <row r="292" spans="1:27">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row>
    <row r="293" spans="1:27">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row>
    <row r="294" spans="1:27">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row>
    <row r="295" spans="1:27">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row>
    <row r="296" spans="1:27">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row>
    <row r="297" spans="1:2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row>
    <row r="298" spans="1:27">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row>
    <row r="299" spans="1:27">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row>
    <row r="300" spans="1:27">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row>
    <row r="301" spans="1:27">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row>
    <row r="302" spans="1:27">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row>
    <row r="303" spans="1:27">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row>
    <row r="304" spans="1:27">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row>
    <row r="305" spans="1:27">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row>
    <row r="306" spans="1:27">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row>
    <row r="307" spans="1:2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row>
    <row r="308" spans="1:27">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row>
    <row r="309" spans="1:27">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row>
    <row r="310" spans="1:27">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row>
    <row r="311" spans="1:27">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row>
    <row r="312" spans="1:27">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row>
    <row r="313" spans="1:27">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row>
    <row r="314" spans="1:27">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row>
    <row r="315" spans="1:27">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row>
    <row r="316" spans="1:27">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row>
    <row r="317" spans="1:2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row>
    <row r="318" spans="1:27">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row>
    <row r="319" spans="1:27">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row>
    <row r="320" spans="1:27">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row>
    <row r="321" spans="1:27">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row>
    <row r="322" spans="1:27">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row>
    <row r="323" spans="1:27">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row>
    <row r="324" spans="1:27">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row>
    <row r="325" spans="1:27">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row>
    <row r="326" spans="1:27">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row>
    <row r="327" spans="1: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row>
    <row r="328" spans="1:27">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row>
    <row r="329" spans="1:27">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row>
    <row r="330" spans="1:27">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row>
    <row r="331" spans="1:27">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row>
    <row r="332" spans="1:27">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row>
    <row r="333" spans="1:27">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row>
    <row r="334" spans="1:27">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row>
    <row r="335" spans="1:27">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row>
    <row r="336" spans="1:27">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row>
    <row r="337" spans="1:2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row>
    <row r="338" spans="1:27">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row>
    <row r="339" spans="1:27">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row>
    <row r="340" spans="1:27">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row>
    <row r="341" spans="1:27">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row>
    <row r="342" spans="1:27">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row>
    <row r="343" spans="1:27">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row>
    <row r="344" spans="1:27">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row>
    <row r="345" spans="1:27">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row>
    <row r="346" spans="1:27">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row>
    <row r="347" spans="1:2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row>
    <row r="348" spans="1:27">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row>
    <row r="349" spans="1:27">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row>
    <row r="350" spans="1:27">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row>
    <row r="351" spans="1:27">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row>
    <row r="352" spans="1:27">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row>
    <row r="353" spans="1:27">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row>
    <row r="354" spans="1:27">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row>
    <row r="355" spans="1:27">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row>
    <row r="356" spans="1:27">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row>
    <row r="357" spans="1:2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row>
    <row r="358" spans="1:27">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row>
    <row r="359" spans="1:27">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row>
    <row r="360" spans="1:27">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row>
    <row r="361" spans="1:27">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row>
    <row r="362" spans="1:27">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row>
    <row r="363" spans="1:27">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row>
    <row r="364" spans="1:27">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row>
    <row r="365" spans="1:27">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row>
    <row r="366" spans="1:27">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row>
    <row r="367" spans="1:2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row>
    <row r="368" spans="1:27">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row>
    <row r="369" spans="1:27">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row>
    <row r="370" spans="1:27">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row>
    <row r="371" spans="1:27">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row>
    <row r="372" spans="1:27">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row>
    <row r="373" spans="1:27">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row>
    <row r="374" spans="1:27">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row>
    <row r="375" spans="1:27">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row>
    <row r="376" spans="1:27">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row>
    <row r="377" spans="1:2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row>
    <row r="378" spans="1:27">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row>
    <row r="379" spans="1:27">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row>
    <row r="380" spans="1:27">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row>
    <row r="381" spans="1:27">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row>
    <row r="382" spans="1:27">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row>
    <row r="383" spans="1:27">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row>
    <row r="384" spans="1:27">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row>
    <row r="385" spans="1:27">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row>
    <row r="386" spans="1:27">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row>
    <row r="387" spans="1:2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row>
    <row r="388" spans="1:27">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row>
    <row r="389" spans="1:27">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row>
    <row r="390" spans="1:27">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row>
    <row r="391" spans="1:27">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row>
    <row r="392" spans="1:27">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row>
    <row r="393" spans="1:27">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row>
    <row r="394" spans="1:27">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row>
    <row r="395" spans="1:27">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row>
    <row r="396" spans="1:27">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row>
    <row r="397" spans="1:2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row>
    <row r="398" spans="1:27">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row>
    <row r="399" spans="1:27">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row>
    <row r="400" spans="1:27">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row>
    <row r="401" spans="1:27">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row>
    <row r="402" spans="1:27">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row>
    <row r="403" spans="1:27">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row>
    <row r="404" spans="1:27">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row>
    <row r="405" spans="1:27">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row>
    <row r="406" spans="1:27">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row>
    <row r="407" spans="1:2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row>
    <row r="408" spans="1:27">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row>
    <row r="409" spans="1:27">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row>
    <row r="410" spans="1:27">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row>
    <row r="411" spans="1:27">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row>
    <row r="412" spans="1:27">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row>
    <row r="413" spans="1:27">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row>
    <row r="414" spans="1:27">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row>
    <row r="415" spans="1:27">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row>
    <row r="416" spans="1:27">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row>
    <row r="417" spans="1:2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row>
    <row r="418" spans="1:27">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row>
    <row r="419" spans="1:27">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row>
    <row r="420" spans="1:27">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row>
    <row r="421" spans="1:27">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row>
    <row r="422" spans="1:27">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row>
    <row r="423" spans="1:27">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row>
    <row r="424" spans="1:27">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row>
    <row r="425" spans="1:27">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row>
    <row r="426" spans="1:27">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row>
    <row r="427" spans="1: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row>
    <row r="428" spans="1:27">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row>
    <row r="429" spans="1:27">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row>
    <row r="430" spans="1:27">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row>
    <row r="431" spans="1:27">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row>
    <row r="432" spans="1:27">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row>
    <row r="433" spans="1:27">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row>
    <row r="434" spans="1:27">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row>
    <row r="435" spans="1:27">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row>
    <row r="436" spans="1:27">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row>
    <row r="437" spans="1:2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row>
    <row r="438" spans="1:27">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row>
    <row r="439" spans="1:27">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row>
    <row r="440" spans="1:27">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row>
    <row r="441" spans="1:27">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row>
    <row r="442" spans="1:27">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row>
    <row r="443" spans="1:27">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row>
    <row r="444" spans="1:27">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row>
    <row r="445" spans="1:27">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row>
    <row r="446" spans="1:27">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row>
    <row r="447" spans="1:2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row>
    <row r="448" spans="1:27">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row>
    <row r="449" spans="1:27">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row>
    <row r="450" spans="1:27">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row>
    <row r="451" spans="1:27">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row>
    <row r="452" spans="1:27">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row>
    <row r="453" spans="1:27">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row>
    <row r="454" spans="1:27">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row>
    <row r="455" spans="1:27">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row>
    <row r="456" spans="1:27">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row>
    <row r="457" spans="1:2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row>
    <row r="458" spans="1:27">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row>
    <row r="459" spans="1:27">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row>
    <row r="460" spans="1:27">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row>
    <row r="461" spans="1:27">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row>
    <row r="462" spans="1:27">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row>
    <row r="463" spans="1:27">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row>
    <row r="464" spans="1:27">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row>
    <row r="465" spans="1:27">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row>
    <row r="466" spans="1:27">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row>
    <row r="467" spans="1:2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row>
    <row r="468" spans="1:27">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row>
    <row r="469" spans="1:27">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row>
    <row r="470" spans="1:27">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row>
    <row r="471" spans="1:27">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row>
    <row r="472" spans="1:27">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row>
    <row r="473" spans="1:27">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row>
    <row r="474" spans="1:27">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row>
    <row r="475" spans="1:27">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row>
    <row r="476" spans="1:27">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row>
    <row r="477" spans="1:2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row>
    <row r="478" spans="1:27">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row>
    <row r="479" spans="1:27">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row>
    <row r="480" spans="1:27">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row>
    <row r="481" spans="1:27">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row>
    <row r="482" spans="1:27">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row>
    <row r="483" spans="1:27">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row>
    <row r="484" spans="1:27">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row>
    <row r="485" spans="1:27">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row>
    <row r="486" spans="1:27">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row>
    <row r="487" spans="1:2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row>
    <row r="488" spans="1:27">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row>
    <row r="489" spans="1:27">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row>
    <row r="490" spans="1:27">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row>
    <row r="491" spans="1:27">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row>
    <row r="492" spans="1:27">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row>
    <row r="493" spans="1:27">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row>
    <row r="494" spans="1:27">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row>
    <row r="495" spans="1:27">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row>
    <row r="496" spans="1:27">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row>
    <row r="497" spans="1:2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row>
    <row r="498" spans="1:27">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row>
    <row r="499" spans="1:27">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row>
    <row r="500" spans="1:27">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row>
    <row r="501" spans="1:27">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row>
    <row r="502" spans="1:27">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row>
    <row r="503" spans="1:27">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row>
    <row r="504" spans="1:27">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row>
    <row r="505" spans="1:27">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row>
    <row r="506" spans="1:27">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row>
    <row r="507" spans="1:2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row>
    <row r="508" spans="1:27">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row>
    <row r="509" spans="1:27">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row>
    <row r="510" spans="1:27">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row>
    <row r="511" spans="1:27">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row>
    <row r="512" spans="1:27">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row>
    <row r="513" spans="1:27">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row>
    <row r="514" spans="1:27">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row>
    <row r="515" spans="1:27">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row>
    <row r="516" spans="1:27">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row>
    <row r="517" spans="1:2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row>
    <row r="518" spans="1:27">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row>
    <row r="519" spans="1:27">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row>
    <row r="520" spans="1:27">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row>
    <row r="521" spans="1:27">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row>
    <row r="522" spans="1:27">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row>
    <row r="523" spans="1:27">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row>
    <row r="524" spans="1:27">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row>
    <row r="525" spans="1:27">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row>
    <row r="526" spans="1:27">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row>
    <row r="527" spans="1: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row>
    <row r="528" spans="1:27">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row>
    <row r="529" spans="1:27">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row>
    <row r="530" spans="1:27">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row>
    <row r="531" spans="1:27">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row>
    <row r="532" spans="1:27">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row>
    <row r="533" spans="1:27">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row>
    <row r="534" spans="1:27">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row>
    <row r="535" spans="1:27">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row>
    <row r="536" spans="1:27">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row>
    <row r="537" spans="1:2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row>
    <row r="538" spans="1:27">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row>
    <row r="539" spans="1:27">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row>
    <row r="540" spans="1:27">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row>
    <row r="541" spans="1:27">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row>
    <row r="542" spans="1:27">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row>
    <row r="543" spans="1:27">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row>
    <row r="544" spans="1:27">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row>
    <row r="545" spans="1:27">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row>
    <row r="546" spans="1:27">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row>
    <row r="547" spans="1:2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row>
    <row r="548" spans="1:27">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row>
    <row r="549" spans="1:27">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row>
    <row r="550" spans="1:27">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row>
    <row r="551" spans="1:27">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row>
    <row r="552" spans="1:27">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row>
    <row r="553" spans="1:27">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row>
    <row r="554" spans="1:27">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row>
    <row r="555" spans="1:27">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row>
    <row r="556" spans="1:27">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row>
    <row r="557" spans="1:2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row>
    <row r="558" spans="1:27">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row>
    <row r="559" spans="1:27">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row>
    <row r="560" spans="1:27">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row>
    <row r="561" spans="1:27">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row>
    <row r="562" spans="1:27">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row>
    <row r="563" spans="1:27">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row>
    <row r="564" spans="1:27">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row>
    <row r="565" spans="1:27">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row>
    <row r="566" spans="1:27">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row>
    <row r="567" spans="1:2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row>
    <row r="568" spans="1:27">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row>
    <row r="569" spans="1:27">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row>
    <row r="570" spans="1:27">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row>
    <row r="571" spans="1:27">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row>
    <row r="572" spans="1:27">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row>
    <row r="573" spans="1:27">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row>
    <row r="574" spans="1:27">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row>
    <row r="575" spans="1:27">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row>
    <row r="576" spans="1:27">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row>
    <row r="577" spans="1:2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row>
    <row r="578" spans="1:27">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row>
    <row r="579" spans="1:27">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row>
    <row r="580" spans="1:27">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row>
    <row r="581" spans="1:27">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row>
    <row r="582" spans="1:27">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row>
    <row r="583" spans="1:27">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row>
    <row r="584" spans="1:27">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row>
    <row r="585" spans="1:27">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row>
    <row r="586" spans="1:27">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row>
    <row r="587" spans="1:2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row>
    <row r="588" spans="1:27">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row>
    <row r="589" spans="1:27">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row>
    <row r="590" spans="1:27">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row>
    <row r="591" spans="1:27">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row>
    <row r="592" spans="1:27">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row>
    <row r="593" spans="1:27">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row>
    <row r="594" spans="1:27">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row>
    <row r="595" spans="1:27">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row>
    <row r="596" spans="1:27">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row>
    <row r="597" spans="1:2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row>
    <row r="598" spans="1:27">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row>
    <row r="599" spans="1:27">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row>
    <row r="600" spans="1:27">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row>
    <row r="601" spans="1:27">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row>
    <row r="602" spans="1:27">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row>
    <row r="603" spans="1:27">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row>
    <row r="604" spans="1:27">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row>
    <row r="605" spans="1:27">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row>
    <row r="606" spans="1:27">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row>
    <row r="607" spans="1:2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row>
    <row r="608" spans="1:27">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row>
    <row r="609" spans="1:27">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row>
    <row r="610" spans="1:27">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row>
    <row r="611" spans="1:27">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row>
    <row r="612" spans="1:27">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row>
    <row r="613" spans="1:27">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row>
    <row r="614" spans="1:27">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row>
    <row r="615" spans="1:27">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row>
    <row r="616" spans="1:27">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row>
    <row r="617" spans="1:2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row>
    <row r="618" spans="1:27">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row>
    <row r="619" spans="1:27">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row>
    <row r="620" spans="1:27">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row>
    <row r="621" spans="1:27">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row>
    <row r="622" spans="1:27">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row>
    <row r="623" spans="1:27">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row>
    <row r="624" spans="1:27">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row>
    <row r="625" spans="1:27">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row>
    <row r="626" spans="1:27">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row>
    <row r="627" spans="1: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row>
    <row r="628" spans="1:27">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row>
    <row r="629" spans="1:27">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row>
    <row r="630" spans="1:27">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row>
    <row r="631" spans="1:27">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row>
    <row r="632" spans="1:27">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row>
    <row r="633" spans="1:27">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row>
    <row r="634" spans="1:27">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row>
    <row r="635" spans="1:27">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row>
    <row r="636" spans="1:27">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row>
    <row r="637" spans="1:2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row>
    <row r="638" spans="1:27">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row>
    <row r="639" spans="1:27">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row>
    <row r="640" spans="1:27">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row>
    <row r="641" spans="1:27">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row>
    <row r="642" spans="1:27">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row>
    <row r="643" spans="1:27">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row>
    <row r="644" spans="1:27">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row>
    <row r="645" spans="1:27">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row>
    <row r="646" spans="1:27">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row>
    <row r="647" spans="1:2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row>
    <row r="648" spans="1:27">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row>
    <row r="649" spans="1:27">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row>
    <row r="650" spans="1:27">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row>
    <row r="651" spans="1:27">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row>
    <row r="652" spans="1:27">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row>
    <row r="653" spans="1:27">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row>
    <row r="654" spans="1:27">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row>
    <row r="655" spans="1:27">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row>
    <row r="656" spans="1:27">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row>
    <row r="657" spans="1:2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row>
    <row r="658" spans="1:27">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row>
    <row r="659" spans="1:27">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row>
    <row r="660" spans="1:27">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row>
    <row r="661" spans="1:27">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row>
    <row r="662" spans="1:27">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row>
    <row r="663" spans="1:27">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row>
    <row r="664" spans="1:27">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row>
    <row r="665" spans="1:27">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row>
    <row r="666" spans="1:27">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row>
    <row r="667" spans="1:2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row>
    <row r="668" spans="1:27">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row>
    <row r="669" spans="1:27">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row>
    <row r="670" spans="1:27">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row>
    <row r="671" spans="1:27">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row>
    <row r="672" spans="1:27">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row>
    <row r="673" spans="1:27">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row>
    <row r="674" spans="1:27">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row>
    <row r="675" spans="1:27">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row>
    <row r="676" spans="1:27">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row>
    <row r="677" spans="1:2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row>
    <row r="678" spans="1:27">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row>
    <row r="679" spans="1:27">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row>
    <row r="680" spans="1:27">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row>
    <row r="681" spans="1:27">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row>
    <row r="682" spans="1:27">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row>
    <row r="683" spans="1:27">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row>
    <row r="684" spans="1:27">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row>
    <row r="685" spans="1:27">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row>
    <row r="686" spans="1:27">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row>
    <row r="687" spans="1:2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row>
    <row r="688" spans="1:27">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row>
    <row r="689" spans="1:27">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row>
    <row r="690" spans="1:27">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row>
    <row r="691" spans="1:27">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row>
    <row r="692" spans="1:27">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row>
    <row r="693" spans="1:27">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row>
    <row r="694" spans="1:27">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row>
    <row r="695" spans="1:27">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row>
    <row r="696" spans="1:27">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row>
    <row r="697" spans="1:2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row>
    <row r="698" spans="1:27">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row>
    <row r="699" spans="1:27">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row>
    <row r="700" spans="1:27">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row>
    <row r="701" spans="1:27">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row>
    <row r="702" spans="1:27">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row>
    <row r="703" spans="1:27">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row>
    <row r="704" spans="1:27">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row>
    <row r="705" spans="1:27">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row>
    <row r="706" spans="1:27">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row>
    <row r="707" spans="1:2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row>
    <row r="708" spans="1:27">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row>
    <row r="709" spans="1:27">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row>
    <row r="710" spans="1:27">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row>
    <row r="711" spans="1:27">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row>
    <row r="712" spans="1:27">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row>
    <row r="713" spans="1:27">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row>
    <row r="714" spans="1:27">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row>
    <row r="715" spans="1:27">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row>
    <row r="716" spans="1:27">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row>
    <row r="717" spans="1:2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row>
    <row r="718" spans="1:27">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row>
    <row r="719" spans="1:27">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row>
    <row r="720" spans="1:27">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row>
    <row r="721" spans="1:27">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row>
    <row r="722" spans="1:27">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row>
    <row r="723" spans="1:27">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row>
    <row r="724" spans="1:27">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row>
    <row r="725" spans="1:27">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row>
    <row r="726" spans="1:27">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row>
    <row r="727" spans="1: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row>
    <row r="728" spans="1:27">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row>
    <row r="729" spans="1:27">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row>
    <row r="730" spans="1:27">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row>
    <row r="731" spans="1:27">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row>
    <row r="732" spans="1:27">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row>
    <row r="733" spans="1:27">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row>
    <row r="734" spans="1:27">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row>
    <row r="735" spans="1:27">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row>
    <row r="736" spans="1:27">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row>
    <row r="737" spans="1:2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row>
    <row r="738" spans="1:27">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row>
    <row r="739" spans="1:27">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row>
    <row r="740" spans="1:27">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row>
    <row r="741" spans="1:27">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row>
    <row r="742" spans="1:27">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row>
    <row r="743" spans="1:27">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row>
    <row r="744" spans="1:27">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row>
    <row r="745" spans="1:27">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row>
    <row r="746" spans="1:27">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row>
    <row r="747" spans="1:2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row>
    <row r="748" spans="1:27">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row>
    <row r="749" spans="1:27">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row>
    <row r="750" spans="1:27">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row>
    <row r="751" spans="1:27">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row>
    <row r="752" spans="1:27">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row>
    <row r="753" spans="1:27">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row>
    <row r="754" spans="1:27">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row>
    <row r="755" spans="1:27">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row>
    <row r="756" spans="1:27">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row>
    <row r="757" spans="1:2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row>
    <row r="758" spans="1:27">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row>
    <row r="759" spans="1:27">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row>
    <row r="760" spans="1:27">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row>
    <row r="761" spans="1:27">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row>
    <row r="762" spans="1:27">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row>
    <row r="763" spans="1:27">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row>
    <row r="764" spans="1:27">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row>
    <row r="765" spans="1:27">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row>
    <row r="766" spans="1:27">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row>
    <row r="767" spans="1:2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row>
    <row r="768" spans="1:27">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row>
    <row r="769" spans="1:27">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row>
    <row r="770" spans="1:27">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row>
    <row r="771" spans="1:27">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row>
    <row r="772" spans="1:27">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row>
    <row r="773" spans="1:27">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row>
    <row r="774" spans="1:27">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row>
    <row r="775" spans="1:27">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row>
    <row r="776" spans="1:27">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row>
    <row r="777" spans="1:2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row>
    <row r="778" spans="1:27">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row>
    <row r="779" spans="1:27">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row>
    <row r="780" spans="1:27">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row>
    <row r="781" spans="1:27">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row>
    <row r="782" spans="1:27">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row>
    <row r="783" spans="1:27">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row>
    <row r="784" spans="1:27">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row>
    <row r="785" spans="1:27">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row>
    <row r="786" spans="1:27">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row>
    <row r="787" spans="1:2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row>
    <row r="788" spans="1:27">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row>
    <row r="789" spans="1:27">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row>
    <row r="790" spans="1:27">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row>
    <row r="791" spans="1:27">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row>
    <row r="792" spans="1:27">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row>
    <row r="793" spans="1:27">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row>
    <row r="794" spans="1:27">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row>
    <row r="795" spans="1:27">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row>
    <row r="796" spans="1:27">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row>
    <row r="797" spans="1:2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row>
    <row r="798" spans="1:27">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row>
    <row r="799" spans="1:27">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row>
    <row r="800" spans="1:27">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row>
    <row r="801" spans="1:27">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row>
    <row r="802" spans="1:27">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row>
    <row r="803" spans="1:27">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row>
    <row r="804" spans="1:27">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row>
    <row r="805" spans="1:27">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row>
    <row r="806" spans="1:27">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row>
    <row r="807" spans="1:2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row>
    <row r="808" spans="1:27">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row>
    <row r="809" spans="1:27">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row>
    <row r="810" spans="1:27">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row>
    <row r="811" spans="1:27">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row>
    <row r="812" spans="1:27">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row>
    <row r="813" spans="1:27">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row>
    <row r="814" spans="1:27">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row>
    <row r="815" spans="1:27">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row>
    <row r="816" spans="1:27">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row>
    <row r="817" spans="1:2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row>
    <row r="818" spans="1:27">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row>
    <row r="819" spans="1:27">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row>
    <row r="820" spans="1:27">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row>
    <row r="821" spans="1:27">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row>
    <row r="822" spans="1:27">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row>
    <row r="823" spans="1:27">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row>
    <row r="824" spans="1:27">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row>
    <row r="825" spans="1:27">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row>
    <row r="826" spans="1:27">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row>
    <row r="827" spans="1: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row>
    <row r="828" spans="1:27">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row>
    <row r="829" spans="1:27">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row>
    <row r="830" spans="1:27">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row>
    <row r="831" spans="1:27">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row>
    <row r="832" spans="1:27">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row>
    <row r="833" spans="1:27">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row>
    <row r="834" spans="1:27">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row>
    <row r="835" spans="1:27">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row>
    <row r="836" spans="1:27">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row>
    <row r="837" spans="1:2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row>
    <row r="838" spans="1:27">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row>
    <row r="839" spans="1:27">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row>
    <row r="840" spans="1:27">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row>
    <row r="841" spans="1:27">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row>
    <row r="842" spans="1:27">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row>
    <row r="843" spans="1:27">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row>
    <row r="844" spans="1:27">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row>
    <row r="845" spans="1:27">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row>
    <row r="846" spans="1:27">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row>
    <row r="847" spans="1:2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row>
    <row r="848" spans="1:27">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row>
    <row r="849" spans="1:27">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row>
    <row r="850" spans="1:27">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row>
    <row r="851" spans="1:27">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row>
    <row r="852" spans="1:27">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row>
    <row r="853" spans="1:27">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row>
    <row r="854" spans="1:27">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row>
    <row r="855" spans="1:27">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row>
    <row r="856" spans="1:27">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row>
    <row r="857" spans="1:2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row>
    <row r="858" spans="1:27">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row>
    <row r="859" spans="1:27">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row>
    <row r="860" spans="1:27">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row>
    <row r="861" spans="1:27">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row>
    <row r="862" spans="1:27">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row>
    <row r="863" spans="1:27">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row>
    <row r="864" spans="1:27">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row>
    <row r="865" spans="1:27">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row>
    <row r="866" spans="1:27">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row>
    <row r="867" spans="1:2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row>
    <row r="868" spans="1:27">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row>
    <row r="869" spans="1:27">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row>
    <row r="870" spans="1:27">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row>
    <row r="871" spans="1:27">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row>
    <row r="872" spans="1:27">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row>
    <row r="873" spans="1:27">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row>
    <row r="874" spans="1:27">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row>
    <row r="875" spans="1:27">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row>
    <row r="876" spans="1:27">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row>
    <row r="877" spans="1:2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row>
    <row r="878" spans="1:27">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row>
    <row r="879" spans="1:27">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row>
    <row r="880" spans="1:27">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row>
    <row r="881" spans="1:27">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row>
    <row r="882" spans="1:27">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row>
    <row r="883" spans="1:27">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row>
    <row r="884" spans="1:27">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row>
    <row r="885" spans="1:27">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row>
    <row r="886" spans="1:27">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row>
    <row r="887" spans="1:2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row>
    <row r="888" spans="1:27">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row>
    <row r="889" spans="1:27">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row>
    <row r="890" spans="1:27">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row>
    <row r="891" spans="1:27">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row>
    <row r="892" spans="1:27">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row>
    <row r="893" spans="1:27">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row>
    <row r="894" spans="1:27">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row>
    <row r="895" spans="1:27">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row>
    <row r="896" spans="1:27">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row>
    <row r="897" spans="1:2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row>
    <row r="898" spans="1:27">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row>
    <row r="899" spans="1:27">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row>
    <row r="900" spans="1:27">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row>
    <row r="901" spans="1:27">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row>
    <row r="902" spans="1:27">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row>
    <row r="903" spans="1:27">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row>
    <row r="904" spans="1:27">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row>
    <row r="905" spans="1:27">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row>
    <row r="906" spans="1:27">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row>
    <row r="907" spans="1:2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row>
    <row r="908" spans="1:27">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row>
    <row r="909" spans="1:27">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row>
    <row r="910" spans="1:27">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row>
    <row r="911" spans="1:27">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row>
    <row r="912" spans="1:27">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row>
    <row r="913" spans="1:27">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row>
    <row r="914" spans="1:27">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row>
    <row r="915" spans="1:27">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row>
    <row r="916" spans="1:27">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row>
    <row r="917" spans="1:2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row>
    <row r="918" spans="1:27">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row>
    <row r="919" spans="1:27">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row>
    <row r="920" spans="1:27">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row>
    <row r="921" spans="1:27">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row>
    <row r="922" spans="1:27">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row>
    <row r="923" spans="1:27">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row>
    <row r="924" spans="1:27">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row>
    <row r="925" spans="1:27">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row>
    <row r="926" spans="1:27">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row>
    <row r="927" spans="1: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row>
    <row r="928" spans="1:27">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row>
    <row r="929" spans="1:27">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row>
    <row r="930" spans="1:27">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row>
    <row r="931" spans="1:27">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row>
    <row r="932" spans="1:27">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row>
    <row r="933" spans="1:27">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row>
    <row r="934" spans="1:27">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row>
    <row r="935" spans="1:27">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row>
    <row r="936" spans="1:27">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row>
    <row r="937" spans="1:2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row>
    <row r="938" spans="1:27">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row>
    <row r="939" spans="1:27">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row>
    <row r="940" spans="1:27">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row>
    <row r="941" spans="1:27">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row>
    <row r="942" spans="1:27">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row>
    <row r="943" spans="1:27">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row>
    <row r="944" spans="1:27">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row>
    <row r="945" spans="1:27">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row>
    <row r="946" spans="1:27">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row>
    <row r="947" spans="1:2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row>
    <row r="948" spans="1:27">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row>
    <row r="949" spans="1:27">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row>
    <row r="950" spans="1:27">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row>
    <row r="951" spans="1:27">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row>
    <row r="952" spans="1:27">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row>
    <row r="953" spans="1:27">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row>
    <row r="954" spans="1:27">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row>
    <row r="955" spans="1:27">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row>
    <row r="956" spans="1:27">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row>
    <row r="957" spans="1:2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row>
    <row r="958" spans="1:27">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row>
    <row r="959" spans="1:27">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row>
    <row r="960" spans="1:27">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row>
    <row r="961" spans="1:27">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row>
  </sheetData>
  <mergeCells count="7">
    <mergeCell ref="G2:I2"/>
    <mergeCell ref="B55:E55"/>
    <mergeCell ref="F55:F56"/>
    <mergeCell ref="A72:A73"/>
    <mergeCell ref="B72:J72"/>
    <mergeCell ref="A113:A114"/>
    <mergeCell ref="B113:J113"/>
  </mergeCells>
  <dataValidations count="1">
    <dataValidation type="list" allowBlank="1" sqref="D4:D5 D8 D10 D12:D15 D17:D20 D22:D25 D27 D30:D31 D33 D35 D37:D40 D42:D44 D47:D48 D50" xr:uid="{00000000-0002-0000-0600-000000000000}">
      <formula1>"Interviews,Questionnaires,Observations,Document Analysis,Data mining,Focus Groups,Case Studies,Workshops,Literature Analysis"</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799"/>
  <sheetViews>
    <sheetView workbookViewId="0">
      <selection activeCell="C53" sqref="C53"/>
    </sheetView>
  </sheetViews>
  <sheetFormatPr baseColWidth="10" defaultColWidth="12.6640625" defaultRowHeight="15.75" customHeight="1"/>
  <cols>
    <col min="1" max="1" width="23.6640625" customWidth="1"/>
    <col min="2" max="2" width="14.6640625" customWidth="1"/>
    <col min="3" max="3" width="74.83203125" customWidth="1"/>
    <col min="4" max="4" width="52.6640625" customWidth="1"/>
  </cols>
  <sheetData>
    <row r="1" spans="1:26" ht="15.75" customHeight="1">
      <c r="A1" s="177" t="s">
        <v>1852</v>
      </c>
      <c r="B1" s="177"/>
      <c r="C1" s="177"/>
      <c r="D1" s="177"/>
      <c r="E1" s="177"/>
      <c r="F1" s="177"/>
      <c r="G1" s="177"/>
      <c r="H1" s="56"/>
      <c r="I1" s="56"/>
      <c r="J1" s="56"/>
      <c r="K1" s="56"/>
      <c r="L1" s="56"/>
      <c r="M1" s="56"/>
      <c r="N1" s="56"/>
      <c r="O1" s="56"/>
      <c r="P1" s="56"/>
      <c r="Q1" s="56"/>
      <c r="R1" s="56"/>
      <c r="S1" s="56"/>
      <c r="T1" s="56"/>
      <c r="U1" s="56"/>
      <c r="V1" s="56"/>
      <c r="W1" s="56"/>
      <c r="X1" s="56"/>
      <c r="Y1" s="56"/>
      <c r="Z1" s="56"/>
    </row>
    <row r="2" spans="1:26" ht="15.75" customHeight="1">
      <c r="A2" s="56"/>
      <c r="B2" s="56"/>
      <c r="C2" s="56"/>
      <c r="D2" s="56"/>
      <c r="E2" s="56"/>
      <c r="F2" s="56"/>
      <c r="G2" s="56"/>
      <c r="H2" s="56"/>
      <c r="I2" s="56"/>
      <c r="J2" s="56"/>
      <c r="K2" s="56"/>
      <c r="L2" s="56"/>
      <c r="M2" s="56"/>
      <c r="N2" s="56"/>
      <c r="O2" s="56"/>
      <c r="P2" s="56"/>
      <c r="Q2" s="56"/>
      <c r="R2" s="56"/>
      <c r="S2" s="56"/>
      <c r="T2" s="56"/>
      <c r="U2" s="56"/>
      <c r="V2" s="56"/>
      <c r="W2" s="56"/>
      <c r="X2" s="56"/>
      <c r="Y2" s="56"/>
      <c r="Z2" s="56"/>
    </row>
    <row r="3" spans="1:26" ht="15.75" customHeight="1">
      <c r="A3" s="56"/>
      <c r="B3" s="56"/>
      <c r="C3" s="56"/>
      <c r="D3" s="56"/>
      <c r="E3" s="56"/>
      <c r="F3" s="56"/>
      <c r="G3" s="56"/>
      <c r="H3" s="56"/>
      <c r="I3" s="56"/>
      <c r="J3" s="56"/>
      <c r="K3" s="56"/>
      <c r="L3" s="56"/>
      <c r="M3" s="56"/>
      <c r="N3" s="56"/>
      <c r="O3" s="56"/>
      <c r="P3" s="56"/>
      <c r="Q3" s="56"/>
      <c r="R3" s="56"/>
      <c r="S3" s="56"/>
      <c r="T3" s="56"/>
      <c r="U3" s="56"/>
      <c r="V3" s="56"/>
      <c r="W3" s="56"/>
      <c r="X3" s="56"/>
      <c r="Y3" s="56"/>
      <c r="Z3" s="56"/>
    </row>
    <row r="4" spans="1:26" ht="15.75" customHeight="1">
      <c r="A4" s="56"/>
      <c r="B4" s="56"/>
      <c r="C4" s="56"/>
      <c r="D4" s="56"/>
      <c r="E4" s="56"/>
      <c r="F4" s="56"/>
      <c r="G4" s="56"/>
      <c r="H4" s="56"/>
      <c r="I4" s="56"/>
      <c r="J4" s="56"/>
      <c r="K4" s="56"/>
      <c r="L4" s="56"/>
      <c r="M4" s="56"/>
      <c r="N4" s="56"/>
      <c r="O4" s="56"/>
      <c r="P4" s="56"/>
      <c r="Q4" s="56"/>
      <c r="R4" s="56"/>
      <c r="S4" s="56"/>
      <c r="T4" s="56"/>
      <c r="U4" s="56"/>
      <c r="V4" s="56"/>
      <c r="W4" s="56"/>
      <c r="X4" s="56"/>
      <c r="Y4" s="56"/>
      <c r="Z4" s="56"/>
    </row>
    <row r="5" spans="1:26" ht="15.75" customHeight="1">
      <c r="A5" s="152" t="s">
        <v>1853</v>
      </c>
      <c r="B5" s="152"/>
      <c r="C5" s="152"/>
      <c r="D5" s="109"/>
      <c r="E5" s="56"/>
      <c r="F5" s="56"/>
      <c r="G5" s="56"/>
      <c r="H5" s="56"/>
      <c r="I5" s="56"/>
      <c r="J5" s="56"/>
      <c r="K5" s="56"/>
      <c r="L5" s="56"/>
      <c r="M5" s="56"/>
      <c r="N5" s="56"/>
      <c r="O5" s="56"/>
      <c r="P5" s="56"/>
      <c r="Q5" s="56"/>
      <c r="R5" s="56"/>
      <c r="S5" s="56"/>
      <c r="T5" s="56"/>
      <c r="U5" s="56"/>
      <c r="V5" s="56"/>
      <c r="W5" s="56"/>
      <c r="X5" s="56"/>
      <c r="Y5" s="56"/>
      <c r="Z5" s="56"/>
    </row>
    <row r="6" spans="1:26" ht="15.75" customHeight="1">
      <c r="A6" s="178" t="s">
        <v>1854</v>
      </c>
      <c r="B6" s="178" t="s">
        <v>1216</v>
      </c>
      <c r="C6" s="178" t="s">
        <v>1597</v>
      </c>
      <c r="D6" s="178" t="s">
        <v>1855</v>
      </c>
      <c r="E6" s="56"/>
      <c r="F6" s="56"/>
      <c r="G6" s="56"/>
      <c r="H6" s="56"/>
      <c r="I6" s="56"/>
      <c r="J6" s="56"/>
      <c r="K6" s="56"/>
      <c r="L6" s="56"/>
      <c r="M6" s="56"/>
      <c r="N6" s="56"/>
      <c r="O6" s="56"/>
      <c r="P6" s="56"/>
      <c r="Q6" s="56"/>
      <c r="R6" s="56"/>
      <c r="S6" s="56"/>
      <c r="T6" s="56"/>
      <c r="U6" s="56"/>
      <c r="V6" s="56"/>
      <c r="W6" s="56"/>
      <c r="X6" s="56"/>
      <c r="Y6" s="56"/>
      <c r="Z6" s="56"/>
    </row>
    <row r="7" spans="1:26" s="355" customFormat="1" ht="45">
      <c r="A7" s="363" t="s">
        <v>277</v>
      </c>
      <c r="B7" s="43">
        <f ca="1">IFERROR(__xludf.DUMMYFUNCTION("counta(split(C7,"",""))"),30)</f>
        <v>30</v>
      </c>
      <c r="C7" s="43" t="s">
        <v>1856</v>
      </c>
      <c r="D7" s="43" t="s">
        <v>1857</v>
      </c>
      <c r="E7" s="57"/>
      <c r="F7" s="57"/>
      <c r="G7" s="57"/>
      <c r="H7" s="57"/>
      <c r="I7" s="57"/>
      <c r="J7" s="57"/>
      <c r="K7" s="57"/>
      <c r="L7" s="57"/>
      <c r="M7" s="57"/>
      <c r="N7" s="57"/>
      <c r="O7" s="57"/>
      <c r="P7" s="57"/>
      <c r="Q7" s="57"/>
      <c r="R7" s="57"/>
      <c r="S7" s="57"/>
      <c r="T7" s="57"/>
      <c r="U7" s="57"/>
      <c r="V7" s="57"/>
      <c r="W7" s="57"/>
      <c r="X7" s="57"/>
      <c r="Y7" s="57"/>
      <c r="Z7" s="57"/>
    </row>
    <row r="8" spans="1:26" s="355" customFormat="1" ht="75">
      <c r="A8" s="363" t="s">
        <v>379</v>
      </c>
      <c r="B8" s="43">
        <f ca="1">IFERROR(__xludf.DUMMYFUNCTION("counta(split(C8,"",""))"),14)</f>
        <v>14</v>
      </c>
      <c r="C8" s="43" t="s">
        <v>1858</v>
      </c>
      <c r="D8" s="179" t="s">
        <v>1859</v>
      </c>
      <c r="E8" s="364"/>
      <c r="F8" s="57"/>
      <c r="G8" s="57"/>
      <c r="H8" s="57"/>
      <c r="I8" s="57"/>
      <c r="J8" s="57"/>
      <c r="K8" s="57"/>
      <c r="L8" s="57"/>
      <c r="M8" s="57"/>
      <c r="N8" s="57"/>
      <c r="O8" s="57"/>
      <c r="P8" s="57"/>
      <c r="Q8" s="57"/>
      <c r="R8" s="57"/>
      <c r="S8" s="57"/>
      <c r="T8" s="57"/>
      <c r="U8" s="57"/>
      <c r="V8" s="57"/>
      <c r="W8" s="57"/>
      <c r="X8" s="57"/>
      <c r="Y8" s="57"/>
      <c r="Z8" s="57"/>
    </row>
    <row r="9" spans="1:26" s="355" customFormat="1" ht="15">
      <c r="A9" s="363" t="s">
        <v>306</v>
      </c>
      <c r="B9" s="43">
        <f ca="1">IFERROR(__xludf.DUMMYFUNCTION("counta(split(C9,"",""))"),2)</f>
        <v>2</v>
      </c>
      <c r="C9" s="43" t="s">
        <v>1708</v>
      </c>
      <c r="D9" s="179"/>
      <c r="E9" s="364"/>
      <c r="F9" s="57"/>
      <c r="G9" s="57"/>
      <c r="H9" s="57"/>
      <c r="I9" s="57"/>
      <c r="J9" s="57"/>
      <c r="K9" s="57"/>
      <c r="L9" s="57"/>
      <c r="M9" s="57"/>
      <c r="N9" s="57"/>
      <c r="O9" s="57"/>
      <c r="P9" s="57"/>
      <c r="Q9" s="57"/>
      <c r="R9" s="57"/>
      <c r="S9" s="57"/>
      <c r="T9" s="57"/>
      <c r="U9" s="57"/>
      <c r="V9" s="57"/>
      <c r="W9" s="57"/>
      <c r="X9" s="57"/>
      <c r="Y9" s="57"/>
      <c r="Z9" s="57"/>
    </row>
    <row r="10" spans="1:26" s="355" customFormat="1" ht="15">
      <c r="A10" s="363" t="s">
        <v>430</v>
      </c>
      <c r="B10" s="43">
        <f ca="1">IFERROR(__xludf.DUMMYFUNCTION("counta(split(C10,"",""))"),4)</f>
        <v>4</v>
      </c>
      <c r="C10" s="195" t="s">
        <v>1860</v>
      </c>
      <c r="D10" s="262" t="s">
        <v>1861</v>
      </c>
      <c r="E10" s="364"/>
      <c r="F10" s="57"/>
      <c r="G10" s="57"/>
      <c r="H10" s="57"/>
      <c r="I10" s="57"/>
      <c r="J10" s="57"/>
      <c r="K10" s="57"/>
      <c r="L10" s="57"/>
      <c r="M10" s="57"/>
      <c r="N10" s="57"/>
      <c r="O10" s="57"/>
      <c r="P10" s="57"/>
      <c r="Q10" s="57"/>
      <c r="R10" s="57"/>
      <c r="S10" s="57"/>
      <c r="T10" s="57"/>
      <c r="U10" s="57"/>
      <c r="V10" s="57"/>
      <c r="W10" s="57"/>
      <c r="X10" s="57"/>
      <c r="Y10" s="57"/>
      <c r="Z10" s="57"/>
    </row>
    <row r="11" spans="1:26" s="355" customFormat="1" ht="30">
      <c r="A11" s="363" t="s">
        <v>1862</v>
      </c>
      <c r="B11" s="43">
        <f ca="1">IFERROR(__xludf.DUMMYFUNCTION("counta(split(C11,"",""))"),5)</f>
        <v>5</v>
      </c>
      <c r="C11" s="43" t="s">
        <v>1863</v>
      </c>
      <c r="D11" s="179" t="s">
        <v>1864</v>
      </c>
      <c r="E11" s="364"/>
      <c r="F11" s="57"/>
      <c r="G11" s="57"/>
      <c r="H11" s="57"/>
      <c r="I11" s="57"/>
      <c r="J11" s="57"/>
      <c r="K11" s="57"/>
      <c r="L11" s="57"/>
      <c r="M11" s="57"/>
      <c r="N11" s="57"/>
      <c r="O11" s="57"/>
      <c r="P11" s="57"/>
      <c r="Q11" s="57"/>
      <c r="R11" s="57"/>
      <c r="S11" s="57"/>
      <c r="T11" s="57"/>
      <c r="U11" s="57"/>
      <c r="V11" s="57"/>
      <c r="W11" s="57"/>
      <c r="X11" s="57"/>
      <c r="Y11" s="57"/>
      <c r="Z11" s="57"/>
    </row>
    <row r="12" spans="1:26" s="355" customFormat="1" ht="90">
      <c r="A12" s="363" t="s">
        <v>1865</v>
      </c>
      <c r="B12" s="43">
        <f ca="1">IFERROR(__xludf.DUMMYFUNCTION("counta(split(C12,"",""))"),7)</f>
        <v>7</v>
      </c>
      <c r="C12" s="180" t="s">
        <v>1866</v>
      </c>
      <c r="D12" s="181" t="s">
        <v>1867</v>
      </c>
      <c r="E12" s="364"/>
      <c r="F12" s="57"/>
      <c r="G12" s="57"/>
      <c r="H12" s="57"/>
      <c r="I12" s="57"/>
      <c r="J12" s="57"/>
      <c r="K12" s="57"/>
      <c r="L12" s="57"/>
      <c r="M12" s="57"/>
      <c r="N12" s="57"/>
      <c r="O12" s="57"/>
      <c r="P12" s="57"/>
      <c r="Q12" s="57"/>
      <c r="R12" s="57"/>
      <c r="S12" s="57"/>
      <c r="T12" s="57"/>
      <c r="U12" s="57"/>
      <c r="V12" s="57"/>
      <c r="W12" s="57"/>
      <c r="X12" s="57"/>
      <c r="Y12" s="57"/>
      <c r="Z12" s="57"/>
    </row>
    <row r="13" spans="1:26" s="355" customFormat="1" ht="45">
      <c r="A13" s="363" t="s">
        <v>1868</v>
      </c>
      <c r="B13" s="43">
        <f ca="1">IFERROR(__xludf.DUMMYFUNCTION("counta(split(C13,"",""))"),3)</f>
        <v>3</v>
      </c>
      <c r="C13" s="43" t="s">
        <v>1869</v>
      </c>
      <c r="D13" s="179" t="s">
        <v>1870</v>
      </c>
      <c r="E13" s="364"/>
      <c r="F13" s="57"/>
      <c r="G13" s="57"/>
      <c r="H13" s="57"/>
      <c r="I13" s="57"/>
      <c r="J13" s="57"/>
      <c r="K13" s="57"/>
      <c r="L13" s="57"/>
      <c r="M13" s="57"/>
      <c r="N13" s="57"/>
      <c r="O13" s="57"/>
      <c r="P13" s="57"/>
      <c r="Q13" s="57"/>
      <c r="R13" s="57"/>
      <c r="S13" s="57"/>
      <c r="T13" s="57"/>
      <c r="U13" s="57"/>
      <c r="V13" s="57"/>
      <c r="W13" s="57"/>
      <c r="X13" s="57"/>
      <c r="Y13" s="57"/>
      <c r="Z13" s="57"/>
    </row>
    <row r="14" spans="1:26" s="355" customFormat="1" ht="90">
      <c r="A14" s="105" t="s">
        <v>1871</v>
      </c>
      <c r="B14" s="43">
        <f ca="1">IFERROR(__xludf.DUMMYFUNCTION("counta(split(C14,"",""))"),7)</f>
        <v>7</v>
      </c>
      <c r="C14" s="43" t="s">
        <v>1872</v>
      </c>
      <c r="D14" s="179" t="s">
        <v>1873</v>
      </c>
      <c r="E14" s="364"/>
      <c r="F14" s="57"/>
      <c r="G14" s="57"/>
      <c r="H14" s="57"/>
      <c r="I14" s="57"/>
      <c r="J14" s="57"/>
      <c r="K14" s="57"/>
      <c r="L14" s="57"/>
      <c r="M14" s="57"/>
      <c r="N14" s="57"/>
      <c r="O14" s="57"/>
      <c r="P14" s="57"/>
      <c r="Q14" s="57"/>
      <c r="R14" s="57"/>
      <c r="S14" s="57"/>
      <c r="T14" s="57"/>
      <c r="U14" s="57"/>
      <c r="V14" s="57"/>
      <c r="W14" s="57"/>
      <c r="X14" s="57"/>
      <c r="Y14" s="57"/>
      <c r="Z14" s="57"/>
    </row>
    <row r="15" spans="1:26" s="355" customFormat="1" ht="45">
      <c r="A15" s="363" t="s">
        <v>1874</v>
      </c>
      <c r="B15" s="43">
        <f ca="1">IFERROR(__xludf.DUMMYFUNCTION("counta(split(C15,"",""))"),4)</f>
        <v>4</v>
      </c>
      <c r="C15" s="43" t="s">
        <v>1875</v>
      </c>
      <c r="D15" s="179" t="s">
        <v>1876</v>
      </c>
      <c r="E15" s="364"/>
      <c r="F15" s="57"/>
      <c r="G15" s="57"/>
      <c r="H15" s="57"/>
      <c r="I15" s="57"/>
      <c r="J15" s="57"/>
      <c r="K15" s="57"/>
      <c r="L15" s="57"/>
      <c r="M15" s="57"/>
      <c r="N15" s="57"/>
      <c r="O15" s="57"/>
      <c r="P15" s="57"/>
      <c r="Q15" s="57"/>
      <c r="R15" s="57"/>
      <c r="S15" s="57"/>
      <c r="T15" s="57"/>
      <c r="U15" s="57"/>
      <c r="V15" s="57"/>
      <c r="W15" s="57"/>
      <c r="X15" s="57"/>
      <c r="Y15" s="57"/>
      <c r="Z15" s="57"/>
    </row>
    <row r="16" spans="1:26" s="355" customFormat="1" ht="15">
      <c r="A16" s="363" t="s">
        <v>1877</v>
      </c>
      <c r="B16" s="43">
        <f ca="1">IFERROR(__xludf.DUMMYFUNCTION("counta(split(C16,"",""))"),1)</f>
        <v>1</v>
      </c>
      <c r="C16" s="43" t="s">
        <v>574</v>
      </c>
      <c r="D16" s="179" t="s">
        <v>1878</v>
      </c>
      <c r="E16" s="364"/>
      <c r="F16" s="57"/>
      <c r="G16" s="57"/>
      <c r="H16" s="57"/>
      <c r="I16" s="57"/>
      <c r="J16" s="57"/>
      <c r="K16" s="57"/>
      <c r="L16" s="57"/>
      <c r="M16" s="57"/>
      <c r="N16" s="57"/>
      <c r="O16" s="57"/>
      <c r="P16" s="57"/>
      <c r="Q16" s="57"/>
      <c r="R16" s="57"/>
      <c r="S16" s="57"/>
      <c r="T16" s="57"/>
      <c r="U16" s="57"/>
      <c r="V16" s="57"/>
      <c r="W16" s="57"/>
      <c r="X16" s="57"/>
      <c r="Y16" s="57"/>
      <c r="Z16" s="57"/>
    </row>
    <row r="17" spans="1:26" s="355" customFormat="1" ht="45">
      <c r="A17" s="363" t="s">
        <v>1879</v>
      </c>
      <c r="B17" s="43">
        <f ca="1">IFERROR(__xludf.DUMMYFUNCTION("counta(split(C17,"",""))"),3)</f>
        <v>3</v>
      </c>
      <c r="C17" s="43" t="s">
        <v>1880</v>
      </c>
      <c r="D17" s="179" t="s">
        <v>1881</v>
      </c>
      <c r="E17" s="364"/>
      <c r="F17" s="57"/>
      <c r="G17" s="57"/>
      <c r="H17" s="57"/>
      <c r="I17" s="57"/>
      <c r="J17" s="57"/>
      <c r="K17" s="57"/>
      <c r="L17" s="57"/>
      <c r="M17" s="57"/>
      <c r="N17" s="57"/>
      <c r="O17" s="57"/>
      <c r="P17" s="57"/>
      <c r="Q17" s="57"/>
      <c r="R17" s="57"/>
      <c r="S17" s="57"/>
      <c r="T17" s="57"/>
      <c r="U17" s="57"/>
      <c r="V17" s="57"/>
      <c r="W17" s="57"/>
      <c r="X17" s="57"/>
      <c r="Y17" s="57"/>
      <c r="Z17" s="57"/>
    </row>
    <row r="18" spans="1:26" s="355" customFormat="1" ht="45">
      <c r="A18" s="363" t="s">
        <v>1882</v>
      </c>
      <c r="B18" s="43">
        <f ca="1">IFERROR(__xludf.DUMMYFUNCTION("counta(split(C18,"",""))"),3)</f>
        <v>3</v>
      </c>
      <c r="C18" s="43" t="s">
        <v>1883</v>
      </c>
      <c r="D18" s="179" t="s">
        <v>1884</v>
      </c>
      <c r="E18" s="364"/>
      <c r="F18" s="57"/>
      <c r="G18" s="57"/>
      <c r="H18" s="57"/>
      <c r="I18" s="57"/>
      <c r="J18" s="57"/>
      <c r="K18" s="57"/>
      <c r="L18" s="57"/>
      <c r="M18" s="57"/>
      <c r="N18" s="57"/>
      <c r="O18" s="57"/>
      <c r="P18" s="57"/>
      <c r="Q18" s="57"/>
      <c r="R18" s="57"/>
      <c r="S18" s="57"/>
      <c r="T18" s="57"/>
      <c r="U18" s="57"/>
      <c r="V18" s="57"/>
      <c r="W18" s="57"/>
      <c r="X18" s="57"/>
      <c r="Y18" s="57"/>
      <c r="Z18" s="57"/>
    </row>
    <row r="19" spans="1:26" s="355" customFormat="1" ht="15">
      <c r="A19" s="363" t="s">
        <v>1885</v>
      </c>
      <c r="B19" s="43">
        <f ca="1">IFERROR(__xludf.DUMMYFUNCTION("counta(split(C19,"",""))"),1)</f>
        <v>1</v>
      </c>
      <c r="C19" s="43" t="s">
        <v>1886</v>
      </c>
      <c r="D19" s="179"/>
      <c r="E19" s="364"/>
      <c r="F19" s="57"/>
      <c r="G19" s="57"/>
      <c r="H19" s="57"/>
      <c r="I19" s="57"/>
      <c r="J19" s="57"/>
      <c r="K19" s="57"/>
      <c r="L19" s="57"/>
      <c r="M19" s="57"/>
      <c r="N19" s="57"/>
      <c r="O19" s="57"/>
      <c r="P19" s="57"/>
      <c r="Q19" s="57"/>
      <c r="R19" s="57"/>
      <c r="S19" s="57"/>
      <c r="T19" s="57"/>
      <c r="U19" s="57"/>
      <c r="V19" s="57"/>
      <c r="W19" s="57"/>
      <c r="X19" s="57"/>
      <c r="Y19" s="57"/>
      <c r="Z19" s="57"/>
    </row>
    <row r="20" spans="1:26" s="355" customFormat="1" ht="195">
      <c r="A20" s="363" t="s">
        <v>1887</v>
      </c>
      <c r="B20" s="43">
        <f ca="1">IFERROR(__xludf.DUMMYFUNCTION("counta(split(C20,"",""))"),3)</f>
        <v>3</v>
      </c>
      <c r="C20" s="124" t="s">
        <v>1888</v>
      </c>
      <c r="D20" s="179" t="s">
        <v>1889</v>
      </c>
      <c r="E20" s="364"/>
      <c r="F20" s="57"/>
      <c r="G20" s="57"/>
      <c r="H20" s="57"/>
      <c r="I20" s="57"/>
      <c r="J20" s="57"/>
      <c r="K20" s="57"/>
      <c r="L20" s="57"/>
      <c r="M20" s="57"/>
      <c r="N20" s="57"/>
      <c r="O20" s="57"/>
      <c r="P20" s="57"/>
      <c r="Q20" s="57"/>
      <c r="R20" s="57"/>
      <c r="S20" s="57"/>
      <c r="T20" s="57"/>
      <c r="U20" s="57"/>
      <c r="V20" s="57"/>
      <c r="W20" s="57"/>
      <c r="X20" s="57"/>
      <c r="Y20" s="57"/>
      <c r="Z20" s="57"/>
    </row>
    <row r="21" spans="1:26" s="355" customFormat="1" ht="15">
      <c r="A21" s="363" t="s">
        <v>1890</v>
      </c>
      <c r="B21" s="43">
        <f ca="1">IFERROR(__xludf.DUMMYFUNCTION("counta(split(C21,"",""))"),1)</f>
        <v>1</v>
      </c>
      <c r="C21" s="43" t="s">
        <v>93</v>
      </c>
      <c r="D21" s="179" t="s">
        <v>1891</v>
      </c>
      <c r="E21" s="364"/>
      <c r="F21" s="57"/>
      <c r="G21" s="57"/>
      <c r="H21" s="57"/>
      <c r="I21" s="57"/>
      <c r="J21" s="57"/>
      <c r="K21" s="57"/>
      <c r="L21" s="57"/>
      <c r="M21" s="57"/>
      <c r="N21" s="57"/>
      <c r="O21" s="57"/>
      <c r="P21" s="57"/>
      <c r="Q21" s="57"/>
      <c r="R21" s="57"/>
      <c r="S21" s="57"/>
      <c r="T21" s="57"/>
      <c r="U21" s="57"/>
      <c r="V21" s="57"/>
      <c r="W21" s="57"/>
      <c r="X21" s="57"/>
      <c r="Y21" s="57"/>
      <c r="Z21" s="57"/>
    </row>
    <row r="22" spans="1:26" s="355" customFormat="1" ht="15">
      <c r="A22" s="363" t="s">
        <v>1892</v>
      </c>
      <c r="B22" s="43">
        <f ca="1">IFERROR(__xludf.DUMMYFUNCTION("counta(split(C22,"",""))"),1)</f>
        <v>1</v>
      </c>
      <c r="C22" s="43" t="s">
        <v>180</v>
      </c>
      <c r="D22" s="179" t="s">
        <v>1893</v>
      </c>
      <c r="E22" s="364"/>
      <c r="F22" s="57"/>
      <c r="G22" s="57"/>
      <c r="H22" s="57"/>
      <c r="I22" s="57"/>
      <c r="J22" s="57"/>
      <c r="K22" s="57"/>
      <c r="L22" s="57"/>
      <c r="M22" s="57"/>
      <c r="N22" s="57"/>
      <c r="O22" s="57"/>
      <c r="P22" s="57"/>
      <c r="Q22" s="57"/>
      <c r="R22" s="57"/>
      <c r="S22" s="57"/>
      <c r="T22" s="57"/>
      <c r="U22" s="57"/>
      <c r="V22" s="57"/>
      <c r="W22" s="57"/>
      <c r="X22" s="57"/>
      <c r="Y22" s="57"/>
      <c r="Z22" s="57"/>
    </row>
    <row r="23" spans="1:26" s="355" customFormat="1" ht="75">
      <c r="A23" s="363" t="s">
        <v>1894</v>
      </c>
      <c r="B23" s="43">
        <f ca="1">IFERROR(__xludf.DUMMYFUNCTION("counta(split(C23,"",""))"),6)</f>
        <v>6</v>
      </c>
      <c r="C23" s="43" t="s">
        <v>1895</v>
      </c>
      <c r="D23" s="179" t="s">
        <v>1896</v>
      </c>
      <c r="E23" s="364"/>
      <c r="F23" s="57"/>
      <c r="G23" s="57"/>
      <c r="H23" s="57"/>
      <c r="I23" s="57"/>
      <c r="J23" s="57"/>
      <c r="K23" s="57"/>
      <c r="L23" s="57"/>
      <c r="M23" s="57"/>
      <c r="N23" s="57"/>
      <c r="O23" s="57"/>
      <c r="P23" s="57"/>
      <c r="Q23" s="57"/>
      <c r="R23" s="57"/>
      <c r="S23" s="57"/>
      <c r="T23" s="57"/>
      <c r="U23" s="57"/>
      <c r="V23" s="57"/>
      <c r="W23" s="57"/>
      <c r="X23" s="57"/>
      <c r="Y23" s="57"/>
      <c r="Z23" s="57"/>
    </row>
    <row r="24" spans="1:26" s="355" customFormat="1" ht="30">
      <c r="A24" s="363" t="s">
        <v>1897</v>
      </c>
      <c r="B24" s="43">
        <f ca="1">IFERROR(__xludf.DUMMYFUNCTION("counta(split(C24,"",""))"),2)</f>
        <v>2</v>
      </c>
      <c r="C24" s="43" t="s">
        <v>1898</v>
      </c>
      <c r="D24" s="179" t="s">
        <v>1899</v>
      </c>
      <c r="E24" s="364"/>
      <c r="F24" s="57"/>
      <c r="G24" s="57"/>
      <c r="H24" s="57"/>
      <c r="I24" s="57"/>
      <c r="J24" s="57"/>
      <c r="K24" s="57"/>
      <c r="L24" s="57"/>
      <c r="M24" s="57"/>
      <c r="N24" s="57"/>
      <c r="O24" s="57"/>
      <c r="P24" s="57"/>
      <c r="Q24" s="57"/>
      <c r="R24" s="57"/>
      <c r="S24" s="57"/>
      <c r="T24" s="57"/>
      <c r="U24" s="57"/>
      <c r="V24" s="57"/>
      <c r="W24" s="57"/>
      <c r="X24" s="57"/>
      <c r="Y24" s="57"/>
      <c r="Z24" s="57"/>
    </row>
    <row r="25" spans="1:26" ht="15.75" customHeight="1">
      <c r="A25" s="56"/>
      <c r="B25" s="56"/>
      <c r="C25" s="56"/>
      <c r="D25" s="56"/>
      <c r="E25" s="56"/>
      <c r="F25" s="56"/>
      <c r="G25" s="56"/>
      <c r="H25" s="56"/>
      <c r="I25" s="56"/>
      <c r="J25" s="56"/>
      <c r="K25" s="56"/>
      <c r="L25" s="56"/>
      <c r="M25" s="56"/>
      <c r="N25" s="56"/>
      <c r="O25" s="56"/>
      <c r="P25" s="56"/>
      <c r="Q25" s="56"/>
      <c r="R25" s="56"/>
      <c r="S25" s="56"/>
      <c r="T25" s="56"/>
      <c r="U25" s="56"/>
      <c r="V25" s="56"/>
      <c r="W25" s="56"/>
      <c r="X25" s="56"/>
      <c r="Y25" s="56"/>
      <c r="Z25" s="56"/>
    </row>
    <row r="26" spans="1:26" ht="15.75" customHeight="1">
      <c r="A26" s="56"/>
      <c r="B26" s="56"/>
      <c r="C26" s="56"/>
      <c r="D26" s="56"/>
      <c r="E26" s="56"/>
      <c r="F26" s="56"/>
      <c r="G26" s="56"/>
      <c r="H26" s="56"/>
      <c r="I26" s="56"/>
      <c r="J26" s="56"/>
      <c r="K26" s="56"/>
      <c r="L26" s="56"/>
      <c r="M26" s="56"/>
      <c r="N26" s="56"/>
      <c r="O26" s="56"/>
      <c r="P26" s="56"/>
      <c r="Q26" s="56"/>
      <c r="R26" s="56"/>
      <c r="S26" s="56"/>
      <c r="T26" s="56"/>
      <c r="U26" s="56"/>
      <c r="V26" s="56"/>
      <c r="W26" s="56"/>
      <c r="X26" s="56"/>
      <c r="Y26" s="56"/>
      <c r="Z26" s="56"/>
    </row>
    <row r="27" spans="1:26" ht="15.75" customHeight="1">
      <c r="A27" s="152" t="s">
        <v>1900</v>
      </c>
      <c r="B27" s="152"/>
      <c r="C27" s="152"/>
      <c r="D27" s="56"/>
      <c r="E27" s="56"/>
      <c r="F27" s="56"/>
      <c r="G27" s="56"/>
      <c r="H27" s="56"/>
      <c r="I27" s="56"/>
      <c r="J27" s="56"/>
      <c r="K27" s="56"/>
      <c r="L27" s="56"/>
      <c r="M27" s="56"/>
      <c r="N27" s="56"/>
      <c r="O27" s="56"/>
      <c r="P27" s="56"/>
      <c r="Q27" s="56"/>
      <c r="R27" s="56"/>
      <c r="S27" s="56"/>
      <c r="T27" s="56"/>
      <c r="U27" s="56"/>
      <c r="V27" s="56"/>
      <c r="W27" s="56"/>
      <c r="X27" s="56"/>
      <c r="Y27" s="56"/>
      <c r="Z27" s="56"/>
    </row>
    <row r="28" spans="1:26" ht="15.75" customHeight="1">
      <c r="A28" s="324" t="s">
        <v>1610</v>
      </c>
      <c r="B28" s="311"/>
      <c r="C28" s="178" t="s">
        <v>1901</v>
      </c>
      <c r="D28" s="56"/>
      <c r="E28" s="56"/>
      <c r="F28" s="56"/>
      <c r="G28" s="56"/>
      <c r="H28" s="56"/>
      <c r="I28" s="56"/>
      <c r="J28" s="56"/>
      <c r="K28" s="56"/>
      <c r="L28" s="56"/>
      <c r="M28" s="56"/>
      <c r="N28" s="56"/>
      <c r="O28" s="56"/>
      <c r="P28" s="56"/>
      <c r="Q28" s="56"/>
      <c r="R28" s="56"/>
      <c r="S28" s="56"/>
      <c r="T28" s="56"/>
      <c r="U28" s="56"/>
      <c r="V28" s="56"/>
      <c r="W28" s="56"/>
      <c r="X28" s="56"/>
      <c r="Y28" s="56"/>
      <c r="Z28" s="56"/>
    </row>
    <row r="29" spans="1:26" ht="15.75" customHeight="1">
      <c r="A29" s="310" t="s">
        <v>1902</v>
      </c>
      <c r="B29" s="311"/>
      <c r="C29" s="43" t="s">
        <v>1903</v>
      </c>
      <c r="D29" s="56"/>
      <c r="E29" s="56"/>
      <c r="F29" s="56"/>
      <c r="G29" s="56"/>
      <c r="H29" s="56"/>
      <c r="I29" s="56"/>
      <c r="J29" s="56"/>
      <c r="K29" s="56"/>
      <c r="L29" s="56"/>
      <c r="M29" s="56"/>
      <c r="N29" s="56"/>
      <c r="O29" s="56"/>
      <c r="P29" s="56"/>
      <c r="Q29" s="56"/>
      <c r="R29" s="56"/>
      <c r="S29" s="56"/>
      <c r="T29" s="56"/>
      <c r="U29" s="56"/>
      <c r="V29" s="56"/>
      <c r="W29" s="56"/>
      <c r="X29" s="56"/>
      <c r="Y29" s="56"/>
      <c r="Z29" s="56"/>
    </row>
    <row r="30" spans="1:26" ht="15.75" customHeight="1">
      <c r="A30" s="310" t="s">
        <v>1904</v>
      </c>
      <c r="B30" s="311"/>
      <c r="C30" s="43" t="s">
        <v>1905</v>
      </c>
      <c r="D30" s="56"/>
      <c r="E30" s="56"/>
      <c r="F30" s="56"/>
      <c r="G30" s="56"/>
      <c r="H30" s="56"/>
      <c r="I30" s="56"/>
      <c r="J30" s="56"/>
      <c r="K30" s="56"/>
      <c r="L30" s="56"/>
      <c r="M30" s="56"/>
      <c r="N30" s="56"/>
      <c r="O30" s="56"/>
      <c r="P30" s="56"/>
      <c r="Q30" s="56"/>
      <c r="R30" s="56"/>
      <c r="S30" s="56"/>
      <c r="T30" s="56"/>
      <c r="U30" s="56"/>
      <c r="V30" s="56"/>
      <c r="W30" s="56"/>
      <c r="X30" s="56"/>
      <c r="Y30" s="56"/>
      <c r="Z30" s="56"/>
    </row>
    <row r="31" spans="1:26" ht="15.75" customHeight="1">
      <c r="A31" s="310" t="s">
        <v>1906</v>
      </c>
      <c r="B31" s="311"/>
      <c r="C31" s="43" t="s">
        <v>1907</v>
      </c>
      <c r="D31" s="56"/>
      <c r="E31" s="56"/>
      <c r="F31" s="56"/>
      <c r="G31" s="56"/>
      <c r="H31" s="56"/>
      <c r="I31" s="56"/>
      <c r="J31" s="56"/>
      <c r="K31" s="56"/>
      <c r="L31" s="56"/>
      <c r="M31" s="56"/>
      <c r="N31" s="56"/>
      <c r="O31" s="56"/>
      <c r="P31" s="56"/>
      <c r="Q31" s="56"/>
      <c r="R31" s="56"/>
      <c r="S31" s="56"/>
      <c r="T31" s="56"/>
      <c r="U31" s="56"/>
      <c r="V31" s="56"/>
      <c r="W31" s="56"/>
      <c r="X31" s="56"/>
      <c r="Y31" s="56"/>
      <c r="Z31" s="56"/>
    </row>
    <row r="32" spans="1:26" ht="14">
      <c r="A32" s="182" t="s">
        <v>1908</v>
      </c>
      <c r="B32" s="56"/>
      <c r="C32" s="56"/>
      <c r="D32" s="56"/>
      <c r="E32" s="56"/>
      <c r="F32" s="56"/>
      <c r="G32" s="56"/>
      <c r="H32" s="56"/>
      <c r="I32" s="56"/>
      <c r="J32" s="56"/>
      <c r="K32" s="56"/>
      <c r="L32" s="56"/>
      <c r="M32" s="56"/>
      <c r="N32" s="56"/>
      <c r="O32" s="56"/>
      <c r="P32" s="56"/>
      <c r="Q32" s="56"/>
      <c r="R32" s="56"/>
      <c r="S32" s="56"/>
      <c r="T32" s="56"/>
      <c r="U32" s="56"/>
      <c r="V32" s="56"/>
      <c r="W32" s="56"/>
      <c r="X32" s="56"/>
      <c r="Y32" s="56"/>
      <c r="Z32" s="56"/>
    </row>
    <row r="33" spans="1:26" ht="15.75" customHeight="1">
      <c r="A33" s="56"/>
      <c r="B33" s="56"/>
      <c r="C33" s="56"/>
      <c r="D33" s="56"/>
      <c r="E33" s="56"/>
      <c r="F33" s="56"/>
      <c r="G33" s="56"/>
      <c r="H33" s="56"/>
      <c r="I33" s="56"/>
      <c r="J33" s="56"/>
      <c r="K33" s="56"/>
      <c r="L33" s="56"/>
      <c r="M33" s="56"/>
      <c r="N33" s="56"/>
      <c r="O33" s="56"/>
      <c r="P33" s="56"/>
      <c r="Q33" s="56"/>
      <c r="R33" s="56"/>
      <c r="S33" s="56"/>
      <c r="T33" s="56"/>
      <c r="U33" s="56"/>
      <c r="V33" s="56"/>
      <c r="W33" s="56"/>
      <c r="X33" s="56"/>
      <c r="Y33" s="56"/>
      <c r="Z33" s="56"/>
    </row>
    <row r="34" spans="1:26" ht="15.75" customHeight="1">
      <c r="A34" s="56"/>
      <c r="B34" s="56"/>
      <c r="C34" s="56"/>
      <c r="D34" s="56"/>
      <c r="E34" s="56"/>
      <c r="F34" s="56"/>
      <c r="G34" s="56"/>
      <c r="H34" s="56"/>
      <c r="I34" s="56"/>
      <c r="J34" s="56"/>
      <c r="K34" s="56"/>
      <c r="L34" s="56"/>
      <c r="M34" s="56"/>
      <c r="N34" s="56"/>
      <c r="O34" s="56"/>
      <c r="P34" s="56"/>
      <c r="Q34" s="56"/>
      <c r="R34" s="56"/>
      <c r="S34" s="56"/>
      <c r="T34" s="56"/>
      <c r="U34" s="56"/>
      <c r="V34" s="56"/>
      <c r="W34" s="56"/>
      <c r="X34" s="56"/>
      <c r="Y34" s="56"/>
      <c r="Z34" s="56"/>
    </row>
    <row r="35" spans="1:26" ht="15.75" customHeight="1">
      <c r="A35" s="152" t="s">
        <v>1909</v>
      </c>
      <c r="B35" s="152"/>
      <c r="C35" s="152"/>
      <c r="D35" s="56"/>
      <c r="E35" s="56"/>
      <c r="F35" s="56"/>
      <c r="G35" s="56"/>
      <c r="H35" s="56"/>
      <c r="I35" s="56"/>
      <c r="J35" s="56"/>
      <c r="K35" s="56"/>
      <c r="L35" s="56"/>
      <c r="M35" s="56"/>
      <c r="N35" s="56"/>
      <c r="O35" s="56"/>
      <c r="P35" s="56"/>
      <c r="Q35" s="56"/>
      <c r="R35" s="56"/>
      <c r="S35" s="56"/>
      <c r="T35" s="56"/>
      <c r="U35" s="56"/>
      <c r="V35" s="56"/>
      <c r="W35" s="56"/>
      <c r="X35" s="56"/>
      <c r="Y35" s="56"/>
      <c r="Z35" s="56"/>
    </row>
    <row r="36" spans="1:26" ht="15.75" customHeight="1">
      <c r="A36" s="183" t="s">
        <v>1610</v>
      </c>
      <c r="B36" s="184" t="s">
        <v>1854</v>
      </c>
      <c r="C36" s="184" t="s">
        <v>1597</v>
      </c>
      <c r="D36" s="184" t="s">
        <v>1855</v>
      </c>
      <c r="E36" s="56"/>
      <c r="F36" s="56"/>
      <c r="G36" s="56"/>
      <c r="H36" s="56"/>
      <c r="I36" s="56"/>
      <c r="J36" s="56"/>
      <c r="K36" s="56"/>
      <c r="L36" s="56"/>
      <c r="M36" s="56"/>
      <c r="N36" s="56"/>
      <c r="O36" s="56"/>
      <c r="P36" s="56"/>
      <c r="Q36" s="56"/>
      <c r="R36" s="56"/>
      <c r="S36" s="56"/>
      <c r="T36" s="56"/>
      <c r="U36" s="56"/>
      <c r="V36" s="56"/>
      <c r="W36" s="56"/>
      <c r="X36" s="56"/>
      <c r="Y36" s="56"/>
      <c r="Z36" s="56"/>
    </row>
    <row r="37" spans="1:26" s="355" customFormat="1" ht="15">
      <c r="A37" s="325" t="s">
        <v>1910</v>
      </c>
      <c r="B37" s="124" t="s">
        <v>1911</v>
      </c>
      <c r="C37" s="124" t="s">
        <v>1708</v>
      </c>
      <c r="D37" s="36"/>
      <c r="E37" s="57"/>
      <c r="F37" s="57"/>
      <c r="G37" s="57"/>
      <c r="H37" s="57"/>
      <c r="I37" s="57"/>
      <c r="J37" s="57"/>
      <c r="K37" s="57"/>
      <c r="L37" s="57"/>
      <c r="M37" s="57"/>
      <c r="N37" s="57"/>
      <c r="O37" s="57"/>
      <c r="P37" s="57"/>
      <c r="Q37" s="57"/>
      <c r="R37" s="57"/>
      <c r="S37" s="57"/>
      <c r="T37" s="57"/>
      <c r="U37" s="57"/>
      <c r="V37" s="57"/>
      <c r="W37" s="57"/>
      <c r="X37" s="57"/>
      <c r="Y37" s="57"/>
      <c r="Z37" s="57"/>
    </row>
    <row r="38" spans="1:26" s="355" customFormat="1" ht="30">
      <c r="A38" s="365"/>
      <c r="B38" s="124" t="s">
        <v>1912</v>
      </c>
      <c r="C38" s="366" t="s">
        <v>1860</v>
      </c>
      <c r="D38" s="36" t="s">
        <v>1913</v>
      </c>
      <c r="E38" s="57"/>
      <c r="F38" s="57"/>
      <c r="G38" s="57"/>
      <c r="H38" s="57"/>
      <c r="I38" s="57"/>
      <c r="J38" s="57"/>
      <c r="K38" s="57"/>
      <c r="L38" s="57"/>
      <c r="M38" s="57"/>
      <c r="N38" s="57"/>
      <c r="O38" s="57"/>
      <c r="P38" s="57"/>
      <c r="Q38" s="57"/>
      <c r="R38" s="57"/>
      <c r="S38" s="57"/>
      <c r="T38" s="57"/>
      <c r="U38" s="57"/>
      <c r="V38" s="57"/>
      <c r="W38" s="57"/>
      <c r="X38" s="57"/>
      <c r="Y38" s="57"/>
      <c r="Z38" s="57"/>
    </row>
    <row r="39" spans="1:26" s="355" customFormat="1" ht="30">
      <c r="A39" s="365"/>
      <c r="B39" s="124" t="s">
        <v>1914</v>
      </c>
      <c r="C39" s="124" t="s">
        <v>1863</v>
      </c>
      <c r="D39" s="124" t="s">
        <v>1864</v>
      </c>
      <c r="E39" s="57"/>
      <c r="F39" s="57"/>
      <c r="G39" s="57"/>
      <c r="H39" s="57"/>
      <c r="I39" s="57"/>
      <c r="J39" s="57"/>
      <c r="K39" s="57"/>
      <c r="L39" s="57"/>
      <c r="M39" s="57"/>
      <c r="N39" s="57"/>
      <c r="O39" s="57"/>
      <c r="P39" s="57"/>
      <c r="Q39" s="57"/>
      <c r="R39" s="57"/>
      <c r="S39" s="57"/>
      <c r="T39" s="57"/>
      <c r="U39" s="57"/>
      <c r="V39" s="57"/>
      <c r="W39" s="57"/>
      <c r="X39" s="57"/>
      <c r="Y39" s="57"/>
      <c r="Z39" s="57"/>
    </row>
    <row r="40" spans="1:26" s="355" customFormat="1" ht="45">
      <c r="A40" s="365"/>
      <c r="B40" s="124" t="s">
        <v>1915</v>
      </c>
      <c r="C40" s="124" t="s">
        <v>1869</v>
      </c>
      <c r="D40" s="124" t="s">
        <v>1870</v>
      </c>
      <c r="E40" s="57"/>
      <c r="F40" s="57"/>
      <c r="G40" s="57"/>
      <c r="H40" s="57"/>
      <c r="I40" s="57"/>
      <c r="J40" s="57"/>
      <c r="K40" s="57"/>
      <c r="L40" s="57"/>
      <c r="M40" s="57"/>
      <c r="N40" s="57"/>
      <c r="O40" s="57"/>
      <c r="P40" s="57"/>
      <c r="Q40" s="57"/>
      <c r="R40" s="57"/>
      <c r="S40" s="57"/>
      <c r="T40" s="57"/>
      <c r="U40" s="57"/>
      <c r="V40" s="57"/>
      <c r="W40" s="57"/>
      <c r="X40" s="57"/>
      <c r="Y40" s="57"/>
      <c r="Z40" s="57"/>
    </row>
    <row r="41" spans="1:26" s="355" customFormat="1" ht="15">
      <c r="A41" s="365"/>
      <c r="B41" s="124" t="s">
        <v>1916</v>
      </c>
      <c r="C41" s="124" t="s">
        <v>323</v>
      </c>
      <c r="D41" s="124"/>
      <c r="E41" s="57"/>
      <c r="F41" s="57"/>
      <c r="G41" s="57"/>
      <c r="H41" s="57"/>
      <c r="I41" s="57"/>
      <c r="J41" s="57"/>
      <c r="K41" s="57"/>
      <c r="L41" s="57"/>
      <c r="M41" s="57"/>
      <c r="N41" s="57"/>
      <c r="O41" s="57"/>
      <c r="P41" s="57"/>
      <c r="Q41" s="57"/>
      <c r="R41" s="57"/>
      <c r="S41" s="57"/>
      <c r="T41" s="57"/>
      <c r="U41" s="57"/>
      <c r="V41" s="57"/>
      <c r="W41" s="57"/>
      <c r="X41" s="57"/>
      <c r="Y41" s="57"/>
      <c r="Z41" s="57"/>
    </row>
    <row r="42" spans="1:26" s="355" customFormat="1" ht="15">
      <c r="A42" s="365"/>
      <c r="B42" s="124" t="s">
        <v>1917</v>
      </c>
      <c r="C42" s="124" t="s">
        <v>93</v>
      </c>
      <c r="D42" s="124" t="s">
        <v>1891</v>
      </c>
      <c r="E42" s="57"/>
      <c r="F42" s="57"/>
      <c r="G42" s="57"/>
      <c r="H42" s="57"/>
      <c r="I42" s="57"/>
      <c r="J42" s="57"/>
      <c r="K42" s="57"/>
      <c r="L42" s="57"/>
      <c r="M42" s="57"/>
      <c r="N42" s="57"/>
      <c r="O42" s="57"/>
      <c r="P42" s="57"/>
      <c r="Q42" s="57"/>
      <c r="R42" s="57"/>
      <c r="S42" s="57"/>
      <c r="T42" s="57"/>
      <c r="U42" s="57"/>
      <c r="V42" s="57"/>
      <c r="W42" s="57"/>
      <c r="X42" s="57"/>
      <c r="Y42" s="57"/>
      <c r="Z42" s="57"/>
    </row>
    <row r="43" spans="1:26" s="355" customFormat="1" ht="75">
      <c r="A43" s="365"/>
      <c r="B43" s="124" t="s">
        <v>1918</v>
      </c>
      <c r="C43" s="43" t="s">
        <v>1895</v>
      </c>
      <c r="D43" s="43" t="s">
        <v>1896</v>
      </c>
      <c r="E43" s="57"/>
      <c r="F43" s="57"/>
      <c r="G43" s="57"/>
      <c r="H43" s="57"/>
      <c r="I43" s="57"/>
      <c r="J43" s="57"/>
      <c r="K43" s="57"/>
      <c r="L43" s="57"/>
      <c r="M43" s="57"/>
      <c r="N43" s="57"/>
      <c r="O43" s="57"/>
      <c r="P43" s="57"/>
      <c r="Q43" s="57"/>
      <c r="R43" s="57"/>
      <c r="S43" s="57"/>
      <c r="T43" s="57"/>
      <c r="U43" s="57"/>
      <c r="V43" s="57"/>
      <c r="W43" s="57"/>
      <c r="X43" s="57"/>
      <c r="Y43" s="57"/>
      <c r="Z43" s="57"/>
    </row>
    <row r="44" spans="1:26" s="355" customFormat="1" ht="30">
      <c r="A44" s="367"/>
      <c r="B44" s="124" t="s">
        <v>1919</v>
      </c>
      <c r="C44" s="124" t="s">
        <v>1898</v>
      </c>
      <c r="D44" s="124" t="s">
        <v>1920</v>
      </c>
      <c r="E44" s="57"/>
      <c r="F44" s="57"/>
      <c r="G44" s="57"/>
      <c r="H44" s="57"/>
      <c r="I44" s="57"/>
      <c r="J44" s="57"/>
      <c r="K44" s="57"/>
      <c r="L44" s="57"/>
      <c r="M44" s="57"/>
      <c r="N44" s="57"/>
      <c r="O44" s="57"/>
      <c r="P44" s="57"/>
      <c r="Q44" s="57"/>
      <c r="R44" s="57"/>
      <c r="S44" s="57"/>
      <c r="T44" s="57"/>
      <c r="U44" s="57"/>
      <c r="V44" s="57"/>
      <c r="W44" s="57"/>
      <c r="X44" s="57"/>
      <c r="Y44" s="57"/>
      <c r="Z44" s="57"/>
    </row>
    <row r="45" spans="1:26" s="355" customFormat="1" ht="30">
      <c r="A45" s="325" t="s">
        <v>1921</v>
      </c>
      <c r="B45" s="124" t="s">
        <v>1922</v>
      </c>
      <c r="C45" s="124" t="s">
        <v>1880</v>
      </c>
      <c r="D45" s="124" t="s">
        <v>1923</v>
      </c>
      <c r="E45" s="57"/>
      <c r="F45" s="57"/>
      <c r="G45" s="57"/>
      <c r="H45" s="57"/>
      <c r="I45" s="57"/>
      <c r="J45" s="57"/>
      <c r="K45" s="57"/>
      <c r="L45" s="57"/>
      <c r="M45" s="57"/>
      <c r="N45" s="57"/>
      <c r="O45" s="57"/>
      <c r="P45" s="57"/>
      <c r="Q45" s="57"/>
      <c r="R45" s="57"/>
      <c r="S45" s="57"/>
      <c r="T45" s="57"/>
      <c r="U45" s="57"/>
      <c r="V45" s="57"/>
      <c r="W45" s="57"/>
      <c r="X45" s="57"/>
      <c r="Y45" s="57"/>
      <c r="Z45" s="57"/>
    </row>
    <row r="46" spans="1:26" s="355" customFormat="1" ht="45">
      <c r="A46" s="365"/>
      <c r="B46" s="124" t="s">
        <v>1924</v>
      </c>
      <c r="C46" s="124" t="s">
        <v>1883</v>
      </c>
      <c r="D46" s="124" t="s">
        <v>1884</v>
      </c>
      <c r="E46" s="57"/>
      <c r="F46" s="57"/>
      <c r="G46" s="57"/>
      <c r="H46" s="57"/>
      <c r="I46" s="57"/>
      <c r="J46" s="57"/>
      <c r="K46" s="57"/>
      <c r="L46" s="57"/>
      <c r="M46" s="57"/>
      <c r="N46" s="57"/>
      <c r="O46" s="57"/>
      <c r="P46" s="57"/>
      <c r="Q46" s="57"/>
      <c r="R46" s="57"/>
      <c r="S46" s="57"/>
      <c r="T46" s="57"/>
      <c r="U46" s="57"/>
      <c r="V46" s="57"/>
      <c r="W46" s="57"/>
      <c r="X46" s="57"/>
      <c r="Y46" s="57"/>
      <c r="Z46" s="57"/>
    </row>
    <row r="47" spans="1:26" s="355" customFormat="1" ht="15">
      <c r="A47" s="365"/>
      <c r="B47" s="124" t="s">
        <v>1925</v>
      </c>
      <c r="C47" s="124" t="s">
        <v>180</v>
      </c>
      <c r="D47" s="124" t="s">
        <v>1893</v>
      </c>
      <c r="E47" s="57"/>
      <c r="F47" s="57"/>
      <c r="G47" s="57"/>
      <c r="H47" s="57"/>
      <c r="I47" s="57"/>
      <c r="J47" s="57"/>
      <c r="K47" s="57"/>
      <c r="L47" s="57"/>
      <c r="M47" s="57"/>
      <c r="N47" s="57"/>
      <c r="O47" s="57"/>
      <c r="P47" s="57"/>
      <c r="Q47" s="57"/>
      <c r="R47" s="57"/>
      <c r="S47" s="57"/>
      <c r="T47" s="57"/>
      <c r="U47" s="57"/>
      <c r="V47" s="57"/>
      <c r="W47" s="57"/>
      <c r="X47" s="57"/>
      <c r="Y47" s="57"/>
      <c r="Z47" s="57"/>
    </row>
    <row r="48" spans="1:26" s="355" customFormat="1" ht="45">
      <c r="A48" s="367"/>
      <c r="B48" s="124" t="s">
        <v>1926</v>
      </c>
      <c r="C48" s="124" t="s">
        <v>1875</v>
      </c>
      <c r="D48" s="124" t="s">
        <v>1876</v>
      </c>
      <c r="E48" s="57"/>
      <c r="F48" s="57"/>
      <c r="G48" s="57"/>
      <c r="H48" s="57"/>
      <c r="I48" s="57"/>
      <c r="J48" s="57"/>
      <c r="K48" s="57"/>
      <c r="L48" s="57"/>
      <c r="M48" s="57"/>
      <c r="N48" s="57"/>
      <c r="O48" s="57"/>
      <c r="P48" s="57"/>
      <c r="Q48" s="57"/>
      <c r="R48" s="57"/>
      <c r="S48" s="57"/>
      <c r="T48" s="57"/>
      <c r="U48" s="57"/>
      <c r="V48" s="57"/>
      <c r="W48" s="57"/>
      <c r="X48" s="57"/>
      <c r="Y48" s="57"/>
      <c r="Z48" s="57"/>
    </row>
    <row r="49" spans="1:26" s="355" customFormat="1" ht="45">
      <c r="A49" s="325" t="s">
        <v>1927</v>
      </c>
      <c r="B49" s="124" t="s">
        <v>1928</v>
      </c>
      <c r="C49" s="43" t="s">
        <v>1856</v>
      </c>
      <c r="D49" s="124" t="s">
        <v>1857</v>
      </c>
      <c r="E49" s="57"/>
      <c r="F49" s="57"/>
      <c r="G49" s="57"/>
      <c r="H49" s="57"/>
      <c r="I49" s="57"/>
      <c r="J49" s="57"/>
      <c r="K49" s="57"/>
      <c r="L49" s="57"/>
      <c r="M49" s="57"/>
      <c r="N49" s="57"/>
      <c r="O49" s="57"/>
      <c r="P49" s="57"/>
      <c r="Q49" s="57"/>
      <c r="R49" s="57"/>
      <c r="S49" s="57"/>
      <c r="T49" s="57"/>
      <c r="U49" s="57"/>
      <c r="V49" s="57"/>
      <c r="W49" s="57"/>
      <c r="X49" s="57"/>
      <c r="Y49" s="57"/>
      <c r="Z49" s="57"/>
    </row>
    <row r="50" spans="1:26" s="355" customFormat="1" ht="75">
      <c r="A50" s="365"/>
      <c r="B50" s="124" t="s">
        <v>1929</v>
      </c>
      <c r="C50" s="43" t="s">
        <v>1858</v>
      </c>
      <c r="D50" s="43" t="s">
        <v>1859</v>
      </c>
      <c r="E50" s="57"/>
      <c r="F50" s="57"/>
      <c r="G50" s="57"/>
      <c r="H50" s="57"/>
      <c r="I50" s="57"/>
      <c r="J50" s="57"/>
      <c r="K50" s="57"/>
      <c r="L50" s="57"/>
      <c r="M50" s="57"/>
      <c r="N50" s="57"/>
      <c r="O50" s="57"/>
      <c r="P50" s="57"/>
      <c r="Q50" s="57"/>
      <c r="R50" s="57"/>
      <c r="S50" s="57"/>
      <c r="T50" s="57"/>
      <c r="U50" s="57"/>
      <c r="V50" s="57"/>
      <c r="W50" s="57"/>
      <c r="X50" s="57"/>
      <c r="Y50" s="57"/>
      <c r="Z50" s="57"/>
    </row>
    <row r="51" spans="1:26" s="355" customFormat="1" ht="90">
      <c r="A51" s="365"/>
      <c r="B51" s="124" t="s">
        <v>1930</v>
      </c>
      <c r="C51" s="124" t="s">
        <v>1866</v>
      </c>
      <c r="D51" s="124" t="s">
        <v>1931</v>
      </c>
      <c r="E51" s="57"/>
      <c r="F51" s="57"/>
      <c r="G51" s="57"/>
      <c r="H51" s="57"/>
      <c r="I51" s="57"/>
      <c r="J51" s="57"/>
      <c r="K51" s="57"/>
      <c r="L51" s="57"/>
      <c r="M51" s="57"/>
      <c r="N51" s="57"/>
      <c r="O51" s="57"/>
      <c r="P51" s="57"/>
      <c r="Q51" s="57"/>
      <c r="R51" s="57"/>
      <c r="S51" s="57"/>
      <c r="T51" s="57"/>
      <c r="U51" s="57"/>
      <c r="V51" s="57"/>
      <c r="W51" s="57"/>
      <c r="X51" s="57"/>
      <c r="Y51" s="57"/>
      <c r="Z51" s="57"/>
    </row>
    <row r="52" spans="1:26" s="355" customFormat="1" ht="15">
      <c r="A52" s="365"/>
      <c r="B52" s="124" t="s">
        <v>1932</v>
      </c>
      <c r="C52" s="124" t="s">
        <v>574</v>
      </c>
      <c r="D52" s="124" t="s">
        <v>1878</v>
      </c>
      <c r="E52" s="57"/>
      <c r="F52" s="57"/>
      <c r="G52" s="57"/>
      <c r="H52" s="57"/>
      <c r="I52" s="57"/>
      <c r="J52" s="57"/>
      <c r="K52" s="57"/>
      <c r="L52" s="57"/>
      <c r="M52" s="57"/>
      <c r="N52" s="57"/>
      <c r="O52" s="57"/>
      <c r="P52" s="57"/>
      <c r="Q52" s="57"/>
      <c r="R52" s="57"/>
      <c r="S52" s="57"/>
      <c r="T52" s="57"/>
      <c r="U52" s="57"/>
      <c r="V52" s="57"/>
      <c r="W52" s="57"/>
      <c r="X52" s="57"/>
      <c r="Y52" s="57"/>
      <c r="Z52" s="57"/>
    </row>
    <row r="53" spans="1:26" s="355" customFormat="1" ht="90">
      <c r="A53" s="365"/>
      <c r="B53" s="124" t="s">
        <v>1933</v>
      </c>
      <c r="C53" s="124" t="s">
        <v>1872</v>
      </c>
      <c r="D53" s="124" t="s">
        <v>1873</v>
      </c>
      <c r="E53" s="57"/>
      <c r="F53" s="57"/>
      <c r="G53" s="57"/>
      <c r="H53" s="57"/>
      <c r="I53" s="57"/>
      <c r="J53" s="57"/>
      <c r="K53" s="57"/>
      <c r="L53" s="57"/>
      <c r="M53" s="57"/>
      <c r="N53" s="57"/>
      <c r="O53" s="57"/>
      <c r="P53" s="57"/>
      <c r="Q53" s="57"/>
      <c r="R53" s="57"/>
      <c r="S53" s="57"/>
      <c r="T53" s="57"/>
      <c r="U53" s="57"/>
      <c r="V53" s="57"/>
      <c r="W53" s="57"/>
      <c r="X53" s="57"/>
      <c r="Y53" s="57"/>
      <c r="Z53" s="57"/>
    </row>
    <row r="54" spans="1:26" s="355" customFormat="1" ht="75">
      <c r="A54" s="367"/>
      <c r="B54" s="124" t="s">
        <v>1934</v>
      </c>
      <c r="C54" s="124" t="s">
        <v>1888</v>
      </c>
      <c r="D54" s="124" t="s">
        <v>1935</v>
      </c>
      <c r="E54" s="57"/>
      <c r="F54" s="57"/>
      <c r="G54" s="57"/>
      <c r="H54" s="57"/>
      <c r="I54" s="57"/>
      <c r="J54" s="57"/>
      <c r="K54" s="57"/>
      <c r="L54" s="57"/>
      <c r="M54" s="57"/>
      <c r="N54" s="57"/>
      <c r="O54" s="57"/>
      <c r="P54" s="57"/>
      <c r="Q54" s="57"/>
      <c r="R54" s="57"/>
      <c r="S54" s="57"/>
      <c r="T54" s="57"/>
      <c r="U54" s="57"/>
      <c r="V54" s="57"/>
      <c r="W54" s="57"/>
      <c r="X54" s="57"/>
      <c r="Y54" s="57"/>
      <c r="Z54" s="57"/>
    </row>
    <row r="55" spans="1:26" ht="14">
      <c r="A55" s="56"/>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spans="1:26" ht="14">
      <c r="A56" s="56"/>
      <c r="B56" s="56"/>
      <c r="C56" s="56"/>
      <c r="D56" s="56"/>
      <c r="E56" s="56"/>
      <c r="F56" s="185"/>
      <c r="G56" s="56"/>
      <c r="H56" s="56"/>
      <c r="I56" s="56"/>
      <c r="J56" s="56"/>
      <c r="K56" s="56"/>
      <c r="L56" s="56"/>
      <c r="M56" s="56"/>
      <c r="N56" s="56"/>
      <c r="O56" s="56"/>
      <c r="P56" s="56"/>
      <c r="Q56" s="56"/>
      <c r="R56" s="56"/>
      <c r="S56" s="56"/>
      <c r="T56" s="56"/>
      <c r="U56" s="56"/>
      <c r="V56" s="56"/>
      <c r="W56" s="56"/>
      <c r="X56" s="56"/>
      <c r="Y56" s="56"/>
      <c r="Z56" s="56"/>
    </row>
    <row r="57" spans="1:26" ht="14">
      <c r="A57" s="152" t="s">
        <v>1936</v>
      </c>
      <c r="B57" s="109"/>
      <c r="C57" s="186"/>
      <c r="D57" s="109"/>
      <c r="E57" s="56"/>
      <c r="F57" s="56"/>
      <c r="G57" s="56"/>
      <c r="H57" s="56"/>
      <c r="I57" s="56"/>
      <c r="J57" s="56"/>
      <c r="K57" s="56"/>
      <c r="L57" s="56"/>
      <c r="M57" s="56"/>
      <c r="N57" s="56"/>
      <c r="O57" s="56"/>
      <c r="P57" s="56"/>
      <c r="Q57" s="56"/>
      <c r="R57" s="56"/>
      <c r="S57" s="56"/>
      <c r="T57" s="56"/>
      <c r="U57" s="56"/>
      <c r="V57" s="56"/>
      <c r="W57" s="56"/>
      <c r="X57" s="56"/>
      <c r="Y57" s="56"/>
      <c r="Z57" s="56"/>
    </row>
    <row r="58" spans="1:26" ht="15">
      <c r="A58" s="183" t="s">
        <v>1610</v>
      </c>
      <c r="B58" s="187" t="s">
        <v>1854</v>
      </c>
      <c r="C58" s="178" t="s">
        <v>1598</v>
      </c>
      <c r="D58" s="178" t="s">
        <v>1937</v>
      </c>
      <c r="E58" s="56"/>
      <c r="F58" s="56"/>
      <c r="G58" s="56"/>
      <c r="H58" s="56"/>
      <c r="I58" s="56"/>
      <c r="J58" s="56"/>
      <c r="K58" s="56"/>
      <c r="L58" s="56"/>
      <c r="M58" s="56"/>
      <c r="N58" s="56"/>
      <c r="O58" s="56"/>
      <c r="P58" s="56"/>
      <c r="Q58" s="56"/>
      <c r="R58" s="56"/>
      <c r="S58" s="56"/>
      <c r="T58" s="56"/>
      <c r="U58" s="56"/>
      <c r="V58" s="56"/>
      <c r="W58" s="56"/>
      <c r="X58" s="56"/>
      <c r="Y58" s="56"/>
      <c r="Z58" s="56"/>
    </row>
    <row r="59" spans="1:26" ht="14">
      <c r="A59" s="322" t="s">
        <v>1910</v>
      </c>
      <c r="B59" s="112" t="s">
        <v>306</v>
      </c>
      <c r="C59" s="42">
        <f ca="1">IFERROR(__xludf.DUMMYFUNCTION("counta(split(C37,"",""))"),2)</f>
        <v>2</v>
      </c>
      <c r="D59" s="188">
        <f t="shared" ref="D59:D76" ca="1" si="0">C59/43</f>
        <v>4.6511627906976744E-2</v>
      </c>
      <c r="E59" s="56"/>
      <c r="F59" s="56"/>
      <c r="G59" s="56"/>
      <c r="H59" s="56"/>
      <c r="I59" s="56"/>
      <c r="J59" s="56"/>
      <c r="K59" s="56"/>
      <c r="L59" s="56"/>
      <c r="M59" s="56"/>
      <c r="N59" s="56"/>
      <c r="O59" s="56"/>
      <c r="P59" s="56"/>
      <c r="Q59" s="56"/>
      <c r="R59" s="56"/>
      <c r="S59" s="56"/>
      <c r="T59" s="56"/>
      <c r="U59" s="56"/>
      <c r="V59" s="56"/>
      <c r="W59" s="56"/>
      <c r="X59" s="56"/>
      <c r="Y59" s="56"/>
      <c r="Z59" s="56"/>
    </row>
    <row r="60" spans="1:26" ht="14">
      <c r="A60" s="323"/>
      <c r="B60" s="112" t="s">
        <v>1938</v>
      </c>
      <c r="C60" s="42">
        <f ca="1">IFERROR(__xludf.DUMMYFUNCTION("counta(split(C38,"",""))"),4)</f>
        <v>4</v>
      </c>
      <c r="D60" s="188">
        <f t="shared" ca="1" si="0"/>
        <v>9.3023255813953487E-2</v>
      </c>
      <c r="E60" s="56"/>
      <c r="F60" s="56"/>
      <c r="G60" s="56"/>
      <c r="H60" s="56"/>
      <c r="I60" s="56"/>
      <c r="J60" s="56"/>
      <c r="K60" s="56"/>
      <c r="L60" s="56"/>
      <c r="M60" s="56"/>
      <c r="N60" s="56"/>
      <c r="O60" s="56"/>
      <c r="P60" s="56"/>
      <c r="Q60" s="56"/>
      <c r="R60" s="56"/>
      <c r="S60" s="56"/>
      <c r="T60" s="56"/>
      <c r="U60" s="56"/>
      <c r="V60" s="56"/>
      <c r="W60" s="56"/>
      <c r="X60" s="56"/>
      <c r="Y60" s="56"/>
      <c r="Z60" s="56"/>
    </row>
    <row r="61" spans="1:26" ht="14">
      <c r="A61" s="323"/>
      <c r="B61" s="112" t="s">
        <v>1862</v>
      </c>
      <c r="C61" s="42">
        <f ca="1">IFERROR(__xludf.DUMMYFUNCTION("counta(split(C39,"",""))"),5)</f>
        <v>5</v>
      </c>
      <c r="D61" s="188">
        <f t="shared" ca="1" si="0"/>
        <v>0.11627906976744186</v>
      </c>
      <c r="E61" s="56"/>
      <c r="F61" s="56"/>
      <c r="G61" s="56"/>
      <c r="H61" s="56"/>
      <c r="I61" s="56"/>
      <c r="J61" s="56"/>
      <c r="K61" s="56"/>
      <c r="L61" s="56"/>
      <c r="M61" s="56"/>
      <c r="N61" s="56"/>
      <c r="O61" s="56"/>
      <c r="P61" s="56"/>
      <c r="Q61" s="56"/>
      <c r="R61" s="56"/>
      <c r="S61" s="56"/>
      <c r="T61" s="56"/>
      <c r="U61" s="56"/>
      <c r="V61" s="56"/>
      <c r="W61" s="56"/>
      <c r="X61" s="56"/>
      <c r="Y61" s="56"/>
      <c r="Z61" s="56"/>
    </row>
    <row r="62" spans="1:26" ht="14">
      <c r="A62" s="323"/>
      <c r="B62" s="112" t="s">
        <v>1868</v>
      </c>
      <c r="C62" s="42">
        <f ca="1">IFERROR(__xludf.DUMMYFUNCTION("counta(split(C40,"",""))"),3)</f>
        <v>3</v>
      </c>
      <c r="D62" s="188">
        <f t="shared" ca="1" si="0"/>
        <v>6.9767441860465115E-2</v>
      </c>
      <c r="E62" s="56"/>
      <c r="F62" s="56"/>
      <c r="G62" s="56"/>
      <c r="H62" s="56"/>
      <c r="I62" s="56"/>
      <c r="J62" s="56"/>
      <c r="K62" s="56"/>
      <c r="L62" s="56"/>
      <c r="M62" s="56"/>
      <c r="N62" s="56"/>
      <c r="O62" s="56"/>
      <c r="P62" s="56"/>
      <c r="Q62" s="56"/>
      <c r="R62" s="56"/>
      <c r="S62" s="56"/>
      <c r="T62" s="56"/>
      <c r="U62" s="56"/>
      <c r="V62" s="56"/>
      <c r="W62" s="56"/>
      <c r="X62" s="56"/>
      <c r="Y62" s="56"/>
      <c r="Z62" s="56"/>
    </row>
    <row r="63" spans="1:26" ht="14">
      <c r="A63" s="323"/>
      <c r="B63" s="112" t="s">
        <v>1885</v>
      </c>
      <c r="C63" s="42">
        <f ca="1">IFERROR(__xludf.DUMMYFUNCTION("counta(split(C41,"",""))"),1)</f>
        <v>1</v>
      </c>
      <c r="D63" s="188">
        <f t="shared" ca="1" si="0"/>
        <v>2.3255813953488372E-2</v>
      </c>
      <c r="E63" s="56"/>
      <c r="F63" s="56"/>
      <c r="G63" s="56"/>
      <c r="H63" s="56"/>
      <c r="I63" s="56"/>
      <c r="J63" s="56"/>
      <c r="K63" s="56"/>
      <c r="L63" s="56"/>
      <c r="M63" s="56"/>
      <c r="N63" s="56"/>
      <c r="O63" s="56"/>
      <c r="P63" s="56"/>
      <c r="Q63" s="56"/>
      <c r="R63" s="56"/>
      <c r="S63" s="56"/>
      <c r="T63" s="56"/>
      <c r="U63" s="56"/>
      <c r="V63" s="56"/>
      <c r="W63" s="56"/>
      <c r="X63" s="56"/>
      <c r="Y63" s="56"/>
      <c r="Z63" s="56"/>
    </row>
    <row r="64" spans="1:26" ht="14">
      <c r="A64" s="323"/>
      <c r="B64" s="112" t="s">
        <v>1890</v>
      </c>
      <c r="C64" s="42">
        <f ca="1">IFERROR(__xludf.DUMMYFUNCTION("counta(split(C42,"",""))"),1)</f>
        <v>1</v>
      </c>
      <c r="D64" s="188">
        <f t="shared" ca="1" si="0"/>
        <v>2.3255813953488372E-2</v>
      </c>
      <c r="E64" s="56"/>
      <c r="F64" s="56"/>
      <c r="G64" s="56"/>
      <c r="H64" s="56"/>
      <c r="I64" s="56"/>
      <c r="J64" s="56"/>
      <c r="K64" s="56"/>
      <c r="L64" s="56"/>
      <c r="M64" s="56"/>
      <c r="N64" s="56"/>
      <c r="O64" s="56"/>
      <c r="P64" s="56"/>
      <c r="Q64" s="56"/>
      <c r="R64" s="56"/>
      <c r="S64" s="56"/>
      <c r="T64" s="56"/>
      <c r="U64" s="56"/>
      <c r="V64" s="56"/>
      <c r="W64" s="56"/>
      <c r="X64" s="56"/>
      <c r="Y64" s="56"/>
      <c r="Z64" s="56"/>
    </row>
    <row r="65" spans="1:26" ht="14">
      <c r="A65" s="323"/>
      <c r="B65" s="112" t="s">
        <v>1894</v>
      </c>
      <c r="C65" s="42">
        <f ca="1">IFERROR(__xludf.DUMMYFUNCTION("counta(split(C43,"",""))"),6)</f>
        <v>6</v>
      </c>
      <c r="D65" s="188">
        <f t="shared" ca="1" si="0"/>
        <v>0.13953488372093023</v>
      </c>
      <c r="E65" s="56"/>
      <c r="F65" s="56"/>
      <c r="G65" s="56"/>
      <c r="H65" s="56"/>
      <c r="I65" s="56"/>
      <c r="J65" s="56"/>
      <c r="K65" s="56"/>
      <c r="L65" s="56"/>
      <c r="M65" s="56"/>
      <c r="N65" s="56"/>
      <c r="O65" s="56"/>
      <c r="P65" s="56"/>
      <c r="Q65" s="56"/>
      <c r="R65" s="56"/>
      <c r="S65" s="56"/>
      <c r="T65" s="56"/>
      <c r="U65" s="56"/>
      <c r="V65" s="56"/>
      <c r="W65" s="56"/>
      <c r="X65" s="56"/>
      <c r="Y65" s="56"/>
      <c r="Z65" s="56"/>
    </row>
    <row r="66" spans="1:26" ht="14">
      <c r="A66" s="316"/>
      <c r="B66" s="112" t="s">
        <v>1897</v>
      </c>
      <c r="C66" s="42">
        <f ca="1">IFERROR(__xludf.DUMMYFUNCTION("counta(split(C44,"",""))"),2)</f>
        <v>2</v>
      </c>
      <c r="D66" s="188">
        <f t="shared" ca="1" si="0"/>
        <v>4.6511627906976744E-2</v>
      </c>
      <c r="E66" s="56">
        <f ca="1">SUM(C59:C66)</f>
        <v>24</v>
      </c>
      <c r="F66" s="56"/>
      <c r="G66" s="56"/>
      <c r="H66" s="56"/>
      <c r="I66" s="56"/>
      <c r="J66" s="56"/>
      <c r="K66" s="56"/>
      <c r="L66" s="56"/>
      <c r="M66" s="56"/>
      <c r="N66" s="56"/>
      <c r="O66" s="56"/>
      <c r="P66" s="56"/>
      <c r="Q66" s="56"/>
      <c r="R66" s="56"/>
      <c r="S66" s="56"/>
      <c r="T66" s="56"/>
      <c r="U66" s="56"/>
      <c r="V66" s="56"/>
      <c r="W66" s="56"/>
      <c r="X66" s="56"/>
      <c r="Y66" s="56"/>
      <c r="Z66" s="56"/>
    </row>
    <row r="67" spans="1:26" ht="15">
      <c r="A67" s="322" t="s">
        <v>1921</v>
      </c>
      <c r="B67" s="36" t="s">
        <v>1879</v>
      </c>
      <c r="C67" s="42">
        <f ca="1">IFERROR(__xludf.DUMMYFUNCTION("counta(split(C45,"",""))"),3)</f>
        <v>3</v>
      </c>
      <c r="D67" s="188">
        <f t="shared" ca="1" si="0"/>
        <v>6.9767441860465115E-2</v>
      </c>
      <c r="E67" s="56"/>
      <c r="F67" s="56"/>
      <c r="G67" s="56"/>
      <c r="H67" s="56"/>
      <c r="I67" s="56"/>
      <c r="J67" s="56"/>
      <c r="K67" s="56"/>
      <c r="L67" s="56"/>
      <c r="M67" s="56"/>
      <c r="N67" s="56"/>
      <c r="O67" s="56"/>
      <c r="P67" s="56"/>
      <c r="Q67" s="56"/>
      <c r="R67" s="56"/>
      <c r="S67" s="56"/>
      <c r="T67" s="56"/>
      <c r="U67" s="56"/>
      <c r="V67" s="56"/>
      <c r="W67" s="56"/>
      <c r="X67" s="56"/>
      <c r="Y67" s="56"/>
      <c r="Z67" s="56"/>
    </row>
    <row r="68" spans="1:26" ht="30">
      <c r="A68" s="323"/>
      <c r="B68" s="36" t="s">
        <v>1882</v>
      </c>
      <c r="C68" s="42">
        <f ca="1">IFERROR(__xludf.DUMMYFUNCTION("counta(split(C46,"",""))"),3)</f>
        <v>3</v>
      </c>
      <c r="D68" s="188">
        <f t="shared" ca="1" si="0"/>
        <v>6.9767441860465115E-2</v>
      </c>
      <c r="E68" s="56"/>
      <c r="F68" s="56"/>
      <c r="G68" s="56"/>
      <c r="H68" s="56"/>
      <c r="I68" s="56"/>
      <c r="J68" s="56"/>
      <c r="K68" s="56"/>
      <c r="L68" s="56"/>
      <c r="M68" s="56"/>
      <c r="N68" s="56"/>
      <c r="O68" s="56"/>
      <c r="P68" s="56"/>
      <c r="Q68" s="56"/>
      <c r="R68" s="56"/>
      <c r="S68" s="56"/>
      <c r="T68" s="56"/>
      <c r="U68" s="56"/>
      <c r="V68" s="56"/>
      <c r="W68" s="56"/>
      <c r="X68" s="56"/>
      <c r="Y68" s="56"/>
      <c r="Z68" s="56"/>
    </row>
    <row r="69" spans="1:26" ht="15">
      <c r="A69" s="323"/>
      <c r="B69" s="36" t="s">
        <v>1892</v>
      </c>
      <c r="C69" s="42">
        <f ca="1">IFERROR(__xludf.DUMMYFUNCTION("counta(split(C47,"",""))"),1)</f>
        <v>1</v>
      </c>
      <c r="D69" s="188">
        <f t="shared" ca="1" si="0"/>
        <v>2.3255813953488372E-2</v>
      </c>
      <c r="E69" s="56"/>
      <c r="F69" s="56"/>
      <c r="G69" s="56"/>
      <c r="H69" s="56"/>
      <c r="I69" s="56"/>
      <c r="J69" s="56"/>
      <c r="K69" s="56"/>
      <c r="L69" s="56"/>
      <c r="M69" s="56"/>
      <c r="N69" s="56"/>
      <c r="O69" s="56"/>
      <c r="P69" s="56"/>
      <c r="Q69" s="56"/>
      <c r="R69" s="56"/>
      <c r="S69" s="56"/>
      <c r="T69" s="56"/>
      <c r="U69" s="56"/>
      <c r="V69" s="56"/>
      <c r="W69" s="56"/>
      <c r="X69" s="56"/>
      <c r="Y69" s="56"/>
      <c r="Z69" s="56"/>
    </row>
    <row r="70" spans="1:26" ht="15">
      <c r="A70" s="316"/>
      <c r="B70" s="36" t="s">
        <v>1874</v>
      </c>
      <c r="C70" s="42">
        <f ca="1">IFERROR(__xludf.DUMMYFUNCTION("counta(split(C48,"",""))"),4)</f>
        <v>4</v>
      </c>
      <c r="D70" s="188">
        <f t="shared" ca="1" si="0"/>
        <v>9.3023255813953487E-2</v>
      </c>
      <c r="E70" s="56">
        <f ca="1">SUM(C67:C70)</f>
        <v>11</v>
      </c>
      <c r="F70" s="56"/>
      <c r="G70" s="56"/>
      <c r="H70" s="56"/>
      <c r="I70" s="56"/>
      <c r="J70" s="56"/>
      <c r="K70" s="56"/>
      <c r="L70" s="56"/>
      <c r="M70" s="56"/>
      <c r="N70" s="56"/>
      <c r="O70" s="56"/>
      <c r="P70" s="56"/>
      <c r="Q70" s="56"/>
      <c r="R70" s="56"/>
      <c r="S70" s="56"/>
      <c r="T70" s="56"/>
      <c r="U70" s="56"/>
      <c r="V70" s="56"/>
      <c r="W70" s="56"/>
      <c r="X70" s="56"/>
      <c r="Y70" s="56"/>
      <c r="Z70" s="56"/>
    </row>
    <row r="71" spans="1:26" ht="15">
      <c r="A71" s="322" t="s">
        <v>1927</v>
      </c>
      <c r="B71" s="36" t="s">
        <v>277</v>
      </c>
      <c r="C71" s="42">
        <f ca="1">IFERROR(__xludf.DUMMYFUNCTION("counta(split(C49,"",""))"),30)</f>
        <v>30</v>
      </c>
      <c r="D71" s="188">
        <f t="shared" ca="1" si="0"/>
        <v>0.69767441860465118</v>
      </c>
      <c r="E71" s="56"/>
      <c r="F71" s="56"/>
      <c r="G71" s="56"/>
      <c r="H71" s="56"/>
      <c r="I71" s="56"/>
      <c r="J71" s="56"/>
      <c r="K71" s="56"/>
      <c r="L71" s="56"/>
      <c r="M71" s="56"/>
      <c r="N71" s="56"/>
      <c r="O71" s="56"/>
      <c r="P71" s="56"/>
      <c r="Q71" s="56"/>
      <c r="R71" s="56"/>
      <c r="S71" s="56"/>
      <c r="T71" s="56"/>
      <c r="U71" s="56"/>
      <c r="V71" s="56"/>
      <c r="W71" s="56"/>
      <c r="X71" s="56"/>
      <c r="Y71" s="56"/>
      <c r="Z71" s="56"/>
    </row>
    <row r="72" spans="1:26" ht="15">
      <c r="A72" s="323"/>
      <c r="B72" s="36" t="s">
        <v>379</v>
      </c>
      <c r="C72" s="42">
        <f ca="1">IFERROR(__xludf.DUMMYFUNCTION("counta(split(C50,"",""))"),14)</f>
        <v>14</v>
      </c>
      <c r="D72" s="188">
        <f t="shared" ca="1" si="0"/>
        <v>0.32558139534883723</v>
      </c>
      <c r="E72" s="56"/>
      <c r="F72" s="56"/>
      <c r="G72" s="56"/>
      <c r="H72" s="56"/>
      <c r="I72" s="56"/>
      <c r="J72" s="56"/>
      <c r="K72" s="56"/>
      <c r="L72" s="56"/>
      <c r="M72" s="56"/>
      <c r="N72" s="56"/>
      <c r="O72" s="56"/>
      <c r="P72" s="56"/>
      <c r="Q72" s="56"/>
      <c r="R72" s="56"/>
      <c r="S72" s="56"/>
      <c r="T72" s="56"/>
      <c r="U72" s="56"/>
      <c r="V72" s="56"/>
      <c r="W72" s="56"/>
      <c r="X72" s="56"/>
      <c r="Y72" s="56"/>
      <c r="Z72" s="56"/>
    </row>
    <row r="73" spans="1:26" ht="15">
      <c r="A73" s="323"/>
      <c r="B73" s="36" t="s">
        <v>1865</v>
      </c>
      <c r="C73" s="42">
        <f ca="1">IFERROR(__xludf.DUMMYFUNCTION("counta(split(C51,"",""))"),7)</f>
        <v>7</v>
      </c>
      <c r="D73" s="188">
        <f t="shared" ca="1" si="0"/>
        <v>0.16279069767441862</v>
      </c>
      <c r="E73" s="56"/>
      <c r="F73" s="56"/>
      <c r="G73" s="56"/>
      <c r="H73" s="56"/>
      <c r="I73" s="56"/>
      <c r="J73" s="56"/>
      <c r="K73" s="56"/>
      <c r="L73" s="56"/>
      <c r="M73" s="56"/>
      <c r="N73" s="56"/>
      <c r="O73" s="56"/>
      <c r="P73" s="56"/>
      <c r="Q73" s="56"/>
      <c r="R73" s="56"/>
      <c r="S73" s="56"/>
      <c r="T73" s="56"/>
      <c r="U73" s="56"/>
      <c r="V73" s="56"/>
      <c r="W73" s="56"/>
      <c r="X73" s="56"/>
      <c r="Y73" s="56"/>
      <c r="Z73" s="56"/>
    </row>
    <row r="74" spans="1:26" ht="15">
      <c r="A74" s="323"/>
      <c r="B74" s="36" t="s">
        <v>1877</v>
      </c>
      <c r="C74" s="42">
        <f ca="1">IFERROR(__xludf.DUMMYFUNCTION("counta(split(C52,"",""))"),1)</f>
        <v>1</v>
      </c>
      <c r="D74" s="188">
        <f t="shared" ca="1" si="0"/>
        <v>2.3255813953488372E-2</v>
      </c>
      <c r="E74" s="56"/>
      <c r="F74" s="56"/>
      <c r="G74" s="56"/>
      <c r="H74" s="56"/>
      <c r="I74" s="56"/>
      <c r="J74" s="56"/>
      <c r="K74" s="56"/>
      <c r="L74" s="56"/>
      <c r="M74" s="56"/>
      <c r="N74" s="56"/>
      <c r="O74" s="56"/>
      <c r="P74" s="56"/>
      <c r="Q74" s="56"/>
      <c r="R74" s="56"/>
      <c r="S74" s="56"/>
      <c r="T74" s="56"/>
      <c r="U74" s="56"/>
      <c r="V74" s="56"/>
      <c r="W74" s="56"/>
      <c r="X74" s="56"/>
      <c r="Y74" s="56"/>
      <c r="Z74" s="56"/>
    </row>
    <row r="75" spans="1:26" ht="45">
      <c r="A75" s="323"/>
      <c r="B75" s="36" t="s">
        <v>1939</v>
      </c>
      <c r="C75" s="42">
        <f ca="1">IFERROR(__xludf.DUMMYFUNCTION("counta(split(C53,"",""))"),7)</f>
        <v>7</v>
      </c>
      <c r="D75" s="188">
        <f t="shared" ca="1" si="0"/>
        <v>0.16279069767441862</v>
      </c>
      <c r="E75" s="56"/>
      <c r="F75" s="56"/>
      <c r="G75" s="56"/>
      <c r="H75" s="56"/>
      <c r="I75" s="56"/>
      <c r="J75" s="56"/>
      <c r="K75" s="56"/>
      <c r="L75" s="56"/>
      <c r="M75" s="56"/>
      <c r="N75" s="56"/>
      <c r="O75" s="56"/>
      <c r="P75" s="56"/>
      <c r="Q75" s="56"/>
      <c r="R75" s="56"/>
      <c r="S75" s="56"/>
      <c r="T75" s="56"/>
      <c r="U75" s="56"/>
      <c r="V75" s="56"/>
      <c r="W75" s="56"/>
      <c r="X75" s="56"/>
      <c r="Y75" s="56"/>
      <c r="Z75" s="56"/>
    </row>
    <row r="76" spans="1:26" ht="14">
      <c r="A76" s="316"/>
      <c r="B76" s="112" t="s">
        <v>1887</v>
      </c>
      <c r="C76" s="42">
        <f ca="1">IFERROR(__xludf.DUMMYFUNCTION("counta(split(C54,"",""))"),3)</f>
        <v>3</v>
      </c>
      <c r="D76" s="188">
        <f t="shared" ca="1" si="0"/>
        <v>6.9767441860465115E-2</v>
      </c>
      <c r="E76" s="56">
        <f ca="1">SUM(C71:C76)</f>
        <v>62</v>
      </c>
      <c r="F76" s="56"/>
      <c r="G76" s="56"/>
      <c r="H76" s="56"/>
      <c r="I76" s="56"/>
      <c r="J76" s="56"/>
      <c r="K76" s="56"/>
      <c r="L76" s="56"/>
      <c r="M76" s="56"/>
      <c r="N76" s="56"/>
      <c r="O76" s="56"/>
      <c r="P76" s="56"/>
      <c r="Q76" s="56"/>
      <c r="R76" s="56"/>
      <c r="S76" s="56"/>
      <c r="T76" s="56"/>
      <c r="U76" s="56"/>
      <c r="V76" s="56"/>
      <c r="W76" s="56"/>
      <c r="X76" s="56"/>
      <c r="Y76" s="56"/>
      <c r="Z76" s="56"/>
    </row>
    <row r="77" spans="1:26" ht="14">
      <c r="A77" s="189" t="s">
        <v>1940</v>
      </c>
      <c r="B77" s="189">
        <f>COUNTA(B59:B76)</f>
        <v>18</v>
      </c>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ht="14">
      <c r="A78" s="56"/>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4">
      <c r="A79" s="56"/>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4">
      <c r="A80" s="152" t="s">
        <v>1941</v>
      </c>
      <c r="B80" s="152"/>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4">
      <c r="A81" s="187" t="s">
        <v>1854</v>
      </c>
      <c r="B81" s="178" t="s">
        <v>1598</v>
      </c>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5">
      <c r="A82" s="36" t="s">
        <v>277</v>
      </c>
      <c r="B82" s="42">
        <f t="shared" ref="B82:B84" ca="1" si="1">C71</f>
        <v>30</v>
      </c>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5">
      <c r="A83" s="36" t="s">
        <v>379</v>
      </c>
      <c r="B83" s="42">
        <f t="shared" ca="1" si="1"/>
        <v>14</v>
      </c>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5">
      <c r="A84" s="36" t="s">
        <v>1865</v>
      </c>
      <c r="B84" s="42">
        <f t="shared" ca="1" si="1"/>
        <v>7</v>
      </c>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5">
      <c r="A85" s="36" t="s">
        <v>1942</v>
      </c>
      <c r="B85" s="42">
        <f ca="1">C75</f>
        <v>7</v>
      </c>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4">
      <c r="A86" s="112" t="s">
        <v>1894</v>
      </c>
      <c r="B86" s="42">
        <f ca="1">C65</f>
        <v>6</v>
      </c>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4">
      <c r="A87" s="112" t="s">
        <v>1862</v>
      </c>
      <c r="B87" s="42">
        <v>5</v>
      </c>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4">
      <c r="A88" s="112" t="s">
        <v>1938</v>
      </c>
      <c r="B88" s="42">
        <f ca="1">C60</f>
        <v>4</v>
      </c>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5">
      <c r="A89" s="36" t="s">
        <v>1874</v>
      </c>
      <c r="B89" s="42">
        <f ca="1">C70</f>
        <v>4</v>
      </c>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4">
      <c r="A90" s="112" t="s">
        <v>1868</v>
      </c>
      <c r="B90" s="42">
        <f ca="1">C62</f>
        <v>3</v>
      </c>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4">
      <c r="A91" s="112" t="s">
        <v>1887</v>
      </c>
      <c r="B91" s="42">
        <f ca="1">C76</f>
        <v>3</v>
      </c>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5">
      <c r="A92" s="36" t="s">
        <v>1879</v>
      </c>
      <c r="B92" s="42">
        <f t="shared" ref="B92:B93" ca="1" si="2">C67</f>
        <v>3</v>
      </c>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5">
      <c r="A93" s="36" t="s">
        <v>1882</v>
      </c>
      <c r="B93" s="42">
        <f t="shared" ca="1" si="2"/>
        <v>3</v>
      </c>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4">
      <c r="A94" s="112" t="s">
        <v>1897</v>
      </c>
      <c r="B94" s="42">
        <f ca="1">C66</f>
        <v>2</v>
      </c>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4">
      <c r="A95" s="112" t="s">
        <v>306</v>
      </c>
      <c r="B95" s="42">
        <f ca="1">C59</f>
        <v>2</v>
      </c>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4">
      <c r="A96" s="112" t="s">
        <v>1890</v>
      </c>
      <c r="B96" s="42">
        <f ca="1">C64</f>
        <v>1</v>
      </c>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5">
      <c r="A97" s="36" t="s">
        <v>1877</v>
      </c>
      <c r="B97" s="42">
        <f ca="1">C74</f>
        <v>1</v>
      </c>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4">
      <c r="A98" s="112" t="s">
        <v>1885</v>
      </c>
      <c r="B98" s="42">
        <f ca="1">C63</f>
        <v>1</v>
      </c>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5">
      <c r="A99" s="36" t="s">
        <v>1892</v>
      </c>
      <c r="B99" s="42">
        <f ca="1">C69</f>
        <v>1</v>
      </c>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4">
      <c r="A100" s="56"/>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4">
      <c r="A101" s="56"/>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4">
      <c r="A102" s="56"/>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4">
      <c r="A103" s="56"/>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4">
      <c r="A104" s="56"/>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4">
      <c r="A105" s="56"/>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4">
      <c r="A106" s="56"/>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4">
      <c r="A107" s="56"/>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4">
      <c r="A108" s="56"/>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4">
      <c r="A109" s="56"/>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4">
      <c r="A110" s="56"/>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4">
      <c r="A111" s="56"/>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4">
      <c r="A112" s="56"/>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4">
      <c r="A113" s="56"/>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4">
      <c r="A114" s="56"/>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4">
      <c r="A115" s="56"/>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4">
      <c r="A116" s="56"/>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4">
      <c r="A117" s="56"/>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4">
      <c r="A118" s="56"/>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4">
      <c r="A119" s="56"/>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4">
      <c r="A120" s="56"/>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4">
      <c r="A121" s="56"/>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4">
      <c r="A122" s="56"/>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4">
      <c r="A123" s="56"/>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4">
      <c r="A124" s="56"/>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4">
      <c r="A125" s="56"/>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4">
      <c r="A126" s="56"/>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4">
      <c r="A127" s="56"/>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4">
      <c r="A128" s="56"/>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4">
      <c r="A129" s="56"/>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4">
      <c r="A130" s="56"/>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4">
      <c r="A131" s="56"/>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4">
      <c r="A132" s="56"/>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4">
      <c r="A133" s="56"/>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4">
      <c r="A134" s="56"/>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4">
      <c r="A135" s="56"/>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4">
      <c r="A136" s="56"/>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4">
      <c r="A137" s="56"/>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4">
      <c r="A138" s="56"/>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4">
      <c r="A139" s="56"/>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4">
      <c r="A140" s="56"/>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4">
      <c r="A141" s="56"/>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4">
      <c r="A142" s="56"/>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4">
      <c r="A143" s="56"/>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4">
      <c r="A144" s="56"/>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4">
      <c r="A145" s="56"/>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4">
      <c r="A146" s="56"/>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4">
      <c r="A147" s="56"/>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4">
      <c r="A148" s="56"/>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4">
      <c r="A149" s="56"/>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4">
      <c r="A150" s="56"/>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4">
      <c r="A151" s="56"/>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4">
      <c r="A152" s="56"/>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4">
      <c r="A153" s="56"/>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4">
      <c r="A154" s="56"/>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4">
      <c r="A155" s="56"/>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4">
      <c r="A156" s="56"/>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4">
      <c r="A157" s="56"/>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4">
      <c r="A158" s="56"/>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4">
      <c r="A159" s="56"/>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4">
      <c r="A160" s="56"/>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4">
      <c r="A161" s="56"/>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4">
      <c r="A162" s="56"/>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4">
      <c r="A163" s="56"/>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4">
      <c r="A164" s="56"/>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4">
      <c r="A165" s="56"/>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4">
      <c r="A166" s="56"/>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4">
      <c r="A167" s="56"/>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4">
      <c r="A168" s="56"/>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4">
      <c r="A169" s="56"/>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4">
      <c r="A170" s="56"/>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4">
      <c r="A171" s="56"/>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4">
      <c r="A172" s="56"/>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4">
      <c r="A173" s="56"/>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4">
      <c r="A174" s="56"/>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4">
      <c r="A175" s="56"/>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4">
      <c r="A176" s="56"/>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4">
      <c r="A177" s="56"/>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4">
      <c r="A178" s="56"/>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4">
      <c r="A179" s="56"/>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4">
      <c r="A180" s="56"/>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4">
      <c r="A181" s="56"/>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4">
      <c r="A182" s="56"/>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4">
      <c r="A183" s="56"/>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4">
      <c r="A184" s="56"/>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4">
      <c r="A185" s="56"/>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4">
      <c r="A186" s="56"/>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4">
      <c r="A187" s="56"/>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4">
      <c r="A188" s="56"/>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4">
      <c r="A189" s="56"/>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4">
      <c r="A190" s="56"/>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4">
      <c r="A191" s="56"/>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4">
      <c r="A192" s="56"/>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4">
      <c r="A193" s="56"/>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4">
      <c r="A194" s="56"/>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4">
      <c r="A195" s="56"/>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4">
      <c r="A196" s="56"/>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4">
      <c r="A197" s="56"/>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4">
      <c r="A198" s="56"/>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4">
      <c r="A199" s="56"/>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4">
      <c r="A200" s="56"/>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4">
      <c r="A201" s="56"/>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4">
      <c r="A202" s="56"/>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4">
      <c r="A203" s="56"/>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4">
      <c r="A204" s="56"/>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4">
      <c r="A205" s="56"/>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4">
      <c r="A206" s="56"/>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4">
      <c r="A207" s="56"/>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4">
      <c r="A208" s="56"/>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4">
      <c r="A209" s="56"/>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4">
      <c r="A210" s="56"/>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4">
      <c r="A211" s="56"/>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4">
      <c r="A212" s="56"/>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4">
      <c r="A213" s="56"/>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4">
      <c r="A214" s="56"/>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4">
      <c r="A215" s="56"/>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4">
      <c r="A216" s="56"/>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4">
      <c r="A217" s="56"/>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4">
      <c r="A218" s="56"/>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4">
      <c r="A219" s="56"/>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4">
      <c r="A220" s="56"/>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4">
      <c r="A221" s="56"/>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4">
      <c r="A222" s="56"/>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4">
      <c r="A223" s="56"/>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4">
      <c r="A224" s="56"/>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4">
      <c r="A225" s="56"/>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4">
      <c r="A226" s="56"/>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4">
      <c r="A227" s="56"/>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4">
      <c r="A228" s="56"/>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4">
      <c r="A229" s="56"/>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4">
      <c r="A230" s="56"/>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4">
      <c r="A231" s="56"/>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4">
      <c r="A232" s="56"/>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4">
      <c r="A233" s="56"/>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4">
      <c r="A234" s="56"/>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4">
      <c r="A235" s="56"/>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4">
      <c r="A236" s="56"/>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4">
      <c r="A237" s="56"/>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4">
      <c r="A238" s="56"/>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4">
      <c r="A239" s="56"/>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4">
      <c r="A240" s="56"/>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4">
      <c r="A241" s="56"/>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4">
      <c r="A242" s="56"/>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4">
      <c r="A243" s="56"/>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4">
      <c r="A244" s="56"/>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4">
      <c r="A245" s="56"/>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4">
      <c r="A246" s="56"/>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4">
      <c r="A247" s="56"/>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4">
      <c r="A248" s="56"/>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4">
      <c r="A249" s="56"/>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4">
      <c r="A250" s="56"/>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4">
      <c r="A251" s="56"/>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4">
      <c r="A252" s="56"/>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4">
      <c r="A253" s="56"/>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4">
      <c r="A254" s="56"/>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4">
      <c r="A255" s="56"/>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4">
      <c r="A256" s="56"/>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4">
      <c r="A257" s="56"/>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4">
      <c r="A258" s="56"/>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4">
      <c r="A259" s="56"/>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4">
      <c r="A260" s="56"/>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4">
      <c r="A261" s="56"/>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4">
      <c r="A262" s="56"/>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4">
      <c r="A263" s="56"/>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4">
      <c r="A264" s="56"/>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4">
      <c r="A265" s="56"/>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4">
      <c r="A266" s="56"/>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4">
      <c r="A267" s="56"/>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4">
      <c r="A268" s="56"/>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4">
      <c r="A269" s="56"/>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4">
      <c r="A270" s="56"/>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4">
      <c r="A271" s="56"/>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4">
      <c r="A272" s="56"/>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4">
      <c r="A273" s="56"/>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4">
      <c r="A274" s="56"/>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4">
      <c r="A275" s="56"/>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4">
      <c r="A276" s="56"/>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4">
      <c r="A277" s="56"/>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4">
      <c r="A278" s="56"/>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4">
      <c r="A279" s="56"/>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4">
      <c r="A280" s="56"/>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4">
      <c r="A281" s="56"/>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4">
      <c r="A282" s="56"/>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4">
      <c r="A283" s="56"/>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4">
      <c r="A284" s="56"/>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4">
      <c r="A285" s="56"/>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4">
      <c r="A286" s="56"/>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4">
      <c r="A287" s="56"/>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4">
      <c r="A288" s="56"/>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4">
      <c r="A289" s="56"/>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4">
      <c r="A290" s="56"/>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4">
      <c r="A291" s="56"/>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4">
      <c r="A292" s="56"/>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4">
      <c r="A293" s="56"/>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4">
      <c r="A294" s="56"/>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4">
      <c r="A295" s="56"/>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4">
      <c r="A296" s="56"/>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4">
      <c r="A297" s="56"/>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4">
      <c r="A298" s="56"/>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4">
      <c r="A299" s="56"/>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4">
      <c r="A300" s="56"/>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4">
      <c r="A301" s="56"/>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4">
      <c r="A302" s="56"/>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4">
      <c r="A303" s="56"/>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4">
      <c r="A304" s="56"/>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4">
      <c r="A305" s="56"/>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4">
      <c r="A306" s="56"/>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4">
      <c r="A307" s="56"/>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4">
      <c r="A308" s="56"/>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4">
      <c r="A309" s="56"/>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4">
      <c r="A310" s="56"/>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4">
      <c r="A311" s="56"/>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4">
      <c r="A312" s="56"/>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4">
      <c r="A313" s="56"/>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4">
      <c r="A314" s="56"/>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4">
      <c r="A315" s="56"/>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4">
      <c r="A316" s="56"/>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4">
      <c r="A317" s="56"/>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4">
      <c r="A318" s="56"/>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4">
      <c r="A319" s="56"/>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4">
      <c r="A320" s="56"/>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4">
      <c r="A321" s="56"/>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4">
      <c r="A322" s="56"/>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4">
      <c r="A323" s="56"/>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4">
      <c r="A324" s="56"/>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4">
      <c r="A325" s="56"/>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4">
      <c r="A326" s="56"/>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4">
      <c r="A327" s="56"/>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4">
      <c r="A328" s="56"/>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4">
      <c r="A329" s="56"/>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4">
      <c r="A330" s="56"/>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4">
      <c r="A331" s="56"/>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4">
      <c r="A332" s="56"/>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4">
      <c r="A333" s="56"/>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4">
      <c r="A334" s="56"/>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4">
      <c r="A335" s="56"/>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4">
      <c r="A336" s="56"/>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4">
      <c r="A337" s="56"/>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4">
      <c r="A338" s="56"/>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4">
      <c r="A339" s="56"/>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4">
      <c r="A340" s="56"/>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4">
      <c r="A341" s="56"/>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4">
      <c r="A342" s="56"/>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4">
      <c r="A343" s="56"/>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4">
      <c r="A344" s="56"/>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4">
      <c r="A345" s="56"/>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4">
      <c r="A346" s="56"/>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4">
      <c r="A347" s="56"/>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4">
      <c r="A348" s="56"/>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4">
      <c r="A349" s="56"/>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4">
      <c r="A350" s="56"/>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4">
      <c r="A351" s="56"/>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4">
      <c r="A352" s="56"/>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4">
      <c r="A353" s="56"/>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4">
      <c r="A354" s="56"/>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4">
      <c r="A355" s="56"/>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4">
      <c r="A356" s="56"/>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4">
      <c r="A357" s="56"/>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4">
      <c r="A358" s="56"/>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4">
      <c r="A359" s="56"/>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4">
      <c r="A360" s="56"/>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4">
      <c r="A361" s="56"/>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4">
      <c r="A362" s="56"/>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4">
      <c r="A363" s="56"/>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4">
      <c r="A364" s="56"/>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4">
      <c r="A365" s="56"/>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4">
      <c r="A366" s="56"/>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4">
      <c r="A367" s="56"/>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4">
      <c r="A368" s="56"/>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4">
      <c r="A369" s="56"/>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4">
      <c r="A370" s="56"/>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4">
      <c r="A371" s="56"/>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4">
      <c r="A372" s="56"/>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4">
      <c r="A373" s="56"/>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4">
      <c r="A374" s="56"/>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4">
      <c r="A375" s="56"/>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4">
      <c r="A376" s="56"/>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4">
      <c r="A377" s="56"/>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4">
      <c r="A378" s="56"/>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4">
      <c r="A379" s="56"/>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4">
      <c r="A380" s="56"/>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4">
      <c r="A381" s="56"/>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4">
      <c r="A382" s="56"/>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4">
      <c r="A383" s="56"/>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4">
      <c r="A384" s="56"/>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4">
      <c r="A385" s="56"/>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4">
      <c r="A386" s="56"/>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4">
      <c r="A387" s="56"/>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4">
      <c r="A388" s="56"/>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4">
      <c r="A389" s="56"/>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4">
      <c r="A390" s="56"/>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4">
      <c r="A391" s="56"/>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4">
      <c r="A392" s="56"/>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4">
      <c r="A393" s="56"/>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4">
      <c r="A394" s="56"/>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4">
      <c r="A395" s="56"/>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4">
      <c r="A396" s="56"/>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4">
      <c r="A397" s="56"/>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4">
      <c r="A398" s="56"/>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4">
      <c r="A399" s="56"/>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4">
      <c r="A400" s="56"/>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4">
      <c r="A401" s="56"/>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4">
      <c r="A402" s="56"/>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4">
      <c r="A403" s="56"/>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4">
      <c r="A404" s="56"/>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4">
      <c r="A405" s="56"/>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4">
      <c r="A406" s="56"/>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4">
      <c r="A407" s="56"/>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4">
      <c r="A408" s="56"/>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4">
      <c r="A409" s="56"/>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4">
      <c r="A410" s="56"/>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4">
      <c r="A411" s="56"/>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4">
      <c r="A412" s="56"/>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4">
      <c r="A413" s="56"/>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4">
      <c r="A414" s="56"/>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4">
      <c r="A415" s="56"/>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4">
      <c r="A416" s="56"/>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4">
      <c r="A417" s="56"/>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4">
      <c r="A418" s="56"/>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4">
      <c r="A419" s="56"/>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4">
      <c r="A420" s="56"/>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4">
      <c r="A421" s="56"/>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4">
      <c r="A422" s="56"/>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4">
      <c r="A423" s="56"/>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4">
      <c r="A424" s="56"/>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4">
      <c r="A425" s="56"/>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4">
      <c r="A426" s="56"/>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4">
      <c r="A427" s="56"/>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4">
      <c r="A428" s="56"/>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4">
      <c r="A429" s="56"/>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4">
      <c r="A430" s="56"/>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4">
      <c r="A431" s="56"/>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4">
      <c r="A432" s="56"/>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4">
      <c r="A433" s="56"/>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4">
      <c r="A434" s="56"/>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4">
      <c r="A435" s="56"/>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4">
      <c r="A436" s="56"/>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4">
      <c r="A437" s="56"/>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4">
      <c r="A438" s="56"/>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4">
      <c r="A439" s="56"/>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4">
      <c r="A440" s="56"/>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4">
      <c r="A441" s="56"/>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4">
      <c r="A442" s="56"/>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4">
      <c r="A443" s="56"/>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4">
      <c r="A444" s="56"/>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4">
      <c r="A445" s="56"/>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4">
      <c r="A446" s="56"/>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4">
      <c r="A447" s="56"/>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4">
      <c r="A448" s="56"/>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4">
      <c r="A449" s="56"/>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4">
      <c r="A450" s="56"/>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4">
      <c r="A451" s="56"/>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4">
      <c r="A452" s="56"/>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4">
      <c r="A453" s="56"/>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4">
      <c r="A454" s="56"/>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4">
      <c r="A455" s="56"/>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4">
      <c r="A456" s="56"/>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4">
      <c r="A457" s="56"/>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4">
      <c r="A458" s="56"/>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4">
      <c r="A459" s="56"/>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4">
      <c r="A460" s="56"/>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4">
      <c r="A461" s="56"/>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4">
      <c r="A462" s="56"/>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4">
      <c r="A463" s="56"/>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4">
      <c r="A464" s="56"/>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4">
      <c r="A465" s="56"/>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4">
      <c r="A466" s="56"/>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4">
      <c r="A467" s="56"/>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4">
      <c r="A468" s="56"/>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4">
      <c r="A469" s="56"/>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4">
      <c r="A470" s="56"/>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4">
      <c r="A471" s="56"/>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4">
      <c r="A472" s="56"/>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4">
      <c r="A473" s="56"/>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4">
      <c r="A474" s="56"/>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4">
      <c r="A475" s="56"/>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4">
      <c r="A476" s="56"/>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4">
      <c r="A477" s="56"/>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4">
      <c r="A478" s="56"/>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4">
      <c r="A479" s="56"/>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4">
      <c r="A480" s="56"/>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4">
      <c r="A481" s="56"/>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4">
      <c r="A482" s="56"/>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4">
      <c r="A483" s="56"/>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4">
      <c r="A484" s="56"/>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4">
      <c r="A485" s="56"/>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4">
      <c r="A486" s="56"/>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4">
      <c r="A487" s="56"/>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4">
      <c r="A488" s="56"/>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4">
      <c r="A489" s="56"/>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4">
      <c r="A490" s="56"/>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4">
      <c r="A491" s="56"/>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4">
      <c r="A492" s="56"/>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4">
      <c r="A493" s="56"/>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4">
      <c r="A494" s="56"/>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4">
      <c r="A495" s="56"/>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4">
      <c r="A496" s="56"/>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4">
      <c r="A497" s="56"/>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4">
      <c r="A498" s="56"/>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4">
      <c r="A499" s="56"/>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4">
      <c r="A500" s="56"/>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4">
      <c r="A501" s="56"/>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4">
      <c r="A502" s="56"/>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4">
      <c r="A503" s="56"/>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4">
      <c r="A504" s="56"/>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4">
      <c r="A505" s="56"/>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4">
      <c r="A506" s="56"/>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4">
      <c r="A507" s="56"/>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4">
      <c r="A508" s="56"/>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4">
      <c r="A509" s="56"/>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4">
      <c r="A510" s="56"/>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4">
      <c r="A511" s="56"/>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4">
      <c r="A512" s="56"/>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4">
      <c r="A513" s="56"/>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4">
      <c r="A514" s="56"/>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4">
      <c r="A515" s="56"/>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4">
      <c r="A516" s="56"/>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4">
      <c r="A517" s="56"/>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4">
      <c r="A518" s="56"/>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4">
      <c r="A519" s="56"/>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4">
      <c r="A520" s="56"/>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4">
      <c r="A521" s="56"/>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4">
      <c r="A522" s="56"/>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4">
      <c r="A523" s="56"/>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4">
      <c r="A524" s="56"/>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4">
      <c r="A525" s="56"/>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4">
      <c r="A526" s="56"/>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4">
      <c r="A527" s="56"/>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4">
      <c r="A528" s="56"/>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4">
      <c r="A529" s="56"/>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4">
      <c r="A530" s="56"/>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4">
      <c r="A531" s="56"/>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4">
      <c r="A532" s="56"/>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4">
      <c r="A533" s="56"/>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4">
      <c r="A534" s="56"/>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4">
      <c r="A535" s="56"/>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4">
      <c r="A536" s="56"/>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4">
      <c r="A537" s="56"/>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4">
      <c r="A538" s="56"/>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4">
      <c r="A539" s="56"/>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4">
      <c r="A540" s="56"/>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4">
      <c r="A541" s="56"/>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4">
      <c r="A542" s="56"/>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4">
      <c r="A543" s="56"/>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4">
      <c r="A544" s="56"/>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4">
      <c r="A545" s="56"/>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4">
      <c r="A546" s="56"/>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4">
      <c r="A547" s="56"/>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4">
      <c r="A548" s="56"/>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4">
      <c r="A549" s="56"/>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4">
      <c r="A550" s="56"/>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4">
      <c r="A551" s="56"/>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4">
      <c r="A552" s="56"/>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4">
      <c r="A553" s="56"/>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4">
      <c r="A554" s="56"/>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4">
      <c r="A555" s="56"/>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4">
      <c r="A556" s="56"/>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4">
      <c r="A557" s="56"/>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4">
      <c r="A558" s="56"/>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4">
      <c r="A559" s="56"/>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4">
      <c r="A560" s="56"/>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4">
      <c r="A561" s="56"/>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4">
      <c r="A562" s="56"/>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4">
      <c r="A563" s="56"/>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4">
      <c r="A564" s="56"/>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4">
      <c r="A565" s="56"/>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4">
      <c r="A566" s="56"/>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4">
      <c r="A567" s="56"/>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4">
      <c r="A568" s="56"/>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4">
      <c r="A569" s="56"/>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4">
      <c r="A570" s="56"/>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4">
      <c r="A571" s="56"/>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4">
      <c r="A572" s="56"/>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4">
      <c r="A573" s="56"/>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4">
      <c r="A574" s="56"/>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4">
      <c r="A575" s="56"/>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4">
      <c r="A576" s="56"/>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4">
      <c r="A577" s="56"/>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4">
      <c r="A578" s="56"/>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4">
      <c r="A579" s="56"/>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4">
      <c r="A580" s="56"/>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4">
      <c r="A581" s="56"/>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4">
      <c r="A582" s="56"/>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4">
      <c r="A583" s="56"/>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4">
      <c r="A584" s="56"/>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4">
      <c r="A585" s="56"/>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4">
      <c r="A586" s="56"/>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4">
      <c r="A587" s="56"/>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4">
      <c r="A588" s="56"/>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4">
      <c r="A589" s="56"/>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4">
      <c r="A590" s="56"/>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4">
      <c r="A591" s="56"/>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4">
      <c r="A592" s="56"/>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4">
      <c r="A593" s="56"/>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4">
      <c r="A594" s="56"/>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4">
      <c r="A595" s="56"/>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4">
      <c r="A596" s="56"/>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4">
      <c r="A597" s="56"/>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4">
      <c r="A598" s="56"/>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4">
      <c r="A599" s="56"/>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4">
      <c r="A600" s="56"/>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4">
      <c r="A601" s="56"/>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4">
      <c r="A602" s="56"/>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4">
      <c r="A603" s="56"/>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4">
      <c r="A604" s="56"/>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4">
      <c r="A605" s="56"/>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4">
      <c r="A606" s="56"/>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4">
      <c r="A607" s="56"/>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4">
      <c r="A608" s="56"/>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4">
      <c r="A609" s="56"/>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4">
      <c r="A610" s="56"/>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4">
      <c r="A611" s="56"/>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4">
      <c r="A612" s="56"/>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4">
      <c r="A613" s="56"/>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4">
      <c r="A614" s="56"/>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4">
      <c r="A615" s="56"/>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4">
      <c r="A616" s="56"/>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4">
      <c r="A617" s="56"/>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4">
      <c r="A618" s="56"/>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4">
      <c r="A619" s="56"/>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4">
      <c r="A620" s="56"/>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4">
      <c r="A621" s="56"/>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4">
      <c r="A622" s="56"/>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4">
      <c r="A623" s="56"/>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4">
      <c r="A624" s="56"/>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4">
      <c r="A625" s="56"/>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4">
      <c r="A626" s="56"/>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4">
      <c r="A627" s="56"/>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4">
      <c r="A628" s="56"/>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4">
      <c r="A629" s="56"/>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4">
      <c r="A630" s="56"/>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4">
      <c r="A631" s="56"/>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4">
      <c r="A632" s="56"/>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4">
      <c r="A633" s="56"/>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4">
      <c r="A634" s="56"/>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4">
      <c r="A635" s="56"/>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4">
      <c r="A636" s="56"/>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4">
      <c r="A637" s="56"/>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4">
      <c r="A638" s="56"/>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4">
      <c r="A639" s="56"/>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4">
      <c r="A640" s="56"/>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4">
      <c r="A641" s="56"/>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4">
      <c r="A642" s="56"/>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4">
      <c r="A643" s="56"/>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4">
      <c r="A644" s="56"/>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4">
      <c r="A645" s="56"/>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4">
      <c r="A646" s="56"/>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4">
      <c r="A647" s="56"/>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4">
      <c r="A648" s="56"/>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4">
      <c r="A649" s="56"/>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4">
      <c r="A650" s="56"/>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4">
      <c r="A651" s="56"/>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4">
      <c r="A652" s="56"/>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4">
      <c r="A653" s="56"/>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4">
      <c r="A654" s="56"/>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4">
      <c r="A655" s="56"/>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4">
      <c r="A656" s="56"/>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4">
      <c r="A657" s="56"/>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4">
      <c r="A658" s="56"/>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4">
      <c r="A659" s="56"/>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4">
      <c r="A660" s="56"/>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4">
      <c r="A661" s="56"/>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4">
      <c r="A662" s="56"/>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4">
      <c r="A663" s="56"/>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4">
      <c r="A664" s="56"/>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4">
      <c r="A665" s="56"/>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4">
      <c r="A666" s="56"/>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4">
      <c r="A667" s="56"/>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4">
      <c r="A668" s="56"/>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4">
      <c r="A669" s="56"/>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4">
      <c r="A670" s="56"/>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4">
      <c r="A671" s="56"/>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4">
      <c r="A672" s="56"/>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4">
      <c r="A673" s="56"/>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4">
      <c r="A674" s="56"/>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4">
      <c r="A675" s="56"/>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4">
      <c r="A676" s="56"/>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4">
      <c r="A677" s="56"/>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4">
      <c r="A678" s="56"/>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4">
      <c r="A679" s="56"/>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4">
      <c r="A680" s="56"/>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4">
      <c r="A681" s="56"/>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4">
      <c r="A682" s="56"/>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4">
      <c r="A683" s="56"/>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4">
      <c r="A684" s="56"/>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4">
      <c r="A685" s="56"/>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4">
      <c r="A686" s="56"/>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4">
      <c r="A687" s="56"/>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4">
      <c r="A688" s="56"/>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4">
      <c r="A689" s="56"/>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4">
      <c r="A690" s="56"/>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4">
      <c r="A691" s="56"/>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4">
      <c r="A692" s="56"/>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4">
      <c r="A693" s="56"/>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4">
      <c r="A694" s="56"/>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4">
      <c r="A695" s="56"/>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4">
      <c r="A696" s="56"/>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4">
      <c r="A697" s="56"/>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4">
      <c r="A698" s="56"/>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4">
      <c r="A699" s="56"/>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4">
      <c r="A700" s="56"/>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4">
      <c r="A701" s="56"/>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4">
      <c r="A702" s="56"/>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4">
      <c r="A703" s="56"/>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4">
      <c r="A704" s="56"/>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4">
      <c r="A705" s="56"/>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4">
      <c r="A706" s="56"/>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4">
      <c r="A707" s="56"/>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4">
      <c r="A708" s="56"/>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4">
      <c r="A709" s="56"/>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4">
      <c r="A710" s="56"/>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4">
      <c r="A711" s="56"/>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4">
      <c r="A712" s="56"/>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4">
      <c r="A713" s="56"/>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4">
      <c r="A714" s="56"/>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4">
      <c r="A715" s="56"/>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4">
      <c r="A716" s="56"/>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4">
      <c r="A717" s="56"/>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4">
      <c r="A718" s="56"/>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4">
      <c r="A719" s="56"/>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4">
      <c r="A720" s="56"/>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4">
      <c r="A721" s="56"/>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4">
      <c r="A722" s="56"/>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4">
      <c r="A723" s="56"/>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4">
      <c r="A724" s="56"/>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4">
      <c r="A725" s="56"/>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4">
      <c r="A726" s="56"/>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4">
      <c r="A727" s="56"/>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4">
      <c r="A728" s="56"/>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4">
      <c r="A729" s="56"/>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4">
      <c r="A730" s="56"/>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4">
      <c r="A731" s="56"/>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4">
      <c r="A732" s="56"/>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4">
      <c r="A733" s="56"/>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4">
      <c r="A734" s="56"/>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4">
      <c r="A735" s="56"/>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4">
      <c r="A736" s="56"/>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4">
      <c r="A737" s="56"/>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4">
      <c r="A738" s="56"/>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4">
      <c r="A739" s="56"/>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4">
      <c r="A740" s="56"/>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4">
      <c r="A741" s="56"/>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4">
      <c r="A742" s="56"/>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4">
      <c r="A743" s="56"/>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4">
      <c r="A744" s="56"/>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4">
      <c r="A745" s="56"/>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4">
      <c r="A746" s="56"/>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4">
      <c r="A747" s="56"/>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4">
      <c r="A748" s="56"/>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4">
      <c r="A749" s="56"/>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4">
      <c r="A750" s="56"/>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4">
      <c r="A751" s="56"/>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4">
      <c r="A752" s="56"/>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4">
      <c r="A753" s="56"/>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4">
      <c r="A754" s="56"/>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4">
      <c r="A755" s="56"/>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4">
      <c r="A756" s="56"/>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4">
      <c r="A757" s="56"/>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4">
      <c r="A758" s="56"/>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4">
      <c r="A759" s="56"/>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4">
      <c r="A760" s="56"/>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4">
      <c r="A761" s="56"/>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4">
      <c r="A762" s="56"/>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4">
      <c r="A763" s="56"/>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4">
      <c r="A764" s="56"/>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4">
      <c r="A765" s="56"/>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4">
      <c r="A766" s="56"/>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4">
      <c r="A767" s="56"/>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4">
      <c r="A768" s="56"/>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4">
      <c r="A769" s="56"/>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4">
      <c r="A770" s="56"/>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4">
      <c r="A771" s="56"/>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4">
      <c r="A772" s="56"/>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4">
      <c r="A773" s="56"/>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4">
      <c r="A774" s="56"/>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4">
      <c r="A775" s="56"/>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4">
      <c r="A776" s="56"/>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4">
      <c r="A777" s="56"/>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4">
      <c r="A778" s="56"/>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4">
      <c r="A779" s="56"/>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4">
      <c r="A780" s="56"/>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4">
      <c r="A781" s="56"/>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4">
      <c r="A782" s="56"/>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4">
      <c r="A783" s="56"/>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4">
      <c r="A784" s="56"/>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4">
      <c r="A785" s="56"/>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4">
      <c r="A786" s="56"/>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4">
      <c r="A787" s="56"/>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4">
      <c r="A788" s="56"/>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4">
      <c r="A789" s="56"/>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4">
      <c r="A790" s="56"/>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4">
      <c r="A791" s="56"/>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4">
      <c r="A792" s="56"/>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4">
      <c r="A793" s="56"/>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4">
      <c r="A794" s="56"/>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4">
      <c r="A795" s="56"/>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4">
      <c r="A796" s="56"/>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4">
      <c r="A797" s="56"/>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4">
      <c r="A798" s="56"/>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4">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sheetData>
  <mergeCells count="10">
    <mergeCell ref="A59:A66"/>
    <mergeCell ref="A67:A70"/>
    <mergeCell ref="A71:A76"/>
    <mergeCell ref="A28:B28"/>
    <mergeCell ref="A29:B29"/>
    <mergeCell ref="A30:B30"/>
    <mergeCell ref="A31:B31"/>
    <mergeCell ref="A37:A44"/>
    <mergeCell ref="A45:A48"/>
    <mergeCell ref="A49:A5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A906"/>
  <sheetViews>
    <sheetView workbookViewId="0">
      <selection activeCell="C17" sqref="C17"/>
    </sheetView>
  </sheetViews>
  <sheetFormatPr baseColWidth="10" defaultColWidth="12.6640625" defaultRowHeight="15.75" customHeight="1"/>
  <cols>
    <col min="3" max="3" width="20.1640625" customWidth="1"/>
    <col min="4" max="4" width="106.1640625" style="355" customWidth="1"/>
  </cols>
  <sheetData>
    <row r="1" spans="1:27">
      <c r="A1" s="11"/>
      <c r="B1" s="11"/>
      <c r="C1" s="11"/>
      <c r="D1" s="5"/>
      <c r="E1" s="21"/>
      <c r="F1" s="21"/>
      <c r="G1" s="21"/>
      <c r="H1" s="21"/>
      <c r="I1" s="21"/>
      <c r="J1" s="21"/>
      <c r="K1" s="21"/>
      <c r="L1" s="21"/>
      <c r="M1" s="21"/>
      <c r="N1" s="21"/>
      <c r="O1" s="21"/>
      <c r="P1" s="21"/>
      <c r="Q1" s="21"/>
      <c r="R1" s="21"/>
      <c r="S1" s="21"/>
      <c r="T1" s="21"/>
      <c r="U1" s="21"/>
      <c r="V1" s="21"/>
      <c r="W1" s="21"/>
      <c r="X1" s="21"/>
      <c r="Y1" s="21"/>
      <c r="Z1" s="21"/>
      <c r="AA1" s="21"/>
    </row>
    <row r="2" spans="1:27">
      <c r="A2" s="11"/>
      <c r="B2" s="11"/>
      <c r="C2" s="11"/>
      <c r="D2" s="5"/>
      <c r="E2" s="21"/>
      <c r="F2" s="21"/>
      <c r="G2" s="21"/>
      <c r="H2" s="21"/>
      <c r="I2" s="21"/>
      <c r="J2" s="21"/>
      <c r="K2" s="21"/>
      <c r="L2" s="21"/>
      <c r="M2" s="21"/>
      <c r="N2" s="21"/>
      <c r="O2" s="21"/>
      <c r="P2" s="21"/>
      <c r="Q2" s="21"/>
      <c r="R2" s="21"/>
      <c r="S2" s="21"/>
      <c r="T2" s="21"/>
      <c r="U2" s="21"/>
      <c r="V2" s="21"/>
      <c r="W2" s="21"/>
      <c r="X2" s="21"/>
      <c r="Y2" s="21"/>
      <c r="Z2" s="21"/>
      <c r="AA2" s="21"/>
    </row>
    <row r="3" spans="1:27">
      <c r="A3" s="114" t="s">
        <v>1943</v>
      </c>
      <c r="B3" s="114"/>
      <c r="C3" s="114"/>
      <c r="D3" s="270"/>
      <c r="E3" s="21"/>
      <c r="F3" s="21"/>
      <c r="G3" s="21"/>
      <c r="H3" s="21"/>
      <c r="I3" s="21"/>
      <c r="J3" s="21"/>
      <c r="K3" s="21"/>
      <c r="L3" s="21"/>
      <c r="M3" s="21"/>
      <c r="N3" s="21"/>
      <c r="O3" s="21"/>
      <c r="P3" s="21"/>
      <c r="Q3" s="21"/>
      <c r="R3" s="21"/>
      <c r="S3" s="21"/>
      <c r="T3" s="21"/>
      <c r="U3" s="21"/>
      <c r="V3" s="21"/>
      <c r="W3" s="21"/>
      <c r="X3" s="21"/>
      <c r="Y3" s="21"/>
      <c r="Z3" s="21"/>
      <c r="AA3" s="21"/>
    </row>
    <row r="4" spans="1:27">
      <c r="A4" s="183" t="s">
        <v>1610</v>
      </c>
      <c r="B4" s="190" t="s">
        <v>1854</v>
      </c>
      <c r="C4" s="183" t="s">
        <v>1944</v>
      </c>
      <c r="D4" s="183" t="s">
        <v>1901</v>
      </c>
      <c r="E4" s="38"/>
      <c r="F4" s="38"/>
      <c r="G4" s="38"/>
      <c r="H4" s="38"/>
      <c r="I4" s="38"/>
      <c r="J4" s="38"/>
      <c r="K4" s="38"/>
      <c r="L4" s="38"/>
      <c r="M4" s="38"/>
      <c r="N4" s="38"/>
      <c r="O4" s="38"/>
      <c r="P4" s="38"/>
      <c r="Q4" s="38"/>
      <c r="R4" s="38"/>
      <c r="S4" s="38"/>
      <c r="T4" s="38"/>
      <c r="U4" s="38"/>
      <c r="V4" s="38"/>
      <c r="W4" s="38"/>
      <c r="X4" s="38"/>
      <c r="Y4" s="38"/>
      <c r="Z4" s="38"/>
      <c r="AA4" s="38"/>
    </row>
    <row r="5" spans="1:27" ht="114" customHeight="1">
      <c r="A5" s="325" t="s">
        <v>1910</v>
      </c>
      <c r="B5" s="124" t="s">
        <v>306</v>
      </c>
      <c r="C5" s="191" t="s">
        <v>1945</v>
      </c>
      <c r="D5" s="36" t="s">
        <v>1946</v>
      </c>
      <c r="E5" s="38"/>
      <c r="F5" s="38"/>
      <c r="G5" s="38"/>
      <c r="H5" s="38"/>
      <c r="I5" s="38"/>
      <c r="J5" s="38"/>
      <c r="K5" s="38"/>
      <c r="L5" s="38"/>
      <c r="M5" s="38"/>
      <c r="N5" s="38"/>
      <c r="O5" s="38"/>
      <c r="P5" s="38"/>
      <c r="Q5" s="38"/>
      <c r="R5" s="38"/>
      <c r="S5" s="38"/>
      <c r="T5" s="38"/>
      <c r="U5" s="38"/>
      <c r="V5" s="38"/>
      <c r="W5" s="38"/>
      <c r="X5" s="38"/>
      <c r="Y5" s="38"/>
      <c r="Z5" s="38"/>
      <c r="AA5" s="38"/>
    </row>
    <row r="6" spans="1:27" ht="114" customHeight="1">
      <c r="A6" s="323"/>
      <c r="B6" s="124" t="s">
        <v>1938</v>
      </c>
      <c r="C6" s="191" t="s">
        <v>1947</v>
      </c>
      <c r="D6" s="36" t="s">
        <v>1948</v>
      </c>
      <c r="E6" s="38"/>
      <c r="F6" s="38"/>
      <c r="G6" s="38"/>
      <c r="H6" s="38"/>
      <c r="I6" s="38"/>
      <c r="J6" s="38"/>
      <c r="K6" s="38"/>
      <c r="L6" s="38"/>
      <c r="M6" s="38"/>
      <c r="N6" s="38"/>
      <c r="O6" s="38"/>
      <c r="P6" s="38"/>
      <c r="Q6" s="38"/>
      <c r="R6" s="38"/>
      <c r="S6" s="38"/>
      <c r="T6" s="38"/>
      <c r="U6" s="38"/>
      <c r="V6" s="38"/>
      <c r="W6" s="38"/>
      <c r="X6" s="38"/>
      <c r="Y6" s="38"/>
      <c r="Z6" s="38"/>
      <c r="AA6" s="38"/>
    </row>
    <row r="7" spans="1:27" ht="285">
      <c r="A7" s="323"/>
      <c r="B7" s="124" t="s">
        <v>1862</v>
      </c>
      <c r="C7" s="191" t="s">
        <v>1949</v>
      </c>
      <c r="D7" s="36" t="s">
        <v>1950</v>
      </c>
      <c r="E7" s="38"/>
      <c r="F7" s="38"/>
      <c r="G7" s="38"/>
      <c r="H7" s="38"/>
      <c r="I7" s="38"/>
      <c r="J7" s="38"/>
      <c r="K7" s="38"/>
      <c r="L7" s="38"/>
      <c r="M7" s="38"/>
      <c r="N7" s="38"/>
      <c r="O7" s="38"/>
      <c r="P7" s="38"/>
      <c r="Q7" s="38"/>
      <c r="R7" s="38"/>
      <c r="S7" s="38"/>
      <c r="T7" s="38"/>
      <c r="U7" s="38"/>
      <c r="V7" s="38"/>
      <c r="W7" s="38"/>
      <c r="X7" s="38"/>
      <c r="Y7" s="38"/>
      <c r="Z7" s="38"/>
      <c r="AA7" s="38"/>
    </row>
    <row r="8" spans="1:27" ht="114" customHeight="1">
      <c r="A8" s="323"/>
      <c r="B8" s="124" t="s">
        <v>1868</v>
      </c>
      <c r="C8" s="191" t="s">
        <v>150</v>
      </c>
      <c r="D8" s="36" t="s">
        <v>1951</v>
      </c>
      <c r="E8" s="38"/>
      <c r="F8" s="38"/>
      <c r="G8" s="38"/>
      <c r="H8" s="38"/>
      <c r="I8" s="38"/>
      <c r="J8" s="38"/>
      <c r="K8" s="38"/>
      <c r="L8" s="38"/>
      <c r="M8" s="38"/>
      <c r="N8" s="38"/>
      <c r="O8" s="38"/>
      <c r="P8" s="38"/>
      <c r="Q8" s="38"/>
      <c r="R8" s="38"/>
      <c r="S8" s="38"/>
      <c r="T8" s="38"/>
      <c r="U8" s="38"/>
      <c r="V8" s="38"/>
      <c r="W8" s="38"/>
      <c r="X8" s="38"/>
      <c r="Y8" s="38"/>
      <c r="Z8" s="38"/>
      <c r="AA8" s="38"/>
    </row>
    <row r="9" spans="1:27" ht="19" customHeight="1">
      <c r="A9" s="323"/>
      <c r="B9" s="124" t="s">
        <v>1885</v>
      </c>
      <c r="C9" s="192"/>
      <c r="D9" s="149"/>
      <c r="E9" s="38"/>
      <c r="F9" s="38"/>
      <c r="G9" s="38"/>
      <c r="H9" s="38"/>
      <c r="I9" s="38"/>
      <c r="J9" s="38"/>
      <c r="K9" s="38"/>
      <c r="L9" s="38"/>
      <c r="M9" s="38"/>
      <c r="N9" s="38"/>
      <c r="O9" s="38"/>
      <c r="P9" s="38"/>
      <c r="Q9" s="38"/>
      <c r="R9" s="38"/>
      <c r="S9" s="38"/>
      <c r="T9" s="38"/>
      <c r="U9" s="38"/>
      <c r="V9" s="38"/>
      <c r="W9" s="38"/>
      <c r="X9" s="38"/>
      <c r="Y9" s="38"/>
      <c r="Z9" s="38"/>
      <c r="AA9" s="38"/>
    </row>
    <row r="10" spans="1:27" ht="19" customHeight="1">
      <c r="A10" s="323"/>
      <c r="B10" s="124" t="s">
        <v>1890</v>
      </c>
      <c r="C10" s="192"/>
      <c r="D10" s="149"/>
      <c r="E10" s="38"/>
      <c r="F10" s="38"/>
      <c r="G10" s="38"/>
      <c r="H10" s="38"/>
      <c r="I10" s="38"/>
      <c r="J10" s="38"/>
      <c r="K10" s="38"/>
      <c r="L10" s="38"/>
      <c r="M10" s="38"/>
      <c r="N10" s="38"/>
      <c r="O10" s="38"/>
      <c r="P10" s="38"/>
      <c r="Q10" s="38"/>
      <c r="R10" s="38"/>
      <c r="S10" s="38"/>
      <c r="T10" s="38"/>
      <c r="U10" s="38"/>
      <c r="V10" s="38"/>
      <c r="W10" s="38"/>
      <c r="X10" s="38"/>
      <c r="Y10" s="38"/>
      <c r="Z10" s="38"/>
      <c r="AA10" s="38"/>
    </row>
    <row r="11" spans="1:27" ht="114" customHeight="1">
      <c r="A11" s="323"/>
      <c r="B11" s="124" t="s">
        <v>1894</v>
      </c>
      <c r="C11" s="191" t="s">
        <v>818</v>
      </c>
      <c r="D11" s="36" t="s">
        <v>1952</v>
      </c>
      <c r="E11" s="38"/>
      <c r="F11" s="38"/>
      <c r="G11" s="38"/>
      <c r="H11" s="38"/>
      <c r="I11" s="38"/>
      <c r="J11" s="38"/>
      <c r="K11" s="38"/>
      <c r="L11" s="38"/>
      <c r="M11" s="38"/>
      <c r="N11" s="38"/>
      <c r="O11" s="38"/>
      <c r="P11" s="38"/>
      <c r="Q11" s="38"/>
      <c r="R11" s="38"/>
      <c r="S11" s="38"/>
      <c r="T11" s="38"/>
      <c r="U11" s="38"/>
      <c r="V11" s="38"/>
      <c r="W11" s="38"/>
      <c r="X11" s="38"/>
      <c r="Y11" s="38"/>
      <c r="Z11" s="38"/>
      <c r="AA11" s="38"/>
    </row>
    <row r="12" spans="1:27" ht="114" customHeight="1">
      <c r="A12" s="316"/>
      <c r="B12" s="124" t="s">
        <v>1897</v>
      </c>
      <c r="C12" s="191" t="s">
        <v>472</v>
      </c>
      <c r="D12" s="36" t="s">
        <v>1953</v>
      </c>
      <c r="E12" s="38"/>
      <c r="F12" s="38"/>
      <c r="G12" s="38"/>
      <c r="H12" s="38"/>
      <c r="I12" s="38"/>
      <c r="J12" s="38"/>
      <c r="K12" s="38"/>
      <c r="L12" s="38"/>
      <c r="M12" s="38"/>
      <c r="N12" s="38"/>
      <c r="O12" s="38"/>
      <c r="P12" s="38"/>
      <c r="Q12" s="38"/>
      <c r="R12" s="38"/>
      <c r="S12" s="38"/>
      <c r="T12" s="38"/>
      <c r="U12" s="38"/>
      <c r="V12" s="38"/>
      <c r="W12" s="38"/>
      <c r="X12" s="38"/>
      <c r="Y12" s="38"/>
      <c r="Z12" s="38"/>
      <c r="AA12" s="38"/>
    </row>
    <row r="13" spans="1:27" ht="21" customHeight="1">
      <c r="A13" s="325" t="s">
        <v>1921</v>
      </c>
      <c r="B13" s="124" t="s">
        <v>1879</v>
      </c>
      <c r="C13" s="193"/>
      <c r="D13" s="194"/>
      <c r="E13" s="38"/>
      <c r="F13" s="38"/>
      <c r="G13" s="38"/>
      <c r="H13" s="38"/>
      <c r="I13" s="38"/>
      <c r="J13" s="38"/>
      <c r="K13" s="38"/>
      <c r="L13" s="38"/>
      <c r="M13" s="38"/>
      <c r="N13" s="38"/>
      <c r="O13" s="38"/>
      <c r="P13" s="38"/>
      <c r="Q13" s="38"/>
      <c r="R13" s="38"/>
      <c r="S13" s="38"/>
      <c r="T13" s="38"/>
      <c r="U13" s="38"/>
      <c r="V13" s="38"/>
      <c r="W13" s="38"/>
      <c r="X13" s="38"/>
      <c r="Y13" s="38"/>
      <c r="Z13" s="38"/>
      <c r="AA13" s="38"/>
    </row>
    <row r="14" spans="1:27" ht="165">
      <c r="A14" s="323"/>
      <c r="B14" s="124" t="s">
        <v>1882</v>
      </c>
      <c r="C14" s="191" t="s">
        <v>1954</v>
      </c>
      <c r="D14" s="36" t="s">
        <v>3234</v>
      </c>
      <c r="E14" s="38"/>
      <c r="F14" s="38"/>
      <c r="G14" s="38"/>
      <c r="H14" s="38"/>
      <c r="I14" s="38"/>
      <c r="J14" s="38"/>
      <c r="K14" s="38"/>
      <c r="L14" s="38"/>
      <c r="M14" s="38"/>
      <c r="N14" s="38"/>
      <c r="O14" s="38"/>
      <c r="P14" s="38"/>
      <c r="Q14" s="38"/>
      <c r="R14" s="38"/>
      <c r="S14" s="38"/>
      <c r="T14" s="38"/>
      <c r="U14" s="38"/>
      <c r="V14" s="38"/>
      <c r="W14" s="38"/>
      <c r="X14" s="38"/>
      <c r="Y14" s="38"/>
      <c r="Z14" s="38"/>
      <c r="AA14" s="38"/>
    </row>
    <row r="15" spans="1:27" ht="39" customHeight="1">
      <c r="A15" s="323"/>
      <c r="B15" s="124" t="s">
        <v>1892</v>
      </c>
      <c r="C15" s="191" t="s">
        <v>180</v>
      </c>
      <c r="D15" s="36" t="s">
        <v>1955</v>
      </c>
      <c r="E15" s="38"/>
      <c r="F15" s="38"/>
      <c r="G15" s="38"/>
      <c r="H15" s="38"/>
      <c r="I15" s="38"/>
      <c r="J15" s="38"/>
      <c r="K15" s="38"/>
      <c r="L15" s="38"/>
      <c r="M15" s="38"/>
      <c r="N15" s="38"/>
      <c r="O15" s="38"/>
      <c r="P15" s="38"/>
      <c r="Q15" s="38"/>
      <c r="R15" s="38"/>
      <c r="S15" s="38"/>
      <c r="T15" s="38"/>
      <c r="U15" s="38"/>
      <c r="V15" s="38"/>
      <c r="W15" s="38"/>
      <c r="X15" s="38"/>
      <c r="Y15" s="38"/>
      <c r="Z15" s="38"/>
      <c r="AA15" s="38"/>
    </row>
    <row r="16" spans="1:27" ht="285">
      <c r="A16" s="316"/>
      <c r="B16" s="124" t="s">
        <v>1874</v>
      </c>
      <c r="C16" s="191" t="s">
        <v>1956</v>
      </c>
      <c r="D16" s="36" t="s">
        <v>1957</v>
      </c>
      <c r="E16" s="38"/>
      <c r="F16" s="38"/>
      <c r="G16" s="38"/>
      <c r="H16" s="38"/>
      <c r="I16" s="38"/>
      <c r="J16" s="38"/>
      <c r="K16" s="38"/>
      <c r="L16" s="38"/>
      <c r="M16" s="38"/>
      <c r="N16" s="38"/>
      <c r="O16" s="38"/>
      <c r="P16" s="38"/>
      <c r="Q16" s="38"/>
      <c r="R16" s="38"/>
      <c r="S16" s="38"/>
      <c r="T16" s="38"/>
      <c r="U16" s="38"/>
      <c r="V16" s="38"/>
      <c r="W16" s="38"/>
      <c r="X16" s="38"/>
      <c r="Y16" s="38"/>
      <c r="Z16" s="38"/>
      <c r="AA16" s="38"/>
    </row>
    <row r="17" spans="1:27" ht="384">
      <c r="A17" s="325" t="s">
        <v>1927</v>
      </c>
      <c r="B17" s="124" t="s">
        <v>277</v>
      </c>
      <c r="C17" s="191" t="s">
        <v>1958</v>
      </c>
      <c r="D17" s="36" t="s">
        <v>1959</v>
      </c>
      <c r="E17" s="38"/>
      <c r="F17" s="38"/>
      <c r="G17" s="38"/>
      <c r="H17" s="38"/>
      <c r="I17" s="38"/>
      <c r="J17" s="38"/>
      <c r="K17" s="38"/>
      <c r="L17" s="38"/>
      <c r="M17" s="38"/>
      <c r="N17" s="38"/>
      <c r="O17" s="38"/>
      <c r="P17" s="38"/>
      <c r="Q17" s="38"/>
      <c r="R17" s="38"/>
      <c r="S17" s="38"/>
      <c r="T17" s="38"/>
      <c r="U17" s="38"/>
      <c r="V17" s="38"/>
      <c r="W17" s="38"/>
      <c r="X17" s="38"/>
      <c r="Y17" s="38"/>
      <c r="Z17" s="38"/>
      <c r="AA17" s="38"/>
    </row>
    <row r="18" spans="1:27" ht="285">
      <c r="A18" s="323"/>
      <c r="B18" s="124" t="s">
        <v>379</v>
      </c>
      <c r="C18" s="191" t="s">
        <v>1960</v>
      </c>
      <c r="D18" s="36" t="s">
        <v>1961</v>
      </c>
      <c r="E18" s="38"/>
      <c r="F18" s="38"/>
      <c r="G18" s="38"/>
      <c r="H18" s="38"/>
      <c r="I18" s="38"/>
      <c r="J18" s="38"/>
      <c r="K18" s="38"/>
      <c r="L18" s="38"/>
      <c r="M18" s="38"/>
      <c r="N18" s="38"/>
      <c r="O18" s="38"/>
      <c r="P18" s="38"/>
      <c r="Q18" s="38"/>
      <c r="R18" s="38"/>
      <c r="S18" s="38"/>
      <c r="T18" s="38"/>
      <c r="U18" s="38"/>
      <c r="V18" s="38"/>
      <c r="W18" s="38"/>
      <c r="X18" s="38"/>
      <c r="Y18" s="38"/>
      <c r="Z18" s="38"/>
      <c r="AA18" s="38"/>
    </row>
    <row r="19" spans="1:27" ht="240">
      <c r="A19" s="323"/>
      <c r="B19" s="124" t="s">
        <v>1865</v>
      </c>
      <c r="C19" s="191" t="s">
        <v>1962</v>
      </c>
      <c r="D19" s="36" t="s">
        <v>1963</v>
      </c>
      <c r="E19" s="38"/>
      <c r="F19" s="38"/>
      <c r="G19" s="38"/>
      <c r="H19" s="38"/>
      <c r="I19" s="38"/>
      <c r="J19" s="38"/>
      <c r="K19" s="38"/>
      <c r="L19" s="38"/>
      <c r="M19" s="38"/>
      <c r="N19" s="38"/>
      <c r="O19" s="38"/>
      <c r="P19" s="38"/>
      <c r="Q19" s="38"/>
      <c r="R19" s="38"/>
      <c r="S19" s="38"/>
      <c r="T19" s="38"/>
      <c r="U19" s="38"/>
      <c r="V19" s="38"/>
      <c r="W19" s="38"/>
      <c r="X19" s="38"/>
      <c r="Y19" s="38"/>
      <c r="Z19" s="38"/>
      <c r="AA19" s="38"/>
    </row>
    <row r="20" spans="1:27" ht="75">
      <c r="A20" s="323"/>
      <c r="B20" s="124" t="s">
        <v>1877</v>
      </c>
      <c r="C20" s="191" t="s">
        <v>574</v>
      </c>
      <c r="D20" s="36" t="s">
        <v>1964</v>
      </c>
      <c r="E20" s="38"/>
      <c r="F20" s="38"/>
      <c r="G20" s="38"/>
      <c r="H20" s="38"/>
      <c r="I20" s="38"/>
      <c r="J20" s="38"/>
      <c r="K20" s="38"/>
      <c r="L20" s="38"/>
      <c r="M20" s="38"/>
      <c r="N20" s="38"/>
      <c r="O20" s="38"/>
      <c r="P20" s="38"/>
      <c r="Q20" s="38"/>
      <c r="R20" s="38"/>
      <c r="S20" s="38"/>
      <c r="T20" s="38"/>
      <c r="U20" s="38"/>
      <c r="V20" s="38"/>
      <c r="W20" s="38"/>
      <c r="X20" s="38"/>
      <c r="Y20" s="38"/>
      <c r="Z20" s="38"/>
      <c r="AA20" s="38"/>
    </row>
    <row r="21" spans="1:27" ht="270">
      <c r="A21" s="323"/>
      <c r="B21" s="124" t="s">
        <v>1939</v>
      </c>
      <c r="C21" s="191" t="s">
        <v>1965</v>
      </c>
      <c r="D21" s="36" t="s">
        <v>1966</v>
      </c>
      <c r="E21" s="38"/>
      <c r="F21" s="38"/>
      <c r="G21" s="38"/>
      <c r="H21" s="38"/>
      <c r="I21" s="38"/>
      <c r="J21" s="38"/>
      <c r="K21" s="38"/>
      <c r="L21" s="38"/>
      <c r="M21" s="38"/>
      <c r="N21" s="38"/>
      <c r="O21" s="38"/>
      <c r="P21" s="38"/>
      <c r="Q21" s="38"/>
      <c r="R21" s="38"/>
      <c r="S21" s="38"/>
      <c r="T21" s="38"/>
      <c r="U21" s="38"/>
      <c r="V21" s="38"/>
      <c r="W21" s="38"/>
      <c r="X21" s="38"/>
      <c r="Y21" s="38"/>
      <c r="Z21" s="38"/>
      <c r="AA21" s="38"/>
    </row>
    <row r="22" spans="1:27" ht="180">
      <c r="A22" s="316"/>
      <c r="B22" s="36" t="s">
        <v>1887</v>
      </c>
      <c r="C22" s="191" t="s">
        <v>1967</v>
      </c>
      <c r="D22" s="36" t="s">
        <v>1968</v>
      </c>
      <c r="E22" s="38"/>
      <c r="F22" s="38"/>
      <c r="G22" s="38"/>
      <c r="H22" s="38"/>
      <c r="I22" s="38"/>
      <c r="J22" s="38"/>
      <c r="K22" s="38"/>
      <c r="L22" s="38"/>
      <c r="M22" s="38"/>
      <c r="N22" s="38"/>
      <c r="O22" s="38"/>
      <c r="P22" s="38"/>
      <c r="Q22" s="38"/>
      <c r="R22" s="38"/>
      <c r="S22" s="38"/>
      <c r="T22" s="38"/>
      <c r="U22" s="38"/>
      <c r="V22" s="38"/>
      <c r="W22" s="38"/>
      <c r="X22" s="38"/>
      <c r="Y22" s="38"/>
      <c r="Z22" s="38"/>
      <c r="AA22" s="38"/>
    </row>
    <row r="23" spans="1:27">
      <c r="A23" s="5"/>
      <c r="B23" s="5"/>
      <c r="C23" s="5"/>
      <c r="D23" s="5"/>
      <c r="E23" s="38"/>
      <c r="F23" s="38"/>
      <c r="G23" s="38"/>
      <c r="H23" s="38"/>
      <c r="I23" s="38"/>
      <c r="J23" s="38"/>
      <c r="K23" s="38"/>
      <c r="L23" s="38"/>
      <c r="M23" s="38"/>
      <c r="N23" s="38"/>
      <c r="O23" s="38"/>
      <c r="P23" s="38"/>
      <c r="Q23" s="38"/>
      <c r="R23" s="38"/>
      <c r="S23" s="38"/>
      <c r="T23" s="38"/>
      <c r="U23" s="38"/>
      <c r="V23" s="38"/>
      <c r="W23" s="38"/>
      <c r="X23" s="38"/>
      <c r="Y23" s="38"/>
      <c r="Z23" s="38"/>
      <c r="AA23" s="38"/>
    </row>
    <row r="24" spans="1:27">
      <c r="A24" s="5"/>
      <c r="B24" s="5"/>
      <c r="C24" s="5"/>
      <c r="D24" s="5"/>
      <c r="E24" s="38"/>
      <c r="F24" s="38"/>
      <c r="G24" s="38"/>
      <c r="H24" s="38"/>
      <c r="I24" s="38"/>
      <c r="J24" s="38"/>
      <c r="K24" s="38"/>
      <c r="L24" s="38"/>
      <c r="M24" s="38"/>
      <c r="N24" s="38"/>
      <c r="O24" s="38"/>
      <c r="P24" s="38"/>
      <c r="Q24" s="38"/>
      <c r="R24" s="38"/>
      <c r="S24" s="38"/>
      <c r="T24" s="38"/>
      <c r="U24" s="38"/>
      <c r="V24" s="38"/>
      <c r="W24" s="38"/>
      <c r="X24" s="38"/>
      <c r="Y24" s="38"/>
      <c r="Z24" s="38"/>
      <c r="AA24" s="38"/>
    </row>
    <row r="25" spans="1:27">
      <c r="A25" s="5"/>
      <c r="B25" s="5"/>
      <c r="C25" s="5"/>
      <c r="D25" s="5"/>
      <c r="E25" s="38"/>
      <c r="F25" s="38"/>
      <c r="G25" s="38"/>
      <c r="H25" s="38"/>
      <c r="I25" s="38"/>
      <c r="J25" s="38"/>
      <c r="K25" s="38"/>
      <c r="L25" s="38"/>
      <c r="M25" s="38"/>
      <c r="N25" s="38"/>
      <c r="O25" s="38"/>
      <c r="P25" s="38"/>
      <c r="Q25" s="38"/>
      <c r="R25" s="38"/>
      <c r="S25" s="38"/>
      <c r="T25" s="38"/>
      <c r="U25" s="38"/>
      <c r="V25" s="38"/>
      <c r="W25" s="38"/>
      <c r="X25" s="38"/>
      <c r="Y25" s="38"/>
      <c r="Z25" s="38"/>
      <c r="AA25" s="38"/>
    </row>
    <row r="26" spans="1:27">
      <c r="A26" s="5"/>
      <c r="B26" s="5"/>
      <c r="C26" s="5"/>
      <c r="D26" s="5"/>
      <c r="E26" s="38"/>
      <c r="F26" s="38"/>
      <c r="G26" s="38"/>
      <c r="H26" s="38"/>
      <c r="I26" s="38"/>
      <c r="J26" s="38"/>
      <c r="K26" s="38"/>
      <c r="L26" s="38"/>
      <c r="M26" s="38"/>
      <c r="N26" s="38"/>
      <c r="O26" s="38"/>
      <c r="P26" s="38"/>
      <c r="Q26" s="38"/>
      <c r="R26" s="38"/>
      <c r="S26" s="38"/>
      <c r="T26" s="38"/>
      <c r="U26" s="38"/>
      <c r="V26" s="38"/>
      <c r="W26" s="38"/>
      <c r="X26" s="38"/>
      <c r="Y26" s="38"/>
      <c r="Z26" s="38"/>
      <c r="AA26" s="38"/>
    </row>
    <row r="27" spans="1:27">
      <c r="A27" s="5"/>
      <c r="B27" s="5"/>
      <c r="C27" s="5"/>
      <c r="D27" s="5"/>
      <c r="E27" s="38"/>
      <c r="F27" s="38"/>
      <c r="G27" s="38"/>
      <c r="H27" s="38"/>
      <c r="I27" s="38"/>
      <c r="J27" s="38"/>
      <c r="K27" s="38"/>
      <c r="L27" s="38"/>
      <c r="M27" s="38"/>
      <c r="N27" s="38"/>
      <c r="O27" s="38"/>
      <c r="P27" s="38"/>
      <c r="Q27" s="38"/>
      <c r="R27" s="38"/>
      <c r="S27" s="38"/>
      <c r="T27" s="38"/>
      <c r="U27" s="38"/>
      <c r="V27" s="38"/>
      <c r="W27" s="38"/>
      <c r="X27" s="38"/>
      <c r="Y27" s="38"/>
      <c r="Z27" s="38"/>
      <c r="AA27" s="38"/>
    </row>
    <row r="28" spans="1:27">
      <c r="A28" s="5"/>
      <c r="B28" s="5"/>
      <c r="C28" s="5"/>
      <c r="D28" s="5"/>
      <c r="E28" s="38"/>
      <c r="F28" s="38"/>
      <c r="G28" s="38"/>
      <c r="H28" s="38"/>
      <c r="I28" s="38"/>
      <c r="J28" s="38"/>
      <c r="K28" s="38"/>
      <c r="L28" s="38"/>
      <c r="M28" s="38"/>
      <c r="N28" s="38"/>
      <c r="O28" s="38"/>
      <c r="P28" s="38"/>
      <c r="Q28" s="38"/>
      <c r="R28" s="38"/>
      <c r="S28" s="38"/>
      <c r="T28" s="38"/>
      <c r="U28" s="38"/>
      <c r="V28" s="38"/>
      <c r="W28" s="38"/>
      <c r="X28" s="38"/>
      <c r="Y28" s="38"/>
      <c r="Z28" s="38"/>
      <c r="AA28" s="38"/>
    </row>
    <row r="29" spans="1:27">
      <c r="A29" s="5"/>
      <c r="B29" s="5"/>
      <c r="C29" s="5"/>
      <c r="D29" s="5"/>
      <c r="E29" s="38"/>
      <c r="F29" s="38"/>
      <c r="G29" s="38"/>
      <c r="H29" s="38"/>
      <c r="I29" s="38"/>
      <c r="J29" s="38"/>
      <c r="K29" s="38"/>
      <c r="L29" s="38"/>
      <c r="M29" s="38"/>
      <c r="N29" s="38"/>
      <c r="O29" s="38"/>
      <c r="P29" s="38"/>
      <c r="Q29" s="38"/>
      <c r="R29" s="38"/>
      <c r="S29" s="38"/>
      <c r="T29" s="38"/>
      <c r="U29" s="38"/>
      <c r="V29" s="38"/>
      <c r="W29" s="38"/>
      <c r="X29" s="38"/>
      <c r="Y29" s="38"/>
      <c r="Z29" s="38"/>
      <c r="AA29" s="38"/>
    </row>
    <row r="30" spans="1:27">
      <c r="A30" s="5"/>
      <c r="B30" s="5"/>
      <c r="C30" s="5"/>
      <c r="D30" s="5"/>
      <c r="E30" s="38"/>
      <c r="F30" s="38"/>
      <c r="G30" s="38"/>
      <c r="H30" s="38"/>
      <c r="I30" s="38"/>
      <c r="J30" s="38"/>
      <c r="K30" s="38"/>
      <c r="L30" s="38"/>
      <c r="M30" s="38"/>
      <c r="N30" s="38"/>
      <c r="O30" s="38"/>
      <c r="P30" s="38"/>
      <c r="Q30" s="38"/>
      <c r="R30" s="38"/>
      <c r="S30" s="38"/>
      <c r="T30" s="38"/>
      <c r="U30" s="38"/>
      <c r="V30" s="38"/>
      <c r="W30" s="38"/>
      <c r="X30" s="38"/>
      <c r="Y30" s="38"/>
      <c r="Z30" s="38"/>
      <c r="AA30" s="38"/>
    </row>
    <row r="31" spans="1:27">
      <c r="A31" s="5"/>
      <c r="B31" s="5"/>
      <c r="C31" s="5"/>
      <c r="D31" s="5"/>
      <c r="E31" s="38"/>
      <c r="F31" s="38"/>
      <c r="G31" s="38"/>
      <c r="H31" s="38"/>
      <c r="I31" s="38"/>
      <c r="J31" s="38"/>
      <c r="K31" s="38"/>
      <c r="L31" s="38"/>
      <c r="M31" s="38"/>
      <c r="N31" s="38"/>
      <c r="O31" s="38"/>
      <c r="P31" s="38"/>
      <c r="Q31" s="38"/>
      <c r="R31" s="38"/>
      <c r="S31" s="38"/>
      <c r="T31" s="38"/>
      <c r="U31" s="38"/>
      <c r="V31" s="38"/>
      <c r="W31" s="38"/>
      <c r="X31" s="38"/>
      <c r="Y31" s="38"/>
      <c r="Z31" s="38"/>
      <c r="AA31" s="38"/>
    </row>
    <row r="32" spans="1:27">
      <c r="A32" s="5"/>
      <c r="B32" s="5"/>
      <c r="C32" s="5"/>
      <c r="D32" s="5"/>
      <c r="E32" s="38"/>
      <c r="F32" s="38"/>
      <c r="G32" s="38"/>
      <c r="H32" s="38"/>
      <c r="I32" s="38"/>
      <c r="J32" s="38"/>
      <c r="K32" s="38"/>
      <c r="L32" s="38"/>
      <c r="M32" s="38"/>
      <c r="N32" s="38"/>
      <c r="O32" s="38"/>
      <c r="P32" s="38"/>
      <c r="Q32" s="38"/>
      <c r="R32" s="38"/>
      <c r="S32" s="38"/>
      <c r="T32" s="38"/>
      <c r="U32" s="38"/>
      <c r="V32" s="38"/>
      <c r="W32" s="38"/>
      <c r="X32" s="38"/>
      <c r="Y32" s="38"/>
      <c r="Z32" s="38"/>
      <c r="AA32" s="38"/>
    </row>
    <row r="33" spans="1:27">
      <c r="A33" s="5"/>
      <c r="B33" s="5"/>
      <c r="C33" s="5"/>
      <c r="D33" s="5"/>
      <c r="E33" s="38"/>
      <c r="F33" s="38"/>
      <c r="G33" s="38"/>
      <c r="H33" s="38"/>
      <c r="I33" s="38"/>
      <c r="J33" s="38"/>
      <c r="K33" s="38"/>
      <c r="L33" s="38"/>
      <c r="M33" s="38"/>
      <c r="N33" s="38"/>
      <c r="O33" s="38"/>
      <c r="P33" s="38"/>
      <c r="Q33" s="38"/>
      <c r="R33" s="38"/>
      <c r="S33" s="38"/>
      <c r="T33" s="38"/>
      <c r="U33" s="38"/>
      <c r="V33" s="38"/>
      <c r="W33" s="38"/>
      <c r="X33" s="38"/>
      <c r="Y33" s="38"/>
      <c r="Z33" s="38"/>
      <c r="AA33" s="38"/>
    </row>
    <row r="34" spans="1:27">
      <c r="A34" s="5"/>
      <c r="B34" s="5"/>
      <c r="C34" s="5"/>
      <c r="D34" s="5"/>
      <c r="E34" s="38"/>
      <c r="F34" s="38"/>
      <c r="G34" s="38"/>
      <c r="H34" s="38"/>
      <c r="I34" s="38"/>
      <c r="J34" s="38"/>
      <c r="K34" s="38"/>
      <c r="L34" s="38"/>
      <c r="M34" s="38"/>
      <c r="N34" s="38"/>
      <c r="O34" s="38"/>
      <c r="P34" s="38"/>
      <c r="Q34" s="38"/>
      <c r="R34" s="38"/>
      <c r="S34" s="38"/>
      <c r="T34" s="38"/>
      <c r="U34" s="38"/>
      <c r="V34" s="38"/>
      <c r="W34" s="38"/>
      <c r="X34" s="38"/>
      <c r="Y34" s="38"/>
      <c r="Z34" s="38"/>
      <c r="AA34" s="38"/>
    </row>
    <row r="35" spans="1:27">
      <c r="A35" s="5"/>
      <c r="B35" s="5"/>
      <c r="C35" s="5"/>
      <c r="D35" s="5"/>
      <c r="E35" s="38"/>
      <c r="F35" s="38"/>
      <c r="G35" s="38"/>
      <c r="H35" s="38"/>
      <c r="I35" s="38"/>
      <c r="J35" s="38"/>
      <c r="K35" s="38"/>
      <c r="L35" s="38"/>
      <c r="M35" s="38"/>
      <c r="N35" s="38"/>
      <c r="O35" s="38"/>
      <c r="P35" s="38"/>
      <c r="Q35" s="38"/>
      <c r="R35" s="38"/>
      <c r="S35" s="38"/>
      <c r="T35" s="38"/>
      <c r="U35" s="38"/>
      <c r="V35" s="38"/>
      <c r="W35" s="38"/>
      <c r="X35" s="38"/>
      <c r="Y35" s="38"/>
      <c r="Z35" s="38"/>
      <c r="AA35" s="38"/>
    </row>
    <row r="36" spans="1:27">
      <c r="A36" s="5"/>
      <c r="B36" s="5"/>
      <c r="C36" s="5"/>
      <c r="D36" s="5"/>
      <c r="E36" s="38"/>
      <c r="F36" s="38"/>
      <c r="G36" s="38"/>
      <c r="H36" s="38"/>
      <c r="I36" s="38"/>
      <c r="J36" s="38"/>
      <c r="K36" s="38"/>
      <c r="L36" s="38"/>
      <c r="M36" s="38"/>
      <c r="N36" s="38"/>
      <c r="O36" s="38"/>
      <c r="P36" s="38"/>
      <c r="Q36" s="38"/>
      <c r="R36" s="38"/>
      <c r="S36" s="38"/>
      <c r="T36" s="38"/>
      <c r="U36" s="38"/>
      <c r="V36" s="38"/>
      <c r="W36" s="38"/>
      <c r="X36" s="38"/>
      <c r="Y36" s="38"/>
      <c r="Z36" s="38"/>
      <c r="AA36" s="38"/>
    </row>
    <row r="37" spans="1:27">
      <c r="A37" s="5"/>
      <c r="B37" s="5"/>
      <c r="C37" s="5"/>
      <c r="D37" s="5"/>
      <c r="E37" s="38"/>
      <c r="F37" s="38"/>
      <c r="G37" s="38"/>
      <c r="H37" s="38"/>
      <c r="I37" s="38"/>
      <c r="J37" s="38"/>
      <c r="K37" s="38"/>
      <c r="L37" s="38"/>
      <c r="M37" s="38"/>
      <c r="N37" s="38"/>
      <c r="O37" s="38"/>
      <c r="P37" s="38"/>
      <c r="Q37" s="38"/>
      <c r="R37" s="38"/>
      <c r="S37" s="38"/>
      <c r="T37" s="38"/>
      <c r="U37" s="38"/>
      <c r="V37" s="38"/>
      <c r="W37" s="38"/>
      <c r="X37" s="38"/>
      <c r="Y37" s="38"/>
      <c r="Z37" s="38"/>
      <c r="AA37" s="38"/>
    </row>
    <row r="38" spans="1:27">
      <c r="A38" s="5"/>
      <c r="B38" s="5"/>
      <c r="C38" s="5"/>
      <c r="D38" s="5"/>
      <c r="E38" s="38"/>
      <c r="F38" s="38"/>
      <c r="G38" s="38"/>
      <c r="H38" s="38"/>
      <c r="I38" s="38"/>
      <c r="J38" s="38"/>
      <c r="K38" s="38"/>
      <c r="L38" s="38"/>
      <c r="M38" s="38"/>
      <c r="N38" s="38"/>
      <c r="O38" s="38"/>
      <c r="P38" s="38"/>
      <c r="Q38" s="38"/>
      <c r="R38" s="38"/>
      <c r="S38" s="38"/>
      <c r="T38" s="38"/>
      <c r="U38" s="38"/>
      <c r="V38" s="38"/>
      <c r="W38" s="38"/>
      <c r="X38" s="38"/>
      <c r="Y38" s="38"/>
      <c r="Z38" s="38"/>
      <c r="AA38" s="38"/>
    </row>
    <row r="39" spans="1:27">
      <c r="A39" s="5"/>
      <c r="B39" s="5"/>
      <c r="C39" s="5"/>
      <c r="D39" s="5"/>
      <c r="E39" s="38"/>
      <c r="F39" s="38"/>
      <c r="G39" s="38"/>
      <c r="H39" s="38"/>
      <c r="I39" s="38"/>
      <c r="J39" s="38"/>
      <c r="K39" s="38"/>
      <c r="L39" s="38"/>
      <c r="M39" s="38"/>
      <c r="N39" s="38"/>
      <c r="O39" s="38"/>
      <c r="P39" s="38"/>
      <c r="Q39" s="38"/>
      <c r="R39" s="38"/>
      <c r="S39" s="38"/>
      <c r="T39" s="38"/>
      <c r="U39" s="38"/>
      <c r="V39" s="38"/>
      <c r="W39" s="38"/>
      <c r="X39" s="38"/>
      <c r="Y39" s="38"/>
      <c r="Z39" s="38"/>
      <c r="AA39" s="38"/>
    </row>
    <row r="40" spans="1:27">
      <c r="A40" s="5"/>
      <c r="B40" s="5"/>
      <c r="C40" s="5"/>
      <c r="D40" s="5"/>
      <c r="E40" s="38"/>
      <c r="F40" s="38"/>
      <c r="G40" s="38"/>
      <c r="H40" s="38"/>
      <c r="I40" s="38"/>
      <c r="J40" s="38"/>
      <c r="K40" s="38"/>
      <c r="L40" s="38"/>
      <c r="M40" s="38"/>
      <c r="N40" s="38"/>
      <c r="O40" s="38"/>
      <c r="P40" s="38"/>
      <c r="Q40" s="38"/>
      <c r="R40" s="38"/>
      <c r="S40" s="38"/>
      <c r="T40" s="38"/>
      <c r="U40" s="38"/>
      <c r="V40" s="38"/>
      <c r="W40" s="38"/>
      <c r="X40" s="38"/>
      <c r="Y40" s="38"/>
      <c r="Z40" s="38"/>
      <c r="AA40" s="38"/>
    </row>
    <row r="41" spans="1:27">
      <c r="A41" s="5"/>
      <c r="B41" s="5"/>
      <c r="C41" s="5"/>
      <c r="D41" s="5"/>
      <c r="E41" s="38"/>
      <c r="F41" s="38"/>
      <c r="G41" s="38"/>
      <c r="H41" s="38"/>
      <c r="I41" s="38"/>
      <c r="J41" s="38"/>
      <c r="K41" s="38"/>
      <c r="L41" s="38"/>
      <c r="M41" s="38"/>
      <c r="N41" s="38"/>
      <c r="O41" s="38"/>
      <c r="P41" s="38"/>
      <c r="Q41" s="38"/>
      <c r="R41" s="38"/>
      <c r="S41" s="38"/>
      <c r="T41" s="38"/>
      <c r="U41" s="38"/>
      <c r="V41" s="38"/>
      <c r="W41" s="38"/>
      <c r="X41" s="38"/>
      <c r="Y41" s="38"/>
      <c r="Z41" s="38"/>
      <c r="AA41" s="38"/>
    </row>
    <row r="42" spans="1:27">
      <c r="A42" s="5"/>
      <c r="B42" s="5"/>
      <c r="C42" s="5"/>
      <c r="D42" s="5"/>
      <c r="E42" s="38"/>
      <c r="F42" s="38"/>
      <c r="G42" s="38"/>
      <c r="H42" s="38"/>
      <c r="I42" s="38"/>
      <c r="J42" s="38"/>
      <c r="K42" s="38"/>
      <c r="L42" s="38"/>
      <c r="M42" s="38"/>
      <c r="N42" s="38"/>
      <c r="O42" s="38"/>
      <c r="P42" s="38"/>
      <c r="Q42" s="38"/>
      <c r="R42" s="38"/>
      <c r="S42" s="38"/>
      <c r="T42" s="38"/>
      <c r="U42" s="38"/>
      <c r="V42" s="38"/>
      <c r="W42" s="38"/>
      <c r="X42" s="38"/>
      <c r="Y42" s="38"/>
      <c r="Z42" s="38"/>
      <c r="AA42" s="38"/>
    </row>
    <row r="43" spans="1:27">
      <c r="A43" s="5"/>
      <c r="B43" s="5"/>
      <c r="C43" s="5"/>
      <c r="D43" s="5"/>
      <c r="E43" s="38"/>
      <c r="F43" s="38"/>
      <c r="G43" s="38"/>
      <c r="H43" s="38"/>
      <c r="I43" s="38"/>
      <c r="J43" s="38"/>
      <c r="K43" s="38"/>
      <c r="L43" s="38"/>
      <c r="M43" s="38"/>
      <c r="N43" s="38"/>
      <c r="O43" s="38"/>
      <c r="P43" s="38"/>
      <c r="Q43" s="38"/>
      <c r="R43" s="38"/>
      <c r="S43" s="38"/>
      <c r="T43" s="38"/>
      <c r="U43" s="38"/>
      <c r="V43" s="38"/>
      <c r="W43" s="38"/>
      <c r="X43" s="38"/>
      <c r="Y43" s="38"/>
      <c r="Z43" s="38"/>
      <c r="AA43" s="38"/>
    </row>
    <row r="44" spans="1:27">
      <c r="A44" s="5"/>
      <c r="B44" s="5"/>
      <c r="C44" s="5"/>
      <c r="D44" s="5"/>
      <c r="E44" s="38"/>
      <c r="F44" s="38"/>
      <c r="G44" s="38"/>
      <c r="H44" s="38"/>
      <c r="I44" s="38"/>
      <c r="J44" s="38"/>
      <c r="K44" s="38"/>
      <c r="L44" s="38"/>
      <c r="M44" s="38"/>
      <c r="N44" s="38"/>
      <c r="O44" s="38"/>
      <c r="P44" s="38"/>
      <c r="Q44" s="38"/>
      <c r="R44" s="38"/>
      <c r="S44" s="38"/>
      <c r="T44" s="38"/>
      <c r="U44" s="38"/>
      <c r="V44" s="38"/>
      <c r="W44" s="38"/>
      <c r="X44" s="38"/>
      <c r="Y44" s="38"/>
      <c r="Z44" s="38"/>
      <c r="AA44" s="38"/>
    </row>
    <row r="45" spans="1:27">
      <c r="A45" s="5"/>
      <c r="B45" s="5"/>
      <c r="C45" s="5"/>
      <c r="D45" s="5"/>
      <c r="E45" s="38"/>
      <c r="F45" s="38"/>
      <c r="G45" s="38"/>
      <c r="H45" s="38"/>
      <c r="I45" s="38"/>
      <c r="J45" s="38"/>
      <c r="K45" s="38"/>
      <c r="L45" s="38"/>
      <c r="M45" s="38"/>
      <c r="N45" s="38"/>
      <c r="O45" s="38"/>
      <c r="P45" s="38"/>
      <c r="Q45" s="38"/>
      <c r="R45" s="38"/>
      <c r="S45" s="38"/>
      <c r="T45" s="38"/>
      <c r="U45" s="38"/>
      <c r="V45" s="38"/>
      <c r="W45" s="38"/>
      <c r="X45" s="38"/>
      <c r="Y45" s="38"/>
      <c r="Z45" s="38"/>
      <c r="AA45" s="38"/>
    </row>
    <row r="46" spans="1:27">
      <c r="A46" s="5"/>
      <c r="B46" s="5"/>
      <c r="C46" s="5"/>
      <c r="D46" s="5"/>
      <c r="E46" s="38"/>
      <c r="F46" s="38"/>
      <c r="G46" s="38"/>
      <c r="H46" s="38"/>
      <c r="I46" s="38"/>
      <c r="J46" s="38"/>
      <c r="K46" s="38"/>
      <c r="L46" s="38"/>
      <c r="M46" s="38"/>
      <c r="N46" s="38"/>
      <c r="O46" s="38"/>
      <c r="P46" s="38"/>
      <c r="Q46" s="38"/>
      <c r="R46" s="38"/>
      <c r="S46" s="38"/>
      <c r="T46" s="38"/>
      <c r="U46" s="38"/>
      <c r="V46" s="38"/>
      <c r="W46" s="38"/>
      <c r="X46" s="38"/>
      <c r="Y46" s="38"/>
      <c r="Z46" s="38"/>
      <c r="AA46" s="38"/>
    </row>
    <row r="47" spans="1:27">
      <c r="A47" s="5"/>
      <c r="B47" s="5"/>
      <c r="C47" s="5"/>
      <c r="D47" s="5"/>
      <c r="E47" s="38"/>
      <c r="F47" s="38"/>
      <c r="G47" s="38"/>
      <c r="H47" s="38"/>
      <c r="I47" s="38"/>
      <c r="J47" s="38"/>
      <c r="K47" s="38"/>
      <c r="L47" s="38"/>
      <c r="M47" s="38"/>
      <c r="N47" s="38"/>
      <c r="O47" s="38"/>
      <c r="P47" s="38"/>
      <c r="Q47" s="38"/>
      <c r="R47" s="38"/>
      <c r="S47" s="38"/>
      <c r="T47" s="38"/>
      <c r="U47" s="38"/>
      <c r="V47" s="38"/>
      <c r="W47" s="38"/>
      <c r="X47" s="38"/>
      <c r="Y47" s="38"/>
      <c r="Z47" s="38"/>
      <c r="AA47" s="38"/>
    </row>
    <row r="48" spans="1:27">
      <c r="A48" s="5"/>
      <c r="B48" s="5"/>
      <c r="C48" s="5"/>
      <c r="D48" s="5"/>
      <c r="E48" s="38"/>
      <c r="F48" s="38"/>
      <c r="G48" s="38"/>
      <c r="H48" s="38"/>
      <c r="I48" s="38"/>
      <c r="J48" s="38"/>
      <c r="K48" s="38"/>
      <c r="L48" s="38"/>
      <c r="M48" s="38"/>
      <c r="N48" s="38"/>
      <c r="O48" s="38"/>
      <c r="P48" s="38"/>
      <c r="Q48" s="38"/>
      <c r="R48" s="38"/>
      <c r="S48" s="38"/>
      <c r="T48" s="38"/>
      <c r="U48" s="38"/>
      <c r="V48" s="38"/>
      <c r="W48" s="38"/>
      <c r="X48" s="38"/>
      <c r="Y48" s="38"/>
      <c r="Z48" s="38"/>
      <c r="AA48" s="38"/>
    </row>
    <row r="49" spans="1:27">
      <c r="A49" s="5"/>
      <c r="B49" s="5"/>
      <c r="C49" s="5"/>
      <c r="D49" s="5"/>
      <c r="E49" s="38"/>
      <c r="F49" s="38"/>
      <c r="G49" s="38"/>
      <c r="H49" s="38"/>
      <c r="I49" s="38"/>
      <c r="J49" s="38"/>
      <c r="K49" s="38"/>
      <c r="L49" s="38"/>
      <c r="M49" s="38"/>
      <c r="N49" s="38"/>
      <c r="O49" s="38"/>
      <c r="P49" s="38"/>
      <c r="Q49" s="38"/>
      <c r="R49" s="38"/>
      <c r="S49" s="38"/>
      <c r="T49" s="38"/>
      <c r="U49" s="38"/>
      <c r="V49" s="38"/>
      <c r="W49" s="38"/>
      <c r="X49" s="38"/>
      <c r="Y49" s="38"/>
      <c r="Z49" s="38"/>
      <c r="AA49" s="38"/>
    </row>
    <row r="50" spans="1:27">
      <c r="A50" s="5"/>
      <c r="B50" s="5"/>
      <c r="C50" s="5"/>
      <c r="D50" s="5"/>
      <c r="E50" s="38"/>
      <c r="F50" s="38"/>
      <c r="G50" s="38"/>
      <c r="H50" s="38"/>
      <c r="I50" s="38"/>
      <c r="J50" s="38"/>
      <c r="K50" s="38"/>
      <c r="L50" s="38"/>
      <c r="M50" s="38"/>
      <c r="N50" s="38"/>
      <c r="O50" s="38"/>
      <c r="P50" s="38"/>
      <c r="Q50" s="38"/>
      <c r="R50" s="38"/>
      <c r="S50" s="38"/>
      <c r="T50" s="38"/>
      <c r="U50" s="38"/>
      <c r="V50" s="38"/>
      <c r="W50" s="38"/>
      <c r="X50" s="38"/>
      <c r="Y50" s="38"/>
      <c r="Z50" s="38"/>
      <c r="AA50" s="38"/>
    </row>
    <row r="51" spans="1:27">
      <c r="A51" s="5"/>
      <c r="B51" s="5"/>
      <c r="C51" s="5"/>
      <c r="D51" s="5"/>
      <c r="E51" s="38"/>
      <c r="F51" s="38"/>
      <c r="G51" s="38"/>
      <c r="H51" s="38"/>
      <c r="I51" s="38"/>
      <c r="J51" s="38"/>
      <c r="K51" s="38"/>
      <c r="L51" s="38"/>
      <c r="M51" s="38"/>
      <c r="N51" s="38"/>
      <c r="O51" s="38"/>
      <c r="P51" s="38"/>
      <c r="Q51" s="38"/>
      <c r="R51" s="38"/>
      <c r="S51" s="38"/>
      <c r="T51" s="38"/>
      <c r="U51" s="38"/>
      <c r="V51" s="38"/>
      <c r="W51" s="38"/>
      <c r="X51" s="38"/>
      <c r="Y51" s="38"/>
      <c r="Z51" s="38"/>
      <c r="AA51" s="38"/>
    </row>
    <row r="52" spans="1:27">
      <c r="A52" s="5"/>
      <c r="B52" s="5"/>
      <c r="C52" s="5"/>
      <c r="D52" s="5"/>
      <c r="E52" s="38"/>
      <c r="F52" s="38"/>
      <c r="G52" s="38"/>
      <c r="H52" s="38"/>
      <c r="I52" s="38"/>
      <c r="J52" s="38"/>
      <c r="K52" s="38"/>
      <c r="L52" s="38"/>
      <c r="M52" s="38"/>
      <c r="N52" s="38"/>
      <c r="O52" s="38"/>
      <c r="P52" s="38"/>
      <c r="Q52" s="38"/>
      <c r="R52" s="38"/>
      <c r="S52" s="38"/>
      <c r="T52" s="38"/>
      <c r="U52" s="38"/>
      <c r="V52" s="38"/>
      <c r="W52" s="38"/>
      <c r="X52" s="38"/>
      <c r="Y52" s="38"/>
      <c r="Z52" s="38"/>
      <c r="AA52" s="38"/>
    </row>
    <row r="53" spans="1:27">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row>
    <row r="54" spans="1:27">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row>
    <row r="55" spans="1:27">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row>
    <row r="56" spans="1:27">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row>
    <row r="57" spans="1:27">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row>
    <row r="58" spans="1:27">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row>
    <row r="59" spans="1:27">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row>
    <row r="60" spans="1:27">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row>
    <row r="61" spans="1:27">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row>
    <row r="62" spans="1:27">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row>
    <row r="63" spans="1:27">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row>
    <row r="64" spans="1:27">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row>
    <row r="65" spans="1:27">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row>
    <row r="66" spans="1:27">
      <c r="A66" s="21"/>
      <c r="B66" s="21"/>
      <c r="C66" s="21"/>
      <c r="D66" s="38"/>
      <c r="E66" s="21"/>
      <c r="F66" s="21"/>
      <c r="G66" s="21"/>
      <c r="H66" s="21"/>
      <c r="I66" s="21"/>
      <c r="J66" s="21"/>
      <c r="K66" s="21"/>
      <c r="L66" s="21"/>
      <c r="M66" s="21"/>
      <c r="N66" s="21"/>
      <c r="O66" s="21"/>
      <c r="P66" s="21"/>
      <c r="Q66" s="21"/>
      <c r="R66" s="21"/>
      <c r="S66" s="21"/>
      <c r="T66" s="21"/>
      <c r="U66" s="21"/>
      <c r="V66" s="21"/>
      <c r="W66" s="21"/>
      <c r="X66" s="21"/>
      <c r="Y66" s="21"/>
      <c r="Z66" s="21"/>
      <c r="AA66" s="21"/>
    </row>
    <row r="67" spans="1:27">
      <c r="A67" s="21"/>
      <c r="B67" s="21"/>
      <c r="C67" s="21"/>
      <c r="D67" s="38"/>
      <c r="E67" s="21"/>
      <c r="F67" s="21"/>
      <c r="G67" s="21"/>
      <c r="H67" s="21"/>
      <c r="I67" s="21"/>
      <c r="J67" s="21"/>
      <c r="K67" s="21"/>
      <c r="L67" s="21"/>
      <c r="M67" s="21"/>
      <c r="N67" s="21"/>
      <c r="O67" s="21"/>
      <c r="P67" s="21"/>
      <c r="Q67" s="21"/>
      <c r="R67" s="21"/>
      <c r="S67" s="21"/>
      <c r="T67" s="21"/>
      <c r="U67" s="21"/>
      <c r="V67" s="21"/>
      <c r="W67" s="21"/>
      <c r="X67" s="21"/>
      <c r="Y67" s="21"/>
      <c r="Z67" s="21"/>
      <c r="AA67" s="21"/>
    </row>
    <row r="68" spans="1:27">
      <c r="A68" s="21"/>
      <c r="B68" s="21"/>
      <c r="C68" s="21"/>
      <c r="D68" s="38"/>
      <c r="E68" s="21"/>
      <c r="F68" s="21"/>
      <c r="G68" s="21"/>
      <c r="H68" s="21"/>
      <c r="I68" s="21"/>
      <c r="J68" s="21"/>
      <c r="K68" s="21"/>
      <c r="L68" s="21"/>
      <c r="M68" s="21"/>
      <c r="N68" s="21"/>
      <c r="O68" s="21"/>
      <c r="P68" s="21"/>
      <c r="Q68" s="21"/>
      <c r="R68" s="21"/>
      <c r="S68" s="21"/>
      <c r="T68" s="21"/>
      <c r="U68" s="21"/>
      <c r="V68" s="21"/>
      <c r="W68" s="21"/>
      <c r="X68" s="21"/>
      <c r="Y68" s="21"/>
      <c r="Z68" s="21"/>
      <c r="AA68" s="21"/>
    </row>
    <row r="69" spans="1:27">
      <c r="A69" s="21"/>
      <c r="B69" s="21"/>
      <c r="C69" s="21"/>
      <c r="D69" s="38"/>
      <c r="E69" s="21"/>
      <c r="F69" s="21"/>
      <c r="G69" s="21"/>
      <c r="H69" s="21"/>
      <c r="I69" s="21"/>
      <c r="J69" s="21"/>
      <c r="K69" s="21"/>
      <c r="L69" s="21"/>
      <c r="M69" s="21"/>
      <c r="N69" s="21"/>
      <c r="O69" s="21"/>
      <c r="P69" s="21"/>
      <c r="Q69" s="21"/>
      <c r="R69" s="21"/>
      <c r="S69" s="21"/>
      <c r="T69" s="21"/>
      <c r="U69" s="21"/>
      <c r="V69" s="21"/>
      <c r="W69" s="21"/>
      <c r="X69" s="21"/>
      <c r="Y69" s="21"/>
      <c r="Z69" s="21"/>
      <c r="AA69" s="21"/>
    </row>
    <row r="70" spans="1:27">
      <c r="A70" s="21"/>
      <c r="B70" s="21"/>
      <c r="C70" s="21"/>
      <c r="D70" s="38"/>
      <c r="E70" s="21"/>
      <c r="F70" s="21"/>
      <c r="G70" s="21"/>
      <c r="H70" s="21"/>
      <c r="I70" s="21"/>
      <c r="J70" s="21"/>
      <c r="K70" s="21"/>
      <c r="L70" s="21"/>
      <c r="M70" s="21"/>
      <c r="N70" s="21"/>
      <c r="O70" s="21"/>
      <c r="P70" s="21"/>
      <c r="Q70" s="21"/>
      <c r="R70" s="21"/>
      <c r="S70" s="21"/>
      <c r="T70" s="21"/>
      <c r="U70" s="21"/>
      <c r="V70" s="21"/>
      <c r="W70" s="21"/>
      <c r="X70" s="21"/>
      <c r="Y70" s="21"/>
      <c r="Z70" s="21"/>
      <c r="AA70" s="21"/>
    </row>
    <row r="71" spans="1:27">
      <c r="A71" s="21"/>
      <c r="B71" s="21"/>
      <c r="C71" s="21"/>
      <c r="D71" s="38"/>
      <c r="E71" s="21"/>
      <c r="F71" s="21"/>
      <c r="G71" s="21"/>
      <c r="H71" s="21"/>
      <c r="I71" s="21"/>
      <c r="J71" s="21"/>
      <c r="K71" s="21"/>
      <c r="L71" s="21"/>
      <c r="M71" s="21"/>
      <c r="N71" s="21"/>
      <c r="O71" s="21"/>
      <c r="P71" s="21"/>
      <c r="Q71" s="21"/>
      <c r="R71" s="21"/>
      <c r="S71" s="21"/>
      <c r="T71" s="21"/>
      <c r="U71" s="21"/>
      <c r="V71" s="21"/>
      <c r="W71" s="21"/>
      <c r="X71" s="21"/>
      <c r="Y71" s="21"/>
      <c r="Z71" s="21"/>
      <c r="AA71" s="21"/>
    </row>
    <row r="72" spans="1:27">
      <c r="A72" s="21"/>
      <c r="B72" s="21"/>
      <c r="C72" s="21"/>
      <c r="D72" s="38"/>
      <c r="E72" s="21"/>
      <c r="F72" s="21"/>
      <c r="G72" s="21"/>
      <c r="H72" s="21"/>
      <c r="I72" s="21"/>
      <c r="J72" s="21"/>
      <c r="K72" s="21"/>
      <c r="L72" s="21"/>
      <c r="M72" s="21"/>
      <c r="N72" s="21"/>
      <c r="O72" s="21"/>
      <c r="P72" s="21"/>
      <c r="Q72" s="21"/>
      <c r="R72" s="21"/>
      <c r="S72" s="21"/>
      <c r="T72" s="21"/>
      <c r="U72" s="21"/>
      <c r="V72" s="21"/>
      <c r="W72" s="21"/>
      <c r="X72" s="21"/>
      <c r="Y72" s="21"/>
      <c r="Z72" s="21"/>
      <c r="AA72" s="21"/>
    </row>
    <row r="73" spans="1:27">
      <c r="A73" s="21"/>
      <c r="B73" s="21"/>
      <c r="C73" s="21"/>
      <c r="D73" s="38"/>
      <c r="E73" s="21"/>
      <c r="F73" s="21"/>
      <c r="G73" s="21"/>
      <c r="H73" s="21"/>
      <c r="I73" s="21"/>
      <c r="J73" s="21"/>
      <c r="K73" s="21"/>
      <c r="L73" s="21"/>
      <c r="M73" s="21"/>
      <c r="N73" s="21"/>
      <c r="O73" s="21"/>
      <c r="P73" s="21"/>
      <c r="Q73" s="21"/>
      <c r="R73" s="21"/>
      <c r="S73" s="21"/>
      <c r="T73" s="21"/>
      <c r="U73" s="21"/>
      <c r="V73" s="21"/>
      <c r="W73" s="21"/>
      <c r="X73" s="21"/>
      <c r="Y73" s="21"/>
      <c r="Z73" s="21"/>
      <c r="AA73" s="21"/>
    </row>
    <row r="74" spans="1:27">
      <c r="A74" s="21"/>
      <c r="B74" s="21"/>
      <c r="C74" s="21"/>
      <c r="D74" s="38"/>
      <c r="E74" s="21"/>
      <c r="F74" s="21"/>
      <c r="G74" s="21"/>
      <c r="H74" s="21"/>
      <c r="I74" s="21"/>
      <c r="J74" s="21"/>
      <c r="K74" s="21"/>
      <c r="L74" s="21"/>
      <c r="M74" s="21"/>
      <c r="N74" s="21"/>
      <c r="O74" s="21"/>
      <c r="P74" s="21"/>
      <c r="Q74" s="21"/>
      <c r="R74" s="21"/>
      <c r="S74" s="21"/>
      <c r="T74" s="21"/>
      <c r="U74" s="21"/>
      <c r="V74" s="21"/>
      <c r="W74" s="21"/>
      <c r="X74" s="21"/>
      <c r="Y74" s="21"/>
      <c r="Z74" s="21"/>
      <c r="AA74" s="21"/>
    </row>
    <row r="75" spans="1:27">
      <c r="A75" s="21"/>
      <c r="B75" s="21"/>
      <c r="C75" s="21"/>
      <c r="D75" s="38"/>
      <c r="E75" s="21"/>
      <c r="F75" s="21"/>
      <c r="G75" s="21"/>
      <c r="H75" s="21"/>
      <c r="I75" s="21"/>
      <c r="J75" s="21"/>
      <c r="K75" s="21"/>
      <c r="L75" s="21"/>
      <c r="M75" s="21"/>
      <c r="N75" s="21"/>
      <c r="O75" s="21"/>
      <c r="P75" s="21"/>
      <c r="Q75" s="21"/>
      <c r="R75" s="21"/>
      <c r="S75" s="21"/>
      <c r="T75" s="21"/>
      <c r="U75" s="21"/>
      <c r="V75" s="21"/>
      <c r="W75" s="21"/>
      <c r="X75" s="21"/>
      <c r="Y75" s="21"/>
      <c r="Z75" s="21"/>
      <c r="AA75" s="21"/>
    </row>
    <row r="76" spans="1:27">
      <c r="A76" s="21"/>
      <c r="B76" s="21"/>
      <c r="C76" s="21"/>
      <c r="D76" s="38"/>
      <c r="E76" s="21"/>
      <c r="F76" s="21"/>
      <c r="G76" s="21"/>
      <c r="H76" s="21"/>
      <c r="I76" s="21"/>
      <c r="J76" s="21"/>
      <c r="K76" s="21"/>
      <c r="L76" s="21"/>
      <c r="M76" s="21"/>
      <c r="N76" s="21"/>
      <c r="O76" s="21"/>
      <c r="P76" s="21"/>
      <c r="Q76" s="21"/>
      <c r="R76" s="21"/>
      <c r="S76" s="21"/>
      <c r="T76" s="21"/>
      <c r="U76" s="21"/>
      <c r="V76" s="21"/>
      <c r="W76" s="21"/>
      <c r="X76" s="21"/>
      <c r="Y76" s="21"/>
      <c r="Z76" s="21"/>
      <c r="AA76" s="21"/>
    </row>
    <row r="77" spans="1:27">
      <c r="A77" s="21"/>
      <c r="B77" s="21"/>
      <c r="C77" s="21"/>
      <c r="D77" s="38"/>
      <c r="E77" s="21"/>
      <c r="F77" s="21"/>
      <c r="G77" s="21"/>
      <c r="H77" s="21"/>
      <c r="I77" s="21"/>
      <c r="J77" s="21"/>
      <c r="K77" s="21"/>
      <c r="L77" s="21"/>
      <c r="M77" s="21"/>
      <c r="N77" s="21"/>
      <c r="O77" s="21"/>
      <c r="P77" s="21"/>
      <c r="Q77" s="21"/>
      <c r="R77" s="21"/>
      <c r="S77" s="21"/>
      <c r="T77" s="21"/>
      <c r="U77" s="21"/>
      <c r="V77" s="21"/>
      <c r="W77" s="21"/>
      <c r="X77" s="21"/>
      <c r="Y77" s="21"/>
      <c r="Z77" s="21"/>
      <c r="AA77" s="21"/>
    </row>
    <row r="78" spans="1:27">
      <c r="A78" s="21"/>
      <c r="B78" s="21"/>
      <c r="C78" s="21"/>
      <c r="D78" s="38"/>
      <c r="E78" s="21"/>
      <c r="F78" s="21"/>
      <c r="G78" s="21"/>
      <c r="H78" s="21"/>
      <c r="I78" s="21"/>
      <c r="J78" s="21"/>
      <c r="K78" s="21"/>
      <c r="L78" s="21"/>
      <c r="M78" s="21"/>
      <c r="N78" s="21"/>
      <c r="O78" s="21"/>
      <c r="P78" s="21"/>
      <c r="Q78" s="21"/>
      <c r="R78" s="21"/>
      <c r="S78" s="21"/>
      <c r="T78" s="21"/>
      <c r="U78" s="21"/>
      <c r="V78" s="21"/>
      <c r="W78" s="21"/>
      <c r="X78" s="21"/>
      <c r="Y78" s="21"/>
      <c r="Z78" s="21"/>
      <c r="AA78" s="21"/>
    </row>
    <row r="79" spans="1:27">
      <c r="A79" s="21"/>
      <c r="B79" s="21"/>
      <c r="C79" s="21"/>
      <c r="D79" s="38"/>
      <c r="E79" s="21"/>
      <c r="F79" s="21"/>
      <c r="G79" s="21"/>
      <c r="H79" s="21"/>
      <c r="I79" s="21"/>
      <c r="J79" s="21"/>
      <c r="K79" s="21"/>
      <c r="L79" s="21"/>
      <c r="M79" s="21"/>
      <c r="N79" s="21"/>
      <c r="O79" s="21"/>
      <c r="P79" s="21"/>
      <c r="Q79" s="21"/>
      <c r="R79" s="21"/>
      <c r="S79" s="21"/>
      <c r="T79" s="21"/>
      <c r="U79" s="21"/>
      <c r="V79" s="21"/>
      <c r="W79" s="21"/>
      <c r="X79" s="21"/>
      <c r="Y79" s="21"/>
      <c r="Z79" s="21"/>
      <c r="AA79" s="21"/>
    </row>
    <row r="80" spans="1:27">
      <c r="A80" s="21"/>
      <c r="B80" s="21"/>
      <c r="C80" s="21"/>
      <c r="D80" s="38"/>
      <c r="E80" s="21"/>
      <c r="F80" s="21"/>
      <c r="G80" s="21"/>
      <c r="H80" s="21"/>
      <c r="I80" s="21"/>
      <c r="J80" s="21"/>
      <c r="K80" s="21"/>
      <c r="L80" s="21"/>
      <c r="M80" s="21"/>
      <c r="N80" s="21"/>
      <c r="O80" s="21"/>
      <c r="P80" s="21"/>
      <c r="Q80" s="21"/>
      <c r="R80" s="21"/>
      <c r="S80" s="21"/>
      <c r="T80" s="21"/>
      <c r="U80" s="21"/>
      <c r="V80" s="21"/>
      <c r="W80" s="21"/>
      <c r="X80" s="21"/>
      <c r="Y80" s="21"/>
      <c r="Z80" s="21"/>
      <c r="AA80" s="21"/>
    </row>
    <row r="81" spans="1:27">
      <c r="A81" s="21"/>
      <c r="B81" s="21"/>
      <c r="C81" s="21"/>
      <c r="D81" s="38"/>
      <c r="E81" s="21"/>
      <c r="F81" s="21"/>
      <c r="G81" s="21"/>
      <c r="H81" s="21"/>
      <c r="I81" s="21"/>
      <c r="J81" s="21"/>
      <c r="K81" s="21"/>
      <c r="L81" s="21"/>
      <c r="M81" s="21"/>
      <c r="N81" s="21"/>
      <c r="O81" s="21"/>
      <c r="P81" s="21"/>
      <c r="Q81" s="21"/>
      <c r="R81" s="21"/>
      <c r="S81" s="21"/>
      <c r="T81" s="21"/>
      <c r="U81" s="21"/>
      <c r="V81" s="21"/>
      <c r="W81" s="21"/>
      <c r="X81" s="21"/>
      <c r="Y81" s="21"/>
      <c r="Z81" s="21"/>
      <c r="AA81" s="21"/>
    </row>
    <row r="82" spans="1:27">
      <c r="A82" s="21"/>
      <c r="B82" s="21"/>
      <c r="C82" s="21"/>
      <c r="D82" s="38"/>
      <c r="E82" s="21"/>
      <c r="F82" s="21"/>
      <c r="G82" s="21"/>
      <c r="H82" s="21"/>
      <c r="I82" s="21"/>
      <c r="J82" s="21"/>
      <c r="K82" s="21"/>
      <c r="L82" s="21"/>
      <c r="M82" s="21"/>
      <c r="N82" s="21"/>
      <c r="O82" s="21"/>
      <c r="P82" s="21"/>
      <c r="Q82" s="21"/>
      <c r="R82" s="21"/>
      <c r="S82" s="21"/>
      <c r="T82" s="21"/>
      <c r="U82" s="21"/>
      <c r="V82" s="21"/>
      <c r="W82" s="21"/>
      <c r="X82" s="21"/>
      <c r="Y82" s="21"/>
      <c r="Z82" s="21"/>
      <c r="AA82" s="21"/>
    </row>
    <row r="83" spans="1:27">
      <c r="A83" s="21"/>
      <c r="B83" s="21"/>
      <c r="C83" s="21"/>
      <c r="D83" s="38"/>
      <c r="E83" s="21"/>
      <c r="F83" s="21"/>
      <c r="G83" s="21"/>
      <c r="H83" s="21"/>
      <c r="I83" s="21"/>
      <c r="J83" s="21"/>
      <c r="K83" s="21"/>
      <c r="L83" s="21"/>
      <c r="M83" s="21"/>
      <c r="N83" s="21"/>
      <c r="O83" s="21"/>
      <c r="P83" s="21"/>
      <c r="Q83" s="21"/>
      <c r="R83" s="21"/>
      <c r="S83" s="21"/>
      <c r="T83" s="21"/>
      <c r="U83" s="21"/>
      <c r="V83" s="21"/>
      <c r="W83" s="21"/>
      <c r="X83" s="21"/>
      <c r="Y83" s="21"/>
      <c r="Z83" s="21"/>
      <c r="AA83" s="21"/>
    </row>
    <row r="84" spans="1:27">
      <c r="A84" s="21"/>
      <c r="B84" s="21"/>
      <c r="C84" s="21"/>
      <c r="D84" s="38"/>
      <c r="E84" s="21"/>
      <c r="F84" s="21"/>
      <c r="G84" s="21"/>
      <c r="H84" s="21"/>
      <c r="I84" s="21"/>
      <c r="J84" s="21"/>
      <c r="K84" s="21"/>
      <c r="L84" s="21"/>
      <c r="M84" s="21"/>
      <c r="N84" s="21"/>
      <c r="O84" s="21"/>
      <c r="P84" s="21"/>
      <c r="Q84" s="21"/>
      <c r="R84" s="21"/>
      <c r="S84" s="21"/>
      <c r="T84" s="21"/>
      <c r="U84" s="21"/>
      <c r="V84" s="21"/>
      <c r="W84" s="21"/>
      <c r="X84" s="21"/>
      <c r="Y84" s="21"/>
      <c r="Z84" s="21"/>
      <c r="AA84" s="21"/>
    </row>
    <row r="85" spans="1:27">
      <c r="A85" s="21"/>
      <c r="B85" s="21"/>
      <c r="C85" s="21"/>
      <c r="D85" s="38"/>
      <c r="E85" s="21"/>
      <c r="F85" s="21"/>
      <c r="G85" s="21"/>
      <c r="H85" s="21"/>
      <c r="I85" s="21"/>
      <c r="J85" s="21"/>
      <c r="K85" s="21"/>
      <c r="L85" s="21"/>
      <c r="M85" s="21"/>
      <c r="N85" s="21"/>
      <c r="O85" s="21"/>
      <c r="P85" s="21"/>
      <c r="Q85" s="21"/>
      <c r="R85" s="21"/>
      <c r="S85" s="21"/>
      <c r="T85" s="21"/>
      <c r="U85" s="21"/>
      <c r="V85" s="21"/>
      <c r="W85" s="21"/>
      <c r="X85" s="21"/>
      <c r="Y85" s="21"/>
      <c r="Z85" s="21"/>
      <c r="AA85" s="21"/>
    </row>
    <row r="86" spans="1:27">
      <c r="A86" s="21"/>
      <c r="B86" s="21"/>
      <c r="C86" s="21"/>
      <c r="D86" s="38"/>
      <c r="E86" s="21"/>
      <c r="F86" s="21"/>
      <c r="G86" s="21"/>
      <c r="H86" s="21"/>
      <c r="I86" s="21"/>
      <c r="J86" s="21"/>
      <c r="K86" s="21"/>
      <c r="L86" s="21"/>
      <c r="M86" s="21"/>
      <c r="N86" s="21"/>
      <c r="O86" s="21"/>
      <c r="P86" s="21"/>
      <c r="Q86" s="21"/>
      <c r="R86" s="21"/>
      <c r="S86" s="21"/>
      <c r="T86" s="21"/>
      <c r="U86" s="21"/>
      <c r="V86" s="21"/>
      <c r="W86" s="21"/>
      <c r="X86" s="21"/>
      <c r="Y86" s="21"/>
      <c r="Z86" s="21"/>
      <c r="AA86" s="21"/>
    </row>
    <row r="87" spans="1:27">
      <c r="A87" s="21"/>
      <c r="B87" s="21"/>
      <c r="C87" s="21"/>
      <c r="D87" s="38"/>
      <c r="E87" s="21"/>
      <c r="F87" s="21"/>
      <c r="G87" s="21"/>
      <c r="H87" s="21"/>
      <c r="I87" s="21"/>
      <c r="J87" s="21"/>
      <c r="K87" s="21"/>
      <c r="L87" s="21"/>
      <c r="M87" s="21"/>
      <c r="N87" s="21"/>
      <c r="O87" s="21"/>
      <c r="P87" s="21"/>
      <c r="Q87" s="21"/>
      <c r="R87" s="21"/>
      <c r="S87" s="21"/>
      <c r="T87" s="21"/>
      <c r="U87" s="21"/>
      <c r="V87" s="21"/>
      <c r="W87" s="21"/>
      <c r="X87" s="21"/>
      <c r="Y87" s="21"/>
      <c r="Z87" s="21"/>
      <c r="AA87" s="21"/>
    </row>
    <row r="88" spans="1:27">
      <c r="A88" s="21"/>
      <c r="B88" s="21"/>
      <c r="C88" s="21"/>
      <c r="D88" s="38"/>
      <c r="E88" s="21"/>
      <c r="F88" s="21"/>
      <c r="G88" s="21"/>
      <c r="H88" s="21"/>
      <c r="I88" s="21"/>
      <c r="J88" s="21"/>
      <c r="K88" s="21"/>
      <c r="L88" s="21"/>
      <c r="M88" s="21"/>
      <c r="N88" s="21"/>
      <c r="O88" s="21"/>
      <c r="P88" s="21"/>
      <c r="Q88" s="21"/>
      <c r="R88" s="21"/>
      <c r="S88" s="21"/>
      <c r="T88" s="21"/>
      <c r="U88" s="21"/>
      <c r="V88" s="21"/>
      <c r="W88" s="21"/>
      <c r="X88" s="21"/>
      <c r="Y88" s="21"/>
      <c r="Z88" s="21"/>
      <c r="AA88" s="21"/>
    </row>
    <row r="89" spans="1:27">
      <c r="A89" s="21"/>
      <c r="B89" s="21"/>
      <c r="C89" s="21"/>
      <c r="D89" s="38"/>
      <c r="E89" s="21"/>
      <c r="F89" s="21"/>
      <c r="G89" s="21"/>
      <c r="H89" s="21"/>
      <c r="I89" s="21"/>
      <c r="J89" s="21"/>
      <c r="K89" s="21"/>
      <c r="L89" s="21"/>
      <c r="M89" s="21"/>
      <c r="N89" s="21"/>
      <c r="O89" s="21"/>
      <c r="P89" s="21"/>
      <c r="Q89" s="21"/>
      <c r="R89" s="21"/>
      <c r="S89" s="21"/>
      <c r="T89" s="21"/>
      <c r="U89" s="21"/>
      <c r="V89" s="21"/>
      <c r="W89" s="21"/>
      <c r="X89" s="21"/>
      <c r="Y89" s="21"/>
      <c r="Z89" s="21"/>
      <c r="AA89" s="21"/>
    </row>
    <row r="90" spans="1:27">
      <c r="A90" s="21"/>
      <c r="B90" s="21"/>
      <c r="C90" s="21"/>
      <c r="D90" s="38"/>
      <c r="E90" s="21"/>
      <c r="F90" s="21"/>
      <c r="G90" s="21"/>
      <c r="H90" s="21"/>
      <c r="I90" s="21"/>
      <c r="J90" s="21"/>
      <c r="K90" s="21"/>
      <c r="L90" s="21"/>
      <c r="M90" s="21"/>
      <c r="N90" s="21"/>
      <c r="O90" s="21"/>
      <c r="P90" s="21"/>
      <c r="Q90" s="21"/>
      <c r="R90" s="21"/>
      <c r="S90" s="21"/>
      <c r="T90" s="21"/>
      <c r="U90" s="21"/>
      <c r="V90" s="21"/>
      <c r="W90" s="21"/>
      <c r="X90" s="21"/>
      <c r="Y90" s="21"/>
      <c r="Z90" s="21"/>
      <c r="AA90" s="21"/>
    </row>
    <row r="91" spans="1:27">
      <c r="A91" s="21"/>
      <c r="B91" s="21"/>
      <c r="C91" s="21"/>
      <c r="D91" s="38"/>
      <c r="E91" s="21"/>
      <c r="F91" s="21"/>
      <c r="G91" s="21"/>
      <c r="H91" s="21"/>
      <c r="I91" s="21"/>
      <c r="J91" s="21"/>
      <c r="K91" s="21"/>
      <c r="L91" s="21"/>
      <c r="M91" s="21"/>
      <c r="N91" s="21"/>
      <c r="O91" s="21"/>
      <c r="P91" s="21"/>
      <c r="Q91" s="21"/>
      <c r="R91" s="21"/>
      <c r="S91" s="21"/>
      <c r="T91" s="21"/>
      <c r="U91" s="21"/>
      <c r="V91" s="21"/>
      <c r="W91" s="21"/>
      <c r="X91" s="21"/>
      <c r="Y91" s="21"/>
      <c r="Z91" s="21"/>
      <c r="AA91" s="21"/>
    </row>
    <row r="92" spans="1:27">
      <c r="A92" s="21"/>
      <c r="B92" s="21"/>
      <c r="C92" s="21"/>
      <c r="D92" s="38"/>
      <c r="E92" s="21"/>
      <c r="F92" s="21"/>
      <c r="G92" s="21"/>
      <c r="H92" s="21"/>
      <c r="I92" s="21"/>
      <c r="J92" s="21"/>
      <c r="K92" s="21"/>
      <c r="L92" s="21"/>
      <c r="M92" s="21"/>
      <c r="N92" s="21"/>
      <c r="O92" s="21"/>
      <c r="P92" s="21"/>
      <c r="Q92" s="21"/>
      <c r="R92" s="21"/>
      <c r="S92" s="21"/>
      <c r="T92" s="21"/>
      <c r="U92" s="21"/>
      <c r="V92" s="21"/>
      <c r="W92" s="21"/>
      <c r="X92" s="21"/>
      <c r="Y92" s="21"/>
      <c r="Z92" s="21"/>
      <c r="AA92" s="21"/>
    </row>
    <row r="93" spans="1:27">
      <c r="A93" s="21"/>
      <c r="B93" s="21"/>
      <c r="C93" s="21"/>
      <c r="D93" s="38"/>
      <c r="E93" s="21"/>
      <c r="F93" s="21"/>
      <c r="G93" s="21"/>
      <c r="H93" s="21"/>
      <c r="I93" s="21"/>
      <c r="J93" s="21"/>
      <c r="K93" s="21"/>
      <c r="L93" s="21"/>
      <c r="M93" s="21"/>
      <c r="N93" s="21"/>
      <c r="O93" s="21"/>
      <c r="P93" s="21"/>
      <c r="Q93" s="21"/>
      <c r="R93" s="21"/>
      <c r="S93" s="21"/>
      <c r="T93" s="21"/>
      <c r="U93" s="21"/>
      <c r="V93" s="21"/>
      <c r="W93" s="21"/>
      <c r="X93" s="21"/>
      <c r="Y93" s="21"/>
      <c r="Z93" s="21"/>
      <c r="AA93" s="21"/>
    </row>
    <row r="94" spans="1:27">
      <c r="A94" s="21"/>
      <c r="B94" s="21"/>
      <c r="C94" s="21"/>
      <c r="D94" s="38"/>
      <c r="E94" s="21"/>
      <c r="F94" s="21"/>
      <c r="G94" s="21"/>
      <c r="H94" s="21"/>
      <c r="I94" s="21"/>
      <c r="J94" s="21"/>
      <c r="K94" s="21"/>
      <c r="L94" s="21"/>
      <c r="M94" s="21"/>
      <c r="N94" s="21"/>
      <c r="O94" s="21"/>
      <c r="P94" s="21"/>
      <c r="Q94" s="21"/>
      <c r="R94" s="21"/>
      <c r="S94" s="21"/>
      <c r="T94" s="21"/>
      <c r="U94" s="21"/>
      <c r="V94" s="21"/>
      <c r="W94" s="21"/>
      <c r="X94" s="21"/>
      <c r="Y94" s="21"/>
      <c r="Z94" s="21"/>
      <c r="AA94" s="21"/>
    </row>
    <row r="95" spans="1:27">
      <c r="A95" s="21"/>
      <c r="B95" s="21"/>
      <c r="C95" s="21"/>
      <c r="D95" s="38"/>
      <c r="E95" s="21"/>
      <c r="F95" s="21"/>
      <c r="G95" s="21"/>
      <c r="H95" s="21"/>
      <c r="I95" s="21"/>
      <c r="J95" s="21"/>
      <c r="K95" s="21"/>
      <c r="L95" s="21"/>
      <c r="M95" s="21"/>
      <c r="N95" s="21"/>
      <c r="O95" s="21"/>
      <c r="P95" s="21"/>
      <c r="Q95" s="21"/>
      <c r="R95" s="21"/>
      <c r="S95" s="21"/>
      <c r="T95" s="21"/>
      <c r="U95" s="21"/>
      <c r="V95" s="21"/>
      <c r="W95" s="21"/>
      <c r="X95" s="21"/>
      <c r="Y95" s="21"/>
      <c r="Z95" s="21"/>
      <c r="AA95" s="21"/>
    </row>
    <row r="96" spans="1:27">
      <c r="A96" s="21"/>
      <c r="B96" s="21"/>
      <c r="C96" s="21"/>
      <c r="D96" s="38"/>
      <c r="E96" s="21"/>
      <c r="F96" s="21"/>
      <c r="G96" s="21"/>
      <c r="H96" s="21"/>
      <c r="I96" s="21"/>
      <c r="J96" s="21"/>
      <c r="K96" s="21"/>
      <c r="L96" s="21"/>
      <c r="M96" s="21"/>
      <c r="N96" s="21"/>
      <c r="O96" s="21"/>
      <c r="P96" s="21"/>
      <c r="Q96" s="21"/>
      <c r="R96" s="21"/>
      <c r="S96" s="21"/>
      <c r="T96" s="21"/>
      <c r="U96" s="21"/>
      <c r="V96" s="21"/>
      <c r="W96" s="21"/>
      <c r="X96" s="21"/>
      <c r="Y96" s="21"/>
      <c r="Z96" s="21"/>
      <c r="AA96" s="21"/>
    </row>
    <row r="97" spans="1:27">
      <c r="A97" s="21"/>
      <c r="B97" s="21"/>
      <c r="C97" s="21"/>
      <c r="D97" s="38"/>
      <c r="E97" s="21"/>
      <c r="F97" s="21"/>
      <c r="G97" s="21"/>
      <c r="H97" s="21"/>
      <c r="I97" s="21"/>
      <c r="J97" s="21"/>
      <c r="K97" s="21"/>
      <c r="L97" s="21"/>
      <c r="M97" s="21"/>
      <c r="N97" s="21"/>
      <c r="O97" s="21"/>
      <c r="P97" s="21"/>
      <c r="Q97" s="21"/>
      <c r="R97" s="21"/>
      <c r="S97" s="21"/>
      <c r="T97" s="21"/>
      <c r="U97" s="21"/>
      <c r="V97" s="21"/>
      <c r="W97" s="21"/>
      <c r="X97" s="21"/>
      <c r="Y97" s="21"/>
      <c r="Z97" s="21"/>
      <c r="AA97" s="21"/>
    </row>
    <row r="98" spans="1:27">
      <c r="A98" s="21"/>
      <c r="B98" s="21"/>
      <c r="C98" s="21"/>
      <c r="D98" s="38"/>
      <c r="E98" s="21"/>
      <c r="F98" s="21"/>
      <c r="G98" s="21"/>
      <c r="H98" s="21"/>
      <c r="I98" s="21"/>
      <c r="J98" s="21"/>
      <c r="K98" s="21"/>
      <c r="L98" s="21"/>
      <c r="M98" s="21"/>
      <c r="N98" s="21"/>
      <c r="O98" s="21"/>
      <c r="P98" s="21"/>
      <c r="Q98" s="21"/>
      <c r="R98" s="21"/>
      <c r="S98" s="21"/>
      <c r="T98" s="21"/>
      <c r="U98" s="21"/>
      <c r="V98" s="21"/>
      <c r="W98" s="21"/>
      <c r="X98" s="21"/>
      <c r="Y98" s="21"/>
      <c r="Z98" s="21"/>
      <c r="AA98" s="21"/>
    </row>
    <row r="99" spans="1:27">
      <c r="A99" s="21"/>
      <c r="B99" s="21"/>
      <c r="C99" s="21"/>
      <c r="D99" s="38"/>
      <c r="E99" s="21"/>
      <c r="F99" s="21"/>
      <c r="G99" s="21"/>
      <c r="H99" s="21"/>
      <c r="I99" s="21"/>
      <c r="J99" s="21"/>
      <c r="K99" s="21"/>
      <c r="L99" s="21"/>
      <c r="M99" s="21"/>
      <c r="N99" s="21"/>
      <c r="O99" s="21"/>
      <c r="P99" s="21"/>
      <c r="Q99" s="21"/>
      <c r="R99" s="21"/>
      <c r="S99" s="21"/>
      <c r="T99" s="21"/>
      <c r="U99" s="21"/>
      <c r="V99" s="21"/>
      <c r="W99" s="21"/>
      <c r="X99" s="21"/>
      <c r="Y99" s="21"/>
      <c r="Z99" s="21"/>
      <c r="AA99" s="21"/>
    </row>
    <row r="100" spans="1:27">
      <c r="A100" s="21"/>
      <c r="B100" s="21"/>
      <c r="C100" s="21"/>
      <c r="D100" s="38"/>
      <c r="E100" s="21"/>
      <c r="F100" s="21"/>
      <c r="G100" s="21"/>
      <c r="H100" s="21"/>
      <c r="I100" s="21"/>
      <c r="J100" s="21"/>
      <c r="K100" s="21"/>
      <c r="L100" s="21"/>
      <c r="M100" s="21"/>
      <c r="N100" s="21"/>
      <c r="O100" s="21"/>
      <c r="P100" s="21"/>
      <c r="Q100" s="21"/>
      <c r="R100" s="21"/>
      <c r="S100" s="21"/>
      <c r="T100" s="21"/>
      <c r="U100" s="21"/>
      <c r="V100" s="21"/>
      <c r="W100" s="21"/>
      <c r="X100" s="21"/>
      <c r="Y100" s="21"/>
      <c r="Z100" s="21"/>
      <c r="AA100" s="21"/>
    </row>
    <row r="101" spans="1:27">
      <c r="A101" s="21"/>
      <c r="B101" s="21"/>
      <c r="C101" s="21"/>
      <c r="D101" s="38"/>
      <c r="E101" s="21"/>
      <c r="F101" s="21"/>
      <c r="G101" s="21"/>
      <c r="H101" s="21"/>
      <c r="I101" s="21"/>
      <c r="J101" s="21"/>
      <c r="K101" s="21"/>
      <c r="L101" s="21"/>
      <c r="M101" s="21"/>
      <c r="N101" s="21"/>
      <c r="O101" s="21"/>
      <c r="P101" s="21"/>
      <c r="Q101" s="21"/>
      <c r="R101" s="21"/>
      <c r="S101" s="21"/>
      <c r="T101" s="21"/>
      <c r="U101" s="21"/>
      <c r="V101" s="21"/>
      <c r="W101" s="21"/>
      <c r="X101" s="21"/>
      <c r="Y101" s="21"/>
      <c r="Z101" s="21"/>
      <c r="AA101" s="21"/>
    </row>
    <row r="102" spans="1:27">
      <c r="A102" s="21"/>
      <c r="B102" s="21"/>
      <c r="C102" s="21"/>
      <c r="D102" s="38"/>
      <c r="E102" s="21"/>
      <c r="F102" s="21"/>
      <c r="G102" s="21"/>
      <c r="H102" s="21"/>
      <c r="I102" s="21"/>
      <c r="J102" s="21"/>
      <c r="K102" s="21"/>
      <c r="L102" s="21"/>
      <c r="M102" s="21"/>
      <c r="N102" s="21"/>
      <c r="O102" s="21"/>
      <c r="P102" s="21"/>
      <c r="Q102" s="21"/>
      <c r="R102" s="21"/>
      <c r="S102" s="21"/>
      <c r="T102" s="21"/>
      <c r="U102" s="21"/>
      <c r="V102" s="21"/>
      <c r="W102" s="21"/>
      <c r="X102" s="21"/>
      <c r="Y102" s="21"/>
      <c r="Z102" s="21"/>
      <c r="AA102" s="21"/>
    </row>
    <row r="103" spans="1:27">
      <c r="A103" s="21"/>
      <c r="B103" s="21"/>
      <c r="C103" s="21"/>
      <c r="D103" s="38"/>
      <c r="E103" s="21"/>
      <c r="F103" s="21"/>
      <c r="G103" s="21"/>
      <c r="H103" s="21"/>
      <c r="I103" s="21"/>
      <c r="J103" s="21"/>
      <c r="K103" s="21"/>
      <c r="L103" s="21"/>
      <c r="M103" s="21"/>
      <c r="N103" s="21"/>
      <c r="O103" s="21"/>
      <c r="P103" s="21"/>
      <c r="Q103" s="21"/>
      <c r="R103" s="21"/>
      <c r="S103" s="21"/>
      <c r="T103" s="21"/>
      <c r="U103" s="21"/>
      <c r="V103" s="21"/>
      <c r="W103" s="21"/>
      <c r="X103" s="21"/>
      <c r="Y103" s="21"/>
      <c r="Z103" s="21"/>
      <c r="AA103" s="21"/>
    </row>
    <row r="104" spans="1:27">
      <c r="A104" s="21"/>
      <c r="B104" s="21"/>
      <c r="C104" s="21"/>
      <c r="D104" s="38"/>
      <c r="E104" s="21"/>
      <c r="F104" s="21"/>
      <c r="G104" s="21"/>
      <c r="H104" s="21"/>
      <c r="I104" s="21"/>
      <c r="J104" s="21"/>
      <c r="K104" s="21"/>
      <c r="L104" s="21"/>
      <c r="M104" s="21"/>
      <c r="N104" s="21"/>
      <c r="O104" s="21"/>
      <c r="P104" s="21"/>
      <c r="Q104" s="21"/>
      <c r="R104" s="21"/>
      <c r="S104" s="21"/>
      <c r="T104" s="21"/>
      <c r="U104" s="21"/>
      <c r="V104" s="21"/>
      <c r="W104" s="21"/>
      <c r="X104" s="21"/>
      <c r="Y104" s="21"/>
      <c r="Z104" s="21"/>
      <c r="AA104" s="21"/>
    </row>
    <row r="105" spans="1:27">
      <c r="A105" s="21"/>
      <c r="B105" s="21"/>
      <c r="C105" s="21"/>
      <c r="D105" s="38"/>
      <c r="E105" s="21"/>
      <c r="F105" s="21"/>
      <c r="G105" s="21"/>
      <c r="H105" s="21"/>
      <c r="I105" s="21"/>
      <c r="J105" s="21"/>
      <c r="K105" s="21"/>
      <c r="L105" s="21"/>
      <c r="M105" s="21"/>
      <c r="N105" s="21"/>
      <c r="O105" s="21"/>
      <c r="P105" s="21"/>
      <c r="Q105" s="21"/>
      <c r="R105" s="21"/>
      <c r="S105" s="21"/>
      <c r="T105" s="21"/>
      <c r="U105" s="21"/>
      <c r="V105" s="21"/>
      <c r="W105" s="21"/>
      <c r="X105" s="21"/>
      <c r="Y105" s="21"/>
      <c r="Z105" s="21"/>
      <c r="AA105" s="21"/>
    </row>
    <row r="106" spans="1:27">
      <c r="A106" s="21"/>
      <c r="B106" s="21"/>
      <c r="C106" s="21"/>
      <c r="D106" s="38"/>
      <c r="E106" s="21"/>
      <c r="F106" s="21"/>
      <c r="G106" s="21"/>
      <c r="H106" s="21"/>
      <c r="I106" s="21"/>
      <c r="J106" s="21"/>
      <c r="K106" s="21"/>
      <c r="L106" s="21"/>
      <c r="M106" s="21"/>
      <c r="N106" s="21"/>
      <c r="O106" s="21"/>
      <c r="P106" s="21"/>
      <c r="Q106" s="21"/>
      <c r="R106" s="21"/>
      <c r="S106" s="21"/>
      <c r="T106" s="21"/>
      <c r="U106" s="21"/>
      <c r="V106" s="21"/>
      <c r="W106" s="21"/>
      <c r="X106" s="21"/>
      <c r="Y106" s="21"/>
      <c r="Z106" s="21"/>
      <c r="AA106" s="21"/>
    </row>
    <row r="107" spans="1:27">
      <c r="A107" s="21"/>
      <c r="B107" s="21"/>
      <c r="C107" s="21"/>
      <c r="D107" s="38"/>
      <c r="E107" s="21"/>
      <c r="F107" s="21"/>
      <c r="G107" s="21"/>
      <c r="H107" s="21"/>
      <c r="I107" s="21"/>
      <c r="J107" s="21"/>
      <c r="K107" s="21"/>
      <c r="L107" s="21"/>
      <c r="M107" s="21"/>
      <c r="N107" s="21"/>
      <c r="O107" s="21"/>
      <c r="P107" s="21"/>
      <c r="Q107" s="21"/>
      <c r="R107" s="21"/>
      <c r="S107" s="21"/>
      <c r="T107" s="21"/>
      <c r="U107" s="21"/>
      <c r="V107" s="21"/>
      <c r="W107" s="21"/>
      <c r="X107" s="21"/>
      <c r="Y107" s="21"/>
      <c r="Z107" s="21"/>
      <c r="AA107" s="21"/>
    </row>
    <row r="108" spans="1:27">
      <c r="A108" s="21"/>
      <c r="B108" s="21"/>
      <c r="C108" s="21"/>
      <c r="D108" s="38"/>
      <c r="E108" s="21"/>
      <c r="F108" s="21"/>
      <c r="G108" s="21"/>
      <c r="H108" s="21"/>
      <c r="I108" s="21"/>
      <c r="J108" s="21"/>
      <c r="K108" s="21"/>
      <c r="L108" s="21"/>
      <c r="M108" s="21"/>
      <c r="N108" s="21"/>
      <c r="O108" s="21"/>
      <c r="P108" s="21"/>
      <c r="Q108" s="21"/>
      <c r="R108" s="21"/>
      <c r="S108" s="21"/>
      <c r="T108" s="21"/>
      <c r="U108" s="21"/>
      <c r="V108" s="21"/>
      <c r="W108" s="21"/>
      <c r="X108" s="21"/>
      <c r="Y108" s="21"/>
      <c r="Z108" s="21"/>
      <c r="AA108" s="21"/>
    </row>
    <row r="109" spans="1:27">
      <c r="A109" s="21"/>
      <c r="B109" s="21"/>
      <c r="C109" s="21"/>
      <c r="D109" s="38"/>
      <c r="E109" s="21"/>
      <c r="F109" s="21"/>
      <c r="G109" s="21"/>
      <c r="H109" s="21"/>
      <c r="I109" s="21"/>
      <c r="J109" s="21"/>
      <c r="K109" s="21"/>
      <c r="L109" s="21"/>
      <c r="M109" s="21"/>
      <c r="N109" s="21"/>
      <c r="O109" s="21"/>
      <c r="P109" s="21"/>
      <c r="Q109" s="21"/>
      <c r="R109" s="21"/>
      <c r="S109" s="21"/>
      <c r="T109" s="21"/>
      <c r="U109" s="21"/>
      <c r="V109" s="21"/>
      <c r="W109" s="21"/>
      <c r="X109" s="21"/>
      <c r="Y109" s="21"/>
      <c r="Z109" s="21"/>
      <c r="AA109" s="21"/>
    </row>
    <row r="110" spans="1:27">
      <c r="A110" s="21"/>
      <c r="B110" s="21"/>
      <c r="C110" s="21"/>
      <c r="D110" s="38"/>
      <c r="E110" s="21"/>
      <c r="F110" s="21"/>
      <c r="G110" s="21"/>
      <c r="H110" s="21"/>
      <c r="I110" s="21"/>
      <c r="J110" s="21"/>
      <c r="K110" s="21"/>
      <c r="L110" s="21"/>
      <c r="M110" s="21"/>
      <c r="N110" s="21"/>
      <c r="O110" s="21"/>
      <c r="P110" s="21"/>
      <c r="Q110" s="21"/>
      <c r="R110" s="21"/>
      <c r="S110" s="21"/>
      <c r="T110" s="21"/>
      <c r="U110" s="21"/>
      <c r="V110" s="21"/>
      <c r="W110" s="21"/>
      <c r="X110" s="21"/>
      <c r="Y110" s="21"/>
      <c r="Z110" s="21"/>
      <c r="AA110" s="21"/>
    </row>
    <row r="111" spans="1:27">
      <c r="A111" s="21"/>
      <c r="B111" s="21"/>
      <c r="C111" s="21"/>
      <c r="D111" s="38"/>
      <c r="E111" s="21"/>
      <c r="F111" s="21"/>
      <c r="G111" s="21"/>
      <c r="H111" s="21"/>
      <c r="I111" s="21"/>
      <c r="J111" s="21"/>
      <c r="K111" s="21"/>
      <c r="L111" s="21"/>
      <c r="M111" s="21"/>
      <c r="N111" s="21"/>
      <c r="O111" s="21"/>
      <c r="P111" s="21"/>
      <c r="Q111" s="21"/>
      <c r="R111" s="21"/>
      <c r="S111" s="21"/>
      <c r="T111" s="21"/>
      <c r="U111" s="21"/>
      <c r="V111" s="21"/>
      <c r="W111" s="21"/>
      <c r="X111" s="21"/>
      <c r="Y111" s="21"/>
      <c r="Z111" s="21"/>
      <c r="AA111" s="21"/>
    </row>
    <row r="112" spans="1:27">
      <c r="A112" s="21"/>
      <c r="B112" s="21"/>
      <c r="C112" s="21"/>
      <c r="D112" s="38"/>
      <c r="E112" s="21"/>
      <c r="F112" s="21"/>
      <c r="G112" s="21"/>
      <c r="H112" s="21"/>
      <c r="I112" s="21"/>
      <c r="J112" s="21"/>
      <c r="K112" s="21"/>
      <c r="L112" s="21"/>
      <c r="M112" s="21"/>
      <c r="N112" s="21"/>
      <c r="O112" s="21"/>
      <c r="P112" s="21"/>
      <c r="Q112" s="21"/>
      <c r="R112" s="21"/>
      <c r="S112" s="21"/>
      <c r="T112" s="21"/>
      <c r="U112" s="21"/>
      <c r="V112" s="21"/>
      <c r="W112" s="21"/>
      <c r="X112" s="21"/>
      <c r="Y112" s="21"/>
      <c r="Z112" s="21"/>
      <c r="AA112" s="21"/>
    </row>
    <row r="113" spans="1:27">
      <c r="A113" s="21"/>
      <c r="B113" s="21"/>
      <c r="C113" s="21"/>
      <c r="D113" s="38"/>
      <c r="E113" s="21"/>
      <c r="F113" s="21"/>
      <c r="G113" s="21"/>
      <c r="H113" s="21"/>
      <c r="I113" s="21"/>
      <c r="J113" s="21"/>
      <c r="K113" s="21"/>
      <c r="L113" s="21"/>
      <c r="M113" s="21"/>
      <c r="N113" s="21"/>
      <c r="O113" s="21"/>
      <c r="P113" s="21"/>
      <c r="Q113" s="21"/>
      <c r="R113" s="21"/>
      <c r="S113" s="21"/>
      <c r="T113" s="21"/>
      <c r="U113" s="21"/>
      <c r="V113" s="21"/>
      <c r="W113" s="21"/>
      <c r="X113" s="21"/>
      <c r="Y113" s="21"/>
      <c r="Z113" s="21"/>
      <c r="AA113" s="21"/>
    </row>
    <row r="114" spans="1:27">
      <c r="A114" s="21"/>
      <c r="B114" s="21"/>
      <c r="C114" s="21"/>
      <c r="D114" s="38"/>
      <c r="E114" s="21"/>
      <c r="F114" s="21"/>
      <c r="G114" s="21"/>
      <c r="H114" s="21"/>
      <c r="I114" s="21"/>
      <c r="J114" s="21"/>
      <c r="K114" s="21"/>
      <c r="L114" s="21"/>
      <c r="M114" s="21"/>
      <c r="N114" s="21"/>
      <c r="O114" s="21"/>
      <c r="P114" s="21"/>
      <c r="Q114" s="21"/>
      <c r="R114" s="21"/>
      <c r="S114" s="21"/>
      <c r="T114" s="21"/>
      <c r="U114" s="21"/>
      <c r="V114" s="21"/>
      <c r="W114" s="21"/>
      <c r="X114" s="21"/>
      <c r="Y114" s="21"/>
      <c r="Z114" s="21"/>
      <c r="AA114" s="21"/>
    </row>
    <row r="115" spans="1:27">
      <c r="A115" s="21"/>
      <c r="B115" s="21"/>
      <c r="C115" s="21"/>
      <c r="D115" s="38"/>
      <c r="E115" s="21"/>
      <c r="F115" s="21"/>
      <c r="G115" s="21"/>
      <c r="H115" s="21"/>
      <c r="I115" s="21"/>
      <c r="J115" s="21"/>
      <c r="K115" s="21"/>
      <c r="L115" s="21"/>
      <c r="M115" s="21"/>
      <c r="N115" s="21"/>
      <c r="O115" s="21"/>
      <c r="P115" s="21"/>
      <c r="Q115" s="21"/>
      <c r="R115" s="21"/>
      <c r="S115" s="21"/>
      <c r="T115" s="21"/>
      <c r="U115" s="21"/>
      <c r="V115" s="21"/>
      <c r="W115" s="21"/>
      <c r="X115" s="21"/>
      <c r="Y115" s="21"/>
      <c r="Z115" s="21"/>
      <c r="AA115" s="21"/>
    </row>
    <row r="116" spans="1:27">
      <c r="A116" s="21"/>
      <c r="B116" s="21"/>
      <c r="C116" s="21"/>
      <c r="D116" s="38"/>
      <c r="E116" s="21"/>
      <c r="F116" s="21"/>
      <c r="G116" s="21"/>
      <c r="H116" s="21"/>
      <c r="I116" s="21"/>
      <c r="J116" s="21"/>
      <c r="K116" s="21"/>
      <c r="L116" s="21"/>
      <c r="M116" s="21"/>
      <c r="N116" s="21"/>
      <c r="O116" s="21"/>
      <c r="P116" s="21"/>
      <c r="Q116" s="21"/>
      <c r="R116" s="21"/>
      <c r="S116" s="21"/>
      <c r="T116" s="21"/>
      <c r="U116" s="21"/>
      <c r="V116" s="21"/>
      <c r="W116" s="21"/>
      <c r="X116" s="21"/>
      <c r="Y116" s="21"/>
      <c r="Z116" s="21"/>
      <c r="AA116" s="21"/>
    </row>
    <row r="117" spans="1:27">
      <c r="A117" s="21"/>
      <c r="B117" s="21"/>
      <c r="C117" s="21"/>
      <c r="D117" s="38"/>
      <c r="E117" s="21"/>
      <c r="F117" s="21"/>
      <c r="G117" s="21"/>
      <c r="H117" s="21"/>
      <c r="I117" s="21"/>
      <c r="J117" s="21"/>
      <c r="K117" s="21"/>
      <c r="L117" s="21"/>
      <c r="M117" s="21"/>
      <c r="N117" s="21"/>
      <c r="O117" s="21"/>
      <c r="P117" s="21"/>
      <c r="Q117" s="21"/>
      <c r="R117" s="21"/>
      <c r="S117" s="21"/>
      <c r="T117" s="21"/>
      <c r="U117" s="21"/>
      <c r="V117" s="21"/>
      <c r="W117" s="21"/>
      <c r="X117" s="21"/>
      <c r="Y117" s="21"/>
      <c r="Z117" s="21"/>
      <c r="AA117" s="21"/>
    </row>
    <row r="118" spans="1:27">
      <c r="A118" s="21"/>
      <c r="B118" s="21"/>
      <c r="C118" s="21"/>
      <c r="D118" s="38"/>
      <c r="E118" s="21"/>
      <c r="F118" s="21"/>
      <c r="G118" s="21"/>
      <c r="H118" s="21"/>
      <c r="I118" s="21"/>
      <c r="J118" s="21"/>
      <c r="K118" s="21"/>
      <c r="L118" s="21"/>
      <c r="M118" s="21"/>
      <c r="N118" s="21"/>
      <c r="O118" s="21"/>
      <c r="P118" s="21"/>
      <c r="Q118" s="21"/>
      <c r="R118" s="21"/>
      <c r="S118" s="21"/>
      <c r="T118" s="21"/>
      <c r="U118" s="21"/>
      <c r="V118" s="21"/>
      <c r="W118" s="21"/>
      <c r="X118" s="21"/>
      <c r="Y118" s="21"/>
      <c r="Z118" s="21"/>
      <c r="AA118" s="21"/>
    </row>
    <row r="119" spans="1:27">
      <c r="A119" s="21"/>
      <c r="B119" s="21"/>
      <c r="C119" s="21"/>
      <c r="D119" s="38"/>
      <c r="E119" s="21"/>
      <c r="F119" s="21"/>
      <c r="G119" s="21"/>
      <c r="H119" s="21"/>
      <c r="I119" s="21"/>
      <c r="J119" s="21"/>
      <c r="K119" s="21"/>
      <c r="L119" s="21"/>
      <c r="M119" s="21"/>
      <c r="N119" s="21"/>
      <c r="O119" s="21"/>
      <c r="P119" s="21"/>
      <c r="Q119" s="21"/>
      <c r="R119" s="21"/>
      <c r="S119" s="21"/>
      <c r="T119" s="21"/>
      <c r="U119" s="21"/>
      <c r="V119" s="21"/>
      <c r="W119" s="21"/>
      <c r="X119" s="21"/>
      <c r="Y119" s="21"/>
      <c r="Z119" s="21"/>
      <c r="AA119" s="21"/>
    </row>
    <row r="120" spans="1:27">
      <c r="A120" s="21"/>
      <c r="B120" s="21"/>
      <c r="C120" s="21"/>
      <c r="D120" s="38"/>
      <c r="E120" s="21"/>
      <c r="F120" s="21"/>
      <c r="G120" s="21"/>
      <c r="H120" s="21"/>
      <c r="I120" s="21"/>
      <c r="J120" s="21"/>
      <c r="K120" s="21"/>
      <c r="L120" s="21"/>
      <c r="M120" s="21"/>
      <c r="N120" s="21"/>
      <c r="O120" s="21"/>
      <c r="P120" s="21"/>
      <c r="Q120" s="21"/>
      <c r="R120" s="21"/>
      <c r="S120" s="21"/>
      <c r="T120" s="21"/>
      <c r="U120" s="21"/>
      <c r="V120" s="21"/>
      <c r="W120" s="21"/>
      <c r="X120" s="21"/>
      <c r="Y120" s="21"/>
      <c r="Z120" s="21"/>
      <c r="AA120" s="21"/>
    </row>
    <row r="121" spans="1:27">
      <c r="A121" s="21"/>
      <c r="B121" s="21"/>
      <c r="C121" s="21"/>
      <c r="D121" s="38"/>
      <c r="E121" s="21"/>
      <c r="F121" s="21"/>
      <c r="G121" s="21"/>
      <c r="H121" s="21"/>
      <c r="I121" s="21"/>
      <c r="J121" s="21"/>
      <c r="K121" s="21"/>
      <c r="L121" s="21"/>
      <c r="M121" s="21"/>
      <c r="N121" s="21"/>
      <c r="O121" s="21"/>
      <c r="P121" s="21"/>
      <c r="Q121" s="21"/>
      <c r="R121" s="21"/>
      <c r="S121" s="21"/>
      <c r="T121" s="21"/>
      <c r="U121" s="21"/>
      <c r="V121" s="21"/>
      <c r="W121" s="21"/>
      <c r="X121" s="21"/>
      <c r="Y121" s="21"/>
      <c r="Z121" s="21"/>
      <c r="AA121" s="21"/>
    </row>
    <row r="122" spans="1:27">
      <c r="A122" s="21"/>
      <c r="B122" s="21"/>
      <c r="C122" s="21"/>
      <c r="D122" s="38"/>
      <c r="E122" s="21"/>
      <c r="F122" s="21"/>
      <c r="G122" s="21"/>
      <c r="H122" s="21"/>
      <c r="I122" s="21"/>
      <c r="J122" s="21"/>
      <c r="K122" s="21"/>
      <c r="L122" s="21"/>
      <c r="M122" s="21"/>
      <c r="N122" s="21"/>
      <c r="O122" s="21"/>
      <c r="P122" s="21"/>
      <c r="Q122" s="21"/>
      <c r="R122" s="21"/>
      <c r="S122" s="21"/>
      <c r="T122" s="21"/>
      <c r="U122" s="21"/>
      <c r="V122" s="21"/>
      <c r="W122" s="21"/>
      <c r="X122" s="21"/>
      <c r="Y122" s="21"/>
      <c r="Z122" s="21"/>
      <c r="AA122" s="21"/>
    </row>
    <row r="123" spans="1:27">
      <c r="A123" s="21"/>
      <c r="B123" s="21"/>
      <c r="C123" s="21"/>
      <c r="D123" s="38"/>
      <c r="E123" s="21"/>
      <c r="F123" s="21"/>
      <c r="G123" s="21"/>
      <c r="H123" s="21"/>
      <c r="I123" s="21"/>
      <c r="J123" s="21"/>
      <c r="K123" s="21"/>
      <c r="L123" s="21"/>
      <c r="M123" s="21"/>
      <c r="N123" s="21"/>
      <c r="O123" s="21"/>
      <c r="P123" s="21"/>
      <c r="Q123" s="21"/>
      <c r="R123" s="21"/>
      <c r="S123" s="21"/>
      <c r="T123" s="21"/>
      <c r="U123" s="21"/>
      <c r="V123" s="21"/>
      <c r="W123" s="21"/>
      <c r="X123" s="21"/>
      <c r="Y123" s="21"/>
      <c r="Z123" s="21"/>
      <c r="AA123" s="21"/>
    </row>
    <row r="124" spans="1:27">
      <c r="A124" s="21"/>
      <c r="B124" s="21"/>
      <c r="C124" s="21"/>
      <c r="D124" s="38"/>
      <c r="E124" s="21"/>
      <c r="F124" s="21"/>
      <c r="G124" s="21"/>
      <c r="H124" s="21"/>
      <c r="I124" s="21"/>
      <c r="J124" s="21"/>
      <c r="K124" s="21"/>
      <c r="L124" s="21"/>
      <c r="M124" s="21"/>
      <c r="N124" s="21"/>
      <c r="O124" s="21"/>
      <c r="P124" s="21"/>
      <c r="Q124" s="21"/>
      <c r="R124" s="21"/>
      <c r="S124" s="21"/>
      <c r="T124" s="21"/>
      <c r="U124" s="21"/>
      <c r="V124" s="21"/>
      <c r="W124" s="21"/>
      <c r="X124" s="21"/>
      <c r="Y124" s="21"/>
      <c r="Z124" s="21"/>
      <c r="AA124" s="21"/>
    </row>
    <row r="125" spans="1:27">
      <c r="A125" s="21"/>
      <c r="B125" s="21"/>
      <c r="C125" s="21"/>
      <c r="D125" s="38"/>
      <c r="E125" s="21"/>
      <c r="F125" s="21"/>
      <c r="G125" s="21"/>
      <c r="H125" s="21"/>
      <c r="I125" s="21"/>
      <c r="J125" s="21"/>
      <c r="K125" s="21"/>
      <c r="L125" s="21"/>
      <c r="M125" s="21"/>
      <c r="N125" s="21"/>
      <c r="O125" s="21"/>
      <c r="P125" s="21"/>
      <c r="Q125" s="21"/>
      <c r="R125" s="21"/>
      <c r="S125" s="21"/>
      <c r="T125" s="21"/>
      <c r="U125" s="21"/>
      <c r="V125" s="21"/>
      <c r="W125" s="21"/>
      <c r="X125" s="21"/>
      <c r="Y125" s="21"/>
      <c r="Z125" s="21"/>
      <c r="AA125" s="21"/>
    </row>
    <row r="126" spans="1:27">
      <c r="A126" s="21"/>
      <c r="B126" s="21"/>
      <c r="C126" s="21"/>
      <c r="D126" s="38"/>
      <c r="E126" s="21"/>
      <c r="F126" s="21"/>
      <c r="G126" s="21"/>
      <c r="H126" s="21"/>
      <c r="I126" s="21"/>
      <c r="J126" s="21"/>
      <c r="K126" s="21"/>
      <c r="L126" s="21"/>
      <c r="M126" s="21"/>
      <c r="N126" s="21"/>
      <c r="O126" s="21"/>
      <c r="P126" s="21"/>
      <c r="Q126" s="21"/>
      <c r="R126" s="21"/>
      <c r="S126" s="21"/>
      <c r="T126" s="21"/>
      <c r="U126" s="21"/>
      <c r="V126" s="21"/>
      <c r="W126" s="21"/>
      <c r="X126" s="21"/>
      <c r="Y126" s="21"/>
      <c r="Z126" s="21"/>
      <c r="AA126" s="21"/>
    </row>
    <row r="127" spans="1:27">
      <c r="A127" s="21"/>
      <c r="B127" s="21"/>
      <c r="C127" s="21"/>
      <c r="D127" s="38"/>
      <c r="E127" s="21"/>
      <c r="F127" s="21"/>
      <c r="G127" s="21"/>
      <c r="H127" s="21"/>
      <c r="I127" s="21"/>
      <c r="J127" s="21"/>
      <c r="K127" s="21"/>
      <c r="L127" s="21"/>
      <c r="M127" s="21"/>
      <c r="N127" s="21"/>
      <c r="O127" s="21"/>
      <c r="P127" s="21"/>
      <c r="Q127" s="21"/>
      <c r="R127" s="21"/>
      <c r="S127" s="21"/>
      <c r="T127" s="21"/>
      <c r="U127" s="21"/>
      <c r="V127" s="21"/>
      <c r="W127" s="21"/>
      <c r="X127" s="21"/>
      <c r="Y127" s="21"/>
      <c r="Z127" s="21"/>
      <c r="AA127" s="21"/>
    </row>
    <row r="128" spans="1:27">
      <c r="A128" s="21"/>
      <c r="B128" s="21"/>
      <c r="C128" s="21"/>
      <c r="D128" s="38"/>
      <c r="E128" s="21"/>
      <c r="F128" s="21"/>
      <c r="G128" s="21"/>
      <c r="H128" s="21"/>
      <c r="I128" s="21"/>
      <c r="J128" s="21"/>
      <c r="K128" s="21"/>
      <c r="L128" s="21"/>
      <c r="M128" s="21"/>
      <c r="N128" s="21"/>
      <c r="O128" s="21"/>
      <c r="P128" s="21"/>
      <c r="Q128" s="21"/>
      <c r="R128" s="21"/>
      <c r="S128" s="21"/>
      <c r="T128" s="21"/>
      <c r="U128" s="21"/>
      <c r="V128" s="21"/>
      <c r="W128" s="21"/>
      <c r="X128" s="21"/>
      <c r="Y128" s="21"/>
      <c r="Z128" s="21"/>
      <c r="AA128" s="21"/>
    </row>
    <row r="129" spans="1:27">
      <c r="A129" s="21"/>
      <c r="B129" s="21"/>
      <c r="C129" s="21"/>
      <c r="D129" s="38"/>
      <c r="E129" s="21"/>
      <c r="F129" s="21"/>
      <c r="G129" s="21"/>
      <c r="H129" s="21"/>
      <c r="I129" s="21"/>
      <c r="J129" s="21"/>
      <c r="K129" s="21"/>
      <c r="L129" s="21"/>
      <c r="M129" s="21"/>
      <c r="N129" s="21"/>
      <c r="O129" s="21"/>
      <c r="P129" s="21"/>
      <c r="Q129" s="21"/>
      <c r="R129" s="21"/>
      <c r="S129" s="21"/>
      <c r="T129" s="21"/>
      <c r="U129" s="21"/>
      <c r="V129" s="21"/>
      <c r="W129" s="21"/>
      <c r="X129" s="21"/>
      <c r="Y129" s="21"/>
      <c r="Z129" s="21"/>
      <c r="AA129" s="21"/>
    </row>
    <row r="130" spans="1:27">
      <c r="A130" s="21"/>
      <c r="B130" s="21"/>
      <c r="C130" s="21"/>
      <c r="D130" s="38"/>
      <c r="E130" s="21"/>
      <c r="F130" s="21"/>
      <c r="G130" s="21"/>
      <c r="H130" s="21"/>
      <c r="I130" s="21"/>
      <c r="J130" s="21"/>
      <c r="K130" s="21"/>
      <c r="L130" s="21"/>
      <c r="M130" s="21"/>
      <c r="N130" s="21"/>
      <c r="O130" s="21"/>
      <c r="P130" s="21"/>
      <c r="Q130" s="21"/>
      <c r="R130" s="21"/>
      <c r="S130" s="21"/>
      <c r="T130" s="21"/>
      <c r="U130" s="21"/>
      <c r="V130" s="21"/>
      <c r="W130" s="21"/>
      <c r="X130" s="21"/>
      <c r="Y130" s="21"/>
      <c r="Z130" s="21"/>
      <c r="AA130" s="21"/>
    </row>
    <row r="131" spans="1:27">
      <c r="A131" s="21"/>
      <c r="B131" s="21"/>
      <c r="C131" s="21"/>
      <c r="D131" s="38"/>
      <c r="E131" s="21"/>
      <c r="F131" s="21"/>
      <c r="G131" s="21"/>
      <c r="H131" s="21"/>
      <c r="I131" s="21"/>
      <c r="J131" s="21"/>
      <c r="K131" s="21"/>
      <c r="L131" s="21"/>
      <c r="M131" s="21"/>
      <c r="N131" s="21"/>
      <c r="O131" s="21"/>
      <c r="P131" s="21"/>
      <c r="Q131" s="21"/>
      <c r="R131" s="21"/>
      <c r="S131" s="21"/>
      <c r="T131" s="21"/>
      <c r="U131" s="21"/>
      <c r="V131" s="21"/>
      <c r="W131" s="21"/>
      <c r="X131" s="21"/>
      <c r="Y131" s="21"/>
      <c r="Z131" s="21"/>
      <c r="AA131" s="21"/>
    </row>
    <row r="132" spans="1:27">
      <c r="A132" s="21"/>
      <c r="B132" s="21"/>
      <c r="C132" s="21"/>
      <c r="D132" s="38"/>
      <c r="E132" s="21"/>
      <c r="F132" s="21"/>
      <c r="G132" s="21"/>
      <c r="H132" s="21"/>
      <c r="I132" s="21"/>
      <c r="J132" s="21"/>
      <c r="K132" s="21"/>
      <c r="L132" s="21"/>
      <c r="M132" s="21"/>
      <c r="N132" s="21"/>
      <c r="O132" s="21"/>
      <c r="P132" s="21"/>
      <c r="Q132" s="21"/>
      <c r="R132" s="21"/>
      <c r="S132" s="21"/>
      <c r="T132" s="21"/>
      <c r="U132" s="21"/>
      <c r="V132" s="21"/>
      <c r="W132" s="21"/>
      <c r="X132" s="21"/>
      <c r="Y132" s="21"/>
      <c r="Z132" s="21"/>
      <c r="AA132" s="21"/>
    </row>
    <row r="133" spans="1:27">
      <c r="A133" s="21"/>
      <c r="B133" s="21"/>
      <c r="C133" s="21"/>
      <c r="D133" s="38"/>
      <c r="E133" s="21"/>
      <c r="F133" s="21"/>
      <c r="G133" s="21"/>
      <c r="H133" s="21"/>
      <c r="I133" s="21"/>
      <c r="J133" s="21"/>
      <c r="K133" s="21"/>
      <c r="L133" s="21"/>
      <c r="M133" s="21"/>
      <c r="N133" s="21"/>
      <c r="O133" s="21"/>
      <c r="P133" s="21"/>
      <c r="Q133" s="21"/>
      <c r="R133" s="21"/>
      <c r="S133" s="21"/>
      <c r="T133" s="21"/>
      <c r="U133" s="21"/>
      <c r="V133" s="21"/>
      <c r="W133" s="21"/>
      <c r="X133" s="21"/>
      <c r="Y133" s="21"/>
      <c r="Z133" s="21"/>
      <c r="AA133" s="21"/>
    </row>
    <row r="134" spans="1:27">
      <c r="A134" s="21"/>
      <c r="B134" s="21"/>
      <c r="C134" s="21"/>
      <c r="D134" s="38"/>
      <c r="E134" s="21"/>
      <c r="F134" s="21"/>
      <c r="G134" s="21"/>
      <c r="H134" s="21"/>
      <c r="I134" s="21"/>
      <c r="J134" s="21"/>
      <c r="K134" s="21"/>
      <c r="L134" s="21"/>
      <c r="M134" s="21"/>
      <c r="N134" s="21"/>
      <c r="O134" s="21"/>
      <c r="P134" s="21"/>
      <c r="Q134" s="21"/>
      <c r="R134" s="21"/>
      <c r="S134" s="21"/>
      <c r="T134" s="21"/>
      <c r="U134" s="21"/>
      <c r="V134" s="21"/>
      <c r="W134" s="21"/>
      <c r="X134" s="21"/>
      <c r="Y134" s="21"/>
      <c r="Z134" s="21"/>
      <c r="AA134" s="21"/>
    </row>
    <row r="135" spans="1:27">
      <c r="A135" s="21"/>
      <c r="B135" s="21"/>
      <c r="C135" s="21"/>
      <c r="D135" s="38"/>
      <c r="E135" s="21"/>
      <c r="F135" s="21"/>
      <c r="G135" s="21"/>
      <c r="H135" s="21"/>
      <c r="I135" s="21"/>
      <c r="J135" s="21"/>
      <c r="K135" s="21"/>
      <c r="L135" s="21"/>
      <c r="M135" s="21"/>
      <c r="N135" s="21"/>
      <c r="O135" s="21"/>
      <c r="P135" s="21"/>
      <c r="Q135" s="21"/>
      <c r="R135" s="21"/>
      <c r="S135" s="21"/>
      <c r="T135" s="21"/>
      <c r="U135" s="21"/>
      <c r="V135" s="21"/>
      <c r="W135" s="21"/>
      <c r="X135" s="21"/>
      <c r="Y135" s="21"/>
      <c r="Z135" s="21"/>
      <c r="AA135" s="21"/>
    </row>
    <row r="136" spans="1:27">
      <c r="A136" s="21"/>
      <c r="B136" s="21"/>
      <c r="C136" s="21"/>
      <c r="D136" s="38"/>
      <c r="E136" s="21"/>
      <c r="F136" s="21"/>
      <c r="G136" s="21"/>
      <c r="H136" s="21"/>
      <c r="I136" s="21"/>
      <c r="J136" s="21"/>
      <c r="K136" s="21"/>
      <c r="L136" s="21"/>
      <c r="M136" s="21"/>
      <c r="N136" s="21"/>
      <c r="O136" s="21"/>
      <c r="P136" s="21"/>
      <c r="Q136" s="21"/>
      <c r="R136" s="21"/>
      <c r="S136" s="21"/>
      <c r="T136" s="21"/>
      <c r="U136" s="21"/>
      <c r="V136" s="21"/>
      <c r="W136" s="21"/>
      <c r="X136" s="21"/>
      <c r="Y136" s="21"/>
      <c r="Z136" s="21"/>
      <c r="AA136" s="21"/>
    </row>
    <row r="137" spans="1:27">
      <c r="A137" s="21"/>
      <c r="B137" s="21"/>
      <c r="C137" s="21"/>
      <c r="D137" s="38"/>
      <c r="E137" s="21"/>
      <c r="F137" s="21"/>
      <c r="G137" s="21"/>
      <c r="H137" s="21"/>
      <c r="I137" s="21"/>
      <c r="J137" s="21"/>
      <c r="K137" s="21"/>
      <c r="L137" s="21"/>
      <c r="M137" s="21"/>
      <c r="N137" s="21"/>
      <c r="O137" s="21"/>
      <c r="P137" s="21"/>
      <c r="Q137" s="21"/>
      <c r="R137" s="21"/>
      <c r="S137" s="21"/>
      <c r="T137" s="21"/>
      <c r="U137" s="21"/>
      <c r="V137" s="21"/>
      <c r="W137" s="21"/>
      <c r="X137" s="21"/>
      <c r="Y137" s="21"/>
      <c r="Z137" s="21"/>
      <c r="AA137" s="21"/>
    </row>
    <row r="138" spans="1:27">
      <c r="A138" s="21"/>
      <c r="B138" s="21"/>
      <c r="C138" s="21"/>
      <c r="D138" s="38"/>
      <c r="E138" s="21"/>
      <c r="F138" s="21"/>
      <c r="G138" s="21"/>
      <c r="H138" s="21"/>
      <c r="I138" s="21"/>
      <c r="J138" s="21"/>
      <c r="K138" s="21"/>
      <c r="L138" s="21"/>
      <c r="M138" s="21"/>
      <c r="N138" s="21"/>
      <c r="O138" s="21"/>
      <c r="P138" s="21"/>
      <c r="Q138" s="21"/>
      <c r="R138" s="21"/>
      <c r="S138" s="21"/>
      <c r="T138" s="21"/>
      <c r="U138" s="21"/>
      <c r="V138" s="21"/>
      <c r="W138" s="21"/>
      <c r="X138" s="21"/>
      <c r="Y138" s="21"/>
      <c r="Z138" s="21"/>
      <c r="AA138" s="21"/>
    </row>
    <row r="139" spans="1:27">
      <c r="A139" s="21"/>
      <c r="B139" s="21"/>
      <c r="C139" s="21"/>
      <c r="D139" s="38"/>
      <c r="E139" s="21"/>
      <c r="F139" s="21"/>
      <c r="G139" s="21"/>
      <c r="H139" s="21"/>
      <c r="I139" s="21"/>
      <c r="J139" s="21"/>
      <c r="K139" s="21"/>
      <c r="L139" s="21"/>
      <c r="M139" s="21"/>
      <c r="N139" s="21"/>
      <c r="O139" s="21"/>
      <c r="P139" s="21"/>
      <c r="Q139" s="21"/>
      <c r="R139" s="21"/>
      <c r="S139" s="21"/>
      <c r="T139" s="21"/>
      <c r="U139" s="21"/>
      <c r="V139" s="21"/>
      <c r="W139" s="21"/>
      <c r="X139" s="21"/>
      <c r="Y139" s="21"/>
      <c r="Z139" s="21"/>
      <c r="AA139" s="21"/>
    </row>
    <row r="140" spans="1:27">
      <c r="A140" s="21"/>
      <c r="B140" s="21"/>
      <c r="C140" s="21"/>
      <c r="D140" s="38"/>
      <c r="E140" s="21"/>
      <c r="F140" s="21"/>
      <c r="G140" s="21"/>
      <c r="H140" s="21"/>
      <c r="I140" s="21"/>
      <c r="J140" s="21"/>
      <c r="K140" s="21"/>
      <c r="L140" s="21"/>
      <c r="M140" s="21"/>
      <c r="N140" s="21"/>
      <c r="O140" s="21"/>
      <c r="P140" s="21"/>
      <c r="Q140" s="21"/>
      <c r="R140" s="21"/>
      <c r="S140" s="21"/>
      <c r="T140" s="21"/>
      <c r="U140" s="21"/>
      <c r="V140" s="21"/>
      <c r="W140" s="21"/>
      <c r="X140" s="21"/>
      <c r="Y140" s="21"/>
      <c r="Z140" s="21"/>
      <c r="AA140" s="21"/>
    </row>
    <row r="141" spans="1:27">
      <c r="A141" s="21"/>
      <c r="B141" s="21"/>
      <c r="C141" s="21"/>
      <c r="D141" s="38"/>
      <c r="E141" s="21"/>
      <c r="F141" s="21"/>
      <c r="G141" s="21"/>
      <c r="H141" s="21"/>
      <c r="I141" s="21"/>
      <c r="J141" s="21"/>
      <c r="K141" s="21"/>
      <c r="L141" s="21"/>
      <c r="M141" s="21"/>
      <c r="N141" s="21"/>
      <c r="O141" s="21"/>
      <c r="P141" s="21"/>
      <c r="Q141" s="21"/>
      <c r="R141" s="21"/>
      <c r="S141" s="21"/>
      <c r="T141" s="21"/>
      <c r="U141" s="21"/>
      <c r="V141" s="21"/>
      <c r="W141" s="21"/>
      <c r="X141" s="21"/>
      <c r="Y141" s="21"/>
      <c r="Z141" s="21"/>
      <c r="AA141" s="21"/>
    </row>
    <row r="142" spans="1:27">
      <c r="A142" s="21"/>
      <c r="B142" s="21"/>
      <c r="C142" s="21"/>
      <c r="D142" s="38"/>
      <c r="E142" s="21"/>
      <c r="F142" s="21"/>
      <c r="G142" s="21"/>
      <c r="H142" s="21"/>
      <c r="I142" s="21"/>
      <c r="J142" s="21"/>
      <c r="K142" s="21"/>
      <c r="L142" s="21"/>
      <c r="M142" s="21"/>
      <c r="N142" s="21"/>
      <c r="O142" s="21"/>
      <c r="P142" s="21"/>
      <c r="Q142" s="21"/>
      <c r="R142" s="21"/>
      <c r="S142" s="21"/>
      <c r="T142" s="21"/>
      <c r="U142" s="21"/>
      <c r="V142" s="21"/>
      <c r="W142" s="21"/>
      <c r="X142" s="21"/>
      <c r="Y142" s="21"/>
      <c r="Z142" s="21"/>
      <c r="AA142" s="21"/>
    </row>
    <row r="143" spans="1:27">
      <c r="A143" s="21"/>
      <c r="B143" s="21"/>
      <c r="C143" s="21"/>
      <c r="D143" s="38"/>
      <c r="E143" s="21"/>
      <c r="F143" s="21"/>
      <c r="G143" s="21"/>
      <c r="H143" s="21"/>
      <c r="I143" s="21"/>
      <c r="J143" s="21"/>
      <c r="K143" s="21"/>
      <c r="L143" s="21"/>
      <c r="M143" s="21"/>
      <c r="N143" s="21"/>
      <c r="O143" s="21"/>
      <c r="P143" s="21"/>
      <c r="Q143" s="21"/>
      <c r="R143" s="21"/>
      <c r="S143" s="21"/>
      <c r="T143" s="21"/>
      <c r="U143" s="21"/>
      <c r="V143" s="21"/>
      <c r="W143" s="21"/>
      <c r="X143" s="21"/>
      <c r="Y143" s="21"/>
      <c r="Z143" s="21"/>
      <c r="AA143" s="21"/>
    </row>
    <row r="144" spans="1:27">
      <c r="A144" s="21"/>
      <c r="B144" s="21"/>
      <c r="C144" s="21"/>
      <c r="D144" s="38"/>
      <c r="E144" s="21"/>
      <c r="F144" s="21"/>
      <c r="G144" s="21"/>
      <c r="H144" s="21"/>
      <c r="I144" s="21"/>
      <c r="J144" s="21"/>
      <c r="K144" s="21"/>
      <c r="L144" s="21"/>
      <c r="M144" s="21"/>
      <c r="N144" s="21"/>
      <c r="O144" s="21"/>
      <c r="P144" s="21"/>
      <c r="Q144" s="21"/>
      <c r="R144" s="21"/>
      <c r="S144" s="21"/>
      <c r="T144" s="21"/>
      <c r="U144" s="21"/>
      <c r="V144" s="21"/>
      <c r="W144" s="21"/>
      <c r="X144" s="21"/>
      <c r="Y144" s="21"/>
      <c r="Z144" s="21"/>
      <c r="AA144" s="21"/>
    </row>
    <row r="145" spans="1:27">
      <c r="A145" s="21"/>
      <c r="B145" s="21"/>
      <c r="C145" s="21"/>
      <c r="D145" s="38"/>
      <c r="E145" s="21"/>
      <c r="F145" s="21"/>
      <c r="G145" s="21"/>
      <c r="H145" s="21"/>
      <c r="I145" s="21"/>
      <c r="J145" s="21"/>
      <c r="K145" s="21"/>
      <c r="L145" s="21"/>
      <c r="M145" s="21"/>
      <c r="N145" s="21"/>
      <c r="O145" s="21"/>
      <c r="P145" s="21"/>
      <c r="Q145" s="21"/>
      <c r="R145" s="21"/>
      <c r="S145" s="21"/>
      <c r="T145" s="21"/>
      <c r="U145" s="21"/>
      <c r="V145" s="21"/>
      <c r="W145" s="21"/>
      <c r="X145" s="21"/>
      <c r="Y145" s="21"/>
      <c r="Z145" s="21"/>
      <c r="AA145" s="21"/>
    </row>
    <row r="146" spans="1:27">
      <c r="A146" s="21"/>
      <c r="B146" s="21"/>
      <c r="C146" s="21"/>
      <c r="D146" s="38"/>
      <c r="E146" s="21"/>
      <c r="F146" s="21"/>
      <c r="G146" s="21"/>
      <c r="H146" s="21"/>
      <c r="I146" s="21"/>
      <c r="J146" s="21"/>
      <c r="K146" s="21"/>
      <c r="L146" s="21"/>
      <c r="M146" s="21"/>
      <c r="N146" s="21"/>
      <c r="O146" s="21"/>
      <c r="P146" s="21"/>
      <c r="Q146" s="21"/>
      <c r="R146" s="21"/>
      <c r="S146" s="21"/>
      <c r="T146" s="21"/>
      <c r="U146" s="21"/>
      <c r="V146" s="21"/>
      <c r="W146" s="21"/>
      <c r="X146" s="21"/>
      <c r="Y146" s="21"/>
      <c r="Z146" s="21"/>
      <c r="AA146" s="21"/>
    </row>
    <row r="147" spans="1:27">
      <c r="A147" s="21"/>
      <c r="B147" s="21"/>
      <c r="C147" s="21"/>
      <c r="D147" s="38"/>
      <c r="E147" s="21"/>
      <c r="F147" s="21"/>
      <c r="G147" s="21"/>
      <c r="H147" s="21"/>
      <c r="I147" s="21"/>
      <c r="J147" s="21"/>
      <c r="K147" s="21"/>
      <c r="L147" s="21"/>
      <c r="M147" s="21"/>
      <c r="N147" s="21"/>
      <c r="O147" s="21"/>
      <c r="P147" s="21"/>
      <c r="Q147" s="21"/>
      <c r="R147" s="21"/>
      <c r="S147" s="21"/>
      <c r="T147" s="21"/>
      <c r="U147" s="21"/>
      <c r="V147" s="21"/>
      <c r="W147" s="21"/>
      <c r="X147" s="21"/>
      <c r="Y147" s="21"/>
      <c r="Z147" s="21"/>
      <c r="AA147" s="21"/>
    </row>
    <row r="148" spans="1:27">
      <c r="A148" s="21"/>
      <c r="B148" s="21"/>
      <c r="C148" s="21"/>
      <c r="D148" s="38"/>
      <c r="E148" s="21"/>
      <c r="F148" s="21"/>
      <c r="G148" s="21"/>
      <c r="H148" s="21"/>
      <c r="I148" s="21"/>
      <c r="J148" s="21"/>
      <c r="K148" s="21"/>
      <c r="L148" s="21"/>
      <c r="M148" s="21"/>
      <c r="N148" s="21"/>
      <c r="O148" s="21"/>
      <c r="P148" s="21"/>
      <c r="Q148" s="21"/>
      <c r="R148" s="21"/>
      <c r="S148" s="21"/>
      <c r="T148" s="21"/>
      <c r="U148" s="21"/>
      <c r="V148" s="21"/>
      <c r="W148" s="21"/>
      <c r="X148" s="21"/>
      <c r="Y148" s="21"/>
      <c r="Z148" s="21"/>
      <c r="AA148" s="21"/>
    </row>
    <row r="149" spans="1:27">
      <c r="A149" s="21"/>
      <c r="B149" s="21"/>
      <c r="C149" s="21"/>
      <c r="D149" s="38"/>
      <c r="E149" s="21"/>
      <c r="F149" s="21"/>
      <c r="G149" s="21"/>
      <c r="H149" s="21"/>
      <c r="I149" s="21"/>
      <c r="J149" s="21"/>
      <c r="K149" s="21"/>
      <c r="L149" s="21"/>
      <c r="M149" s="21"/>
      <c r="N149" s="21"/>
      <c r="O149" s="21"/>
      <c r="P149" s="21"/>
      <c r="Q149" s="21"/>
      <c r="R149" s="21"/>
      <c r="S149" s="21"/>
      <c r="T149" s="21"/>
      <c r="U149" s="21"/>
      <c r="V149" s="21"/>
      <c r="W149" s="21"/>
      <c r="X149" s="21"/>
      <c r="Y149" s="21"/>
      <c r="Z149" s="21"/>
      <c r="AA149" s="21"/>
    </row>
    <row r="150" spans="1:27">
      <c r="A150" s="21"/>
      <c r="B150" s="21"/>
      <c r="C150" s="21"/>
      <c r="D150" s="38"/>
      <c r="E150" s="21"/>
      <c r="F150" s="21"/>
      <c r="G150" s="21"/>
      <c r="H150" s="21"/>
      <c r="I150" s="21"/>
      <c r="J150" s="21"/>
      <c r="K150" s="21"/>
      <c r="L150" s="21"/>
      <c r="M150" s="21"/>
      <c r="N150" s="21"/>
      <c r="O150" s="21"/>
      <c r="P150" s="21"/>
      <c r="Q150" s="21"/>
      <c r="R150" s="21"/>
      <c r="S150" s="21"/>
      <c r="T150" s="21"/>
      <c r="U150" s="21"/>
      <c r="V150" s="21"/>
      <c r="W150" s="21"/>
      <c r="X150" s="21"/>
      <c r="Y150" s="21"/>
      <c r="Z150" s="21"/>
      <c r="AA150" s="21"/>
    </row>
    <row r="151" spans="1:27">
      <c r="A151" s="21"/>
      <c r="B151" s="21"/>
      <c r="C151" s="21"/>
      <c r="D151" s="38"/>
      <c r="E151" s="21"/>
      <c r="F151" s="21"/>
      <c r="G151" s="21"/>
      <c r="H151" s="21"/>
      <c r="I151" s="21"/>
      <c r="J151" s="21"/>
      <c r="K151" s="21"/>
      <c r="L151" s="21"/>
      <c r="M151" s="21"/>
      <c r="N151" s="21"/>
      <c r="O151" s="21"/>
      <c r="P151" s="21"/>
      <c r="Q151" s="21"/>
      <c r="R151" s="21"/>
      <c r="S151" s="21"/>
      <c r="T151" s="21"/>
      <c r="U151" s="21"/>
      <c r="V151" s="21"/>
      <c r="W151" s="21"/>
      <c r="X151" s="21"/>
      <c r="Y151" s="21"/>
      <c r="Z151" s="21"/>
      <c r="AA151" s="21"/>
    </row>
    <row r="152" spans="1:27">
      <c r="A152" s="21"/>
      <c r="B152" s="21"/>
      <c r="C152" s="21"/>
      <c r="D152" s="38"/>
      <c r="E152" s="21"/>
      <c r="F152" s="21"/>
      <c r="G152" s="21"/>
      <c r="H152" s="21"/>
      <c r="I152" s="21"/>
      <c r="J152" s="21"/>
      <c r="K152" s="21"/>
      <c r="L152" s="21"/>
      <c r="M152" s="21"/>
      <c r="N152" s="21"/>
      <c r="O152" s="21"/>
      <c r="P152" s="21"/>
      <c r="Q152" s="21"/>
      <c r="R152" s="21"/>
      <c r="S152" s="21"/>
      <c r="T152" s="21"/>
      <c r="U152" s="21"/>
      <c r="V152" s="21"/>
      <c r="W152" s="21"/>
      <c r="X152" s="21"/>
      <c r="Y152" s="21"/>
      <c r="Z152" s="21"/>
      <c r="AA152" s="21"/>
    </row>
    <row r="153" spans="1:27">
      <c r="A153" s="21"/>
      <c r="B153" s="21"/>
      <c r="C153" s="21"/>
      <c r="D153" s="38"/>
      <c r="E153" s="21"/>
      <c r="F153" s="21"/>
      <c r="G153" s="21"/>
      <c r="H153" s="21"/>
      <c r="I153" s="21"/>
      <c r="J153" s="21"/>
      <c r="K153" s="21"/>
      <c r="L153" s="21"/>
      <c r="M153" s="21"/>
      <c r="N153" s="21"/>
      <c r="O153" s="21"/>
      <c r="P153" s="21"/>
      <c r="Q153" s="21"/>
      <c r="R153" s="21"/>
      <c r="S153" s="21"/>
      <c r="T153" s="21"/>
      <c r="U153" s="21"/>
      <c r="V153" s="21"/>
      <c r="W153" s="21"/>
      <c r="X153" s="21"/>
      <c r="Y153" s="21"/>
      <c r="Z153" s="21"/>
      <c r="AA153" s="21"/>
    </row>
    <row r="154" spans="1:27">
      <c r="A154" s="21"/>
      <c r="B154" s="21"/>
      <c r="C154" s="21"/>
      <c r="D154" s="38"/>
      <c r="E154" s="21"/>
      <c r="F154" s="21"/>
      <c r="G154" s="21"/>
      <c r="H154" s="21"/>
      <c r="I154" s="21"/>
      <c r="J154" s="21"/>
      <c r="K154" s="21"/>
      <c r="L154" s="21"/>
      <c r="M154" s="21"/>
      <c r="N154" s="21"/>
      <c r="O154" s="21"/>
      <c r="P154" s="21"/>
      <c r="Q154" s="21"/>
      <c r="R154" s="21"/>
      <c r="S154" s="21"/>
      <c r="T154" s="21"/>
      <c r="U154" s="21"/>
      <c r="V154" s="21"/>
      <c r="W154" s="21"/>
      <c r="X154" s="21"/>
      <c r="Y154" s="21"/>
      <c r="Z154" s="21"/>
      <c r="AA154" s="21"/>
    </row>
    <row r="155" spans="1:27">
      <c r="A155" s="21"/>
      <c r="B155" s="21"/>
      <c r="C155" s="21"/>
      <c r="D155" s="38"/>
      <c r="E155" s="21"/>
      <c r="F155" s="21"/>
      <c r="G155" s="21"/>
      <c r="H155" s="21"/>
      <c r="I155" s="21"/>
      <c r="J155" s="21"/>
      <c r="K155" s="21"/>
      <c r="L155" s="21"/>
      <c r="M155" s="21"/>
      <c r="N155" s="21"/>
      <c r="O155" s="21"/>
      <c r="P155" s="21"/>
      <c r="Q155" s="21"/>
      <c r="R155" s="21"/>
      <c r="S155" s="21"/>
      <c r="T155" s="21"/>
      <c r="U155" s="21"/>
      <c r="V155" s="21"/>
      <c r="W155" s="21"/>
      <c r="X155" s="21"/>
      <c r="Y155" s="21"/>
      <c r="Z155" s="21"/>
      <c r="AA155" s="21"/>
    </row>
    <row r="156" spans="1:27">
      <c r="A156" s="21"/>
      <c r="B156" s="21"/>
      <c r="C156" s="21"/>
      <c r="D156" s="38"/>
      <c r="E156" s="21"/>
      <c r="F156" s="21"/>
      <c r="G156" s="21"/>
      <c r="H156" s="21"/>
      <c r="I156" s="21"/>
      <c r="J156" s="21"/>
      <c r="K156" s="21"/>
      <c r="L156" s="21"/>
      <c r="M156" s="21"/>
      <c r="N156" s="21"/>
      <c r="O156" s="21"/>
      <c r="P156" s="21"/>
      <c r="Q156" s="21"/>
      <c r="R156" s="21"/>
      <c r="S156" s="21"/>
      <c r="T156" s="21"/>
      <c r="U156" s="21"/>
      <c r="V156" s="21"/>
      <c r="W156" s="21"/>
      <c r="X156" s="21"/>
      <c r="Y156" s="21"/>
      <c r="Z156" s="21"/>
      <c r="AA156" s="21"/>
    </row>
    <row r="157" spans="1:27">
      <c r="A157" s="21"/>
      <c r="B157" s="21"/>
      <c r="C157" s="21"/>
      <c r="D157" s="38"/>
      <c r="E157" s="21"/>
      <c r="F157" s="21"/>
      <c r="G157" s="21"/>
      <c r="H157" s="21"/>
      <c r="I157" s="21"/>
      <c r="J157" s="21"/>
      <c r="K157" s="21"/>
      <c r="L157" s="21"/>
      <c r="M157" s="21"/>
      <c r="N157" s="21"/>
      <c r="O157" s="21"/>
      <c r="P157" s="21"/>
      <c r="Q157" s="21"/>
      <c r="R157" s="21"/>
      <c r="S157" s="21"/>
      <c r="T157" s="21"/>
      <c r="U157" s="21"/>
      <c r="V157" s="21"/>
      <c r="W157" s="21"/>
      <c r="X157" s="21"/>
      <c r="Y157" s="21"/>
      <c r="Z157" s="21"/>
      <c r="AA157" s="21"/>
    </row>
    <row r="158" spans="1:27">
      <c r="A158" s="21"/>
      <c r="B158" s="21"/>
      <c r="C158" s="21"/>
      <c r="D158" s="38"/>
      <c r="E158" s="21"/>
      <c r="F158" s="21"/>
      <c r="G158" s="21"/>
      <c r="H158" s="21"/>
      <c r="I158" s="21"/>
      <c r="J158" s="21"/>
      <c r="K158" s="21"/>
      <c r="L158" s="21"/>
      <c r="M158" s="21"/>
      <c r="N158" s="21"/>
      <c r="O158" s="21"/>
      <c r="P158" s="21"/>
      <c r="Q158" s="21"/>
      <c r="R158" s="21"/>
      <c r="S158" s="21"/>
      <c r="T158" s="21"/>
      <c r="U158" s="21"/>
      <c r="V158" s="21"/>
      <c r="W158" s="21"/>
      <c r="X158" s="21"/>
      <c r="Y158" s="21"/>
      <c r="Z158" s="21"/>
      <c r="AA158" s="21"/>
    </row>
    <row r="159" spans="1:27">
      <c r="A159" s="21"/>
      <c r="B159" s="21"/>
      <c r="C159" s="21"/>
      <c r="D159" s="38"/>
      <c r="E159" s="21"/>
      <c r="F159" s="21"/>
      <c r="G159" s="21"/>
      <c r="H159" s="21"/>
      <c r="I159" s="21"/>
      <c r="J159" s="21"/>
      <c r="K159" s="21"/>
      <c r="L159" s="21"/>
      <c r="M159" s="21"/>
      <c r="N159" s="21"/>
      <c r="O159" s="21"/>
      <c r="P159" s="21"/>
      <c r="Q159" s="21"/>
      <c r="R159" s="21"/>
      <c r="S159" s="21"/>
      <c r="T159" s="21"/>
      <c r="U159" s="21"/>
      <c r="V159" s="21"/>
      <c r="W159" s="21"/>
      <c r="X159" s="21"/>
      <c r="Y159" s="21"/>
      <c r="Z159" s="21"/>
      <c r="AA159" s="21"/>
    </row>
    <row r="160" spans="1:27">
      <c r="A160" s="21"/>
      <c r="B160" s="21"/>
      <c r="C160" s="21"/>
      <c r="D160" s="38"/>
      <c r="E160" s="21"/>
      <c r="F160" s="21"/>
      <c r="G160" s="21"/>
      <c r="H160" s="21"/>
      <c r="I160" s="21"/>
      <c r="J160" s="21"/>
      <c r="K160" s="21"/>
      <c r="L160" s="21"/>
      <c r="M160" s="21"/>
      <c r="N160" s="21"/>
      <c r="O160" s="21"/>
      <c r="P160" s="21"/>
      <c r="Q160" s="21"/>
      <c r="R160" s="21"/>
      <c r="S160" s="21"/>
      <c r="T160" s="21"/>
      <c r="U160" s="21"/>
      <c r="V160" s="21"/>
      <c r="W160" s="21"/>
      <c r="X160" s="21"/>
      <c r="Y160" s="21"/>
      <c r="Z160" s="21"/>
      <c r="AA160" s="21"/>
    </row>
    <row r="161" spans="1:27">
      <c r="A161" s="21"/>
      <c r="B161" s="21"/>
      <c r="C161" s="21"/>
      <c r="D161" s="38"/>
      <c r="E161" s="21"/>
      <c r="F161" s="21"/>
      <c r="G161" s="21"/>
      <c r="H161" s="21"/>
      <c r="I161" s="21"/>
      <c r="J161" s="21"/>
      <c r="K161" s="21"/>
      <c r="L161" s="21"/>
      <c r="M161" s="21"/>
      <c r="N161" s="21"/>
      <c r="O161" s="21"/>
      <c r="P161" s="21"/>
      <c r="Q161" s="21"/>
      <c r="R161" s="21"/>
      <c r="S161" s="21"/>
      <c r="T161" s="21"/>
      <c r="U161" s="21"/>
      <c r="V161" s="21"/>
      <c r="W161" s="21"/>
      <c r="X161" s="21"/>
      <c r="Y161" s="21"/>
      <c r="Z161" s="21"/>
      <c r="AA161" s="21"/>
    </row>
    <row r="162" spans="1:27">
      <c r="A162" s="21"/>
      <c r="B162" s="21"/>
      <c r="C162" s="21"/>
      <c r="D162" s="38"/>
      <c r="E162" s="21"/>
      <c r="F162" s="21"/>
      <c r="G162" s="21"/>
      <c r="H162" s="21"/>
      <c r="I162" s="21"/>
      <c r="J162" s="21"/>
      <c r="K162" s="21"/>
      <c r="L162" s="21"/>
      <c r="M162" s="21"/>
      <c r="N162" s="21"/>
      <c r="O162" s="21"/>
      <c r="P162" s="21"/>
      <c r="Q162" s="21"/>
      <c r="R162" s="21"/>
      <c r="S162" s="21"/>
      <c r="T162" s="21"/>
      <c r="U162" s="21"/>
      <c r="V162" s="21"/>
      <c r="W162" s="21"/>
      <c r="X162" s="21"/>
      <c r="Y162" s="21"/>
      <c r="Z162" s="21"/>
      <c r="AA162" s="21"/>
    </row>
    <row r="163" spans="1:27">
      <c r="A163" s="21"/>
      <c r="B163" s="21"/>
      <c r="C163" s="21"/>
      <c r="D163" s="38"/>
      <c r="E163" s="21"/>
      <c r="F163" s="21"/>
      <c r="G163" s="21"/>
      <c r="H163" s="21"/>
      <c r="I163" s="21"/>
      <c r="J163" s="21"/>
      <c r="K163" s="21"/>
      <c r="L163" s="21"/>
      <c r="M163" s="21"/>
      <c r="N163" s="21"/>
      <c r="O163" s="21"/>
      <c r="P163" s="21"/>
      <c r="Q163" s="21"/>
      <c r="R163" s="21"/>
      <c r="S163" s="21"/>
      <c r="T163" s="21"/>
      <c r="U163" s="21"/>
      <c r="V163" s="21"/>
      <c r="W163" s="21"/>
      <c r="X163" s="21"/>
      <c r="Y163" s="21"/>
      <c r="Z163" s="21"/>
      <c r="AA163" s="21"/>
    </row>
    <row r="164" spans="1:27">
      <c r="A164" s="21"/>
      <c r="B164" s="21"/>
      <c r="C164" s="21"/>
      <c r="D164" s="38"/>
      <c r="E164" s="21"/>
      <c r="F164" s="21"/>
      <c r="G164" s="21"/>
      <c r="H164" s="21"/>
      <c r="I164" s="21"/>
      <c r="J164" s="21"/>
      <c r="K164" s="21"/>
      <c r="L164" s="21"/>
      <c r="M164" s="21"/>
      <c r="N164" s="21"/>
      <c r="O164" s="21"/>
      <c r="P164" s="21"/>
      <c r="Q164" s="21"/>
      <c r="R164" s="21"/>
      <c r="S164" s="21"/>
      <c r="T164" s="21"/>
      <c r="U164" s="21"/>
      <c r="V164" s="21"/>
      <c r="W164" s="21"/>
      <c r="X164" s="21"/>
      <c r="Y164" s="21"/>
      <c r="Z164" s="21"/>
      <c r="AA164" s="21"/>
    </row>
    <row r="165" spans="1:27">
      <c r="A165" s="21"/>
      <c r="B165" s="21"/>
      <c r="C165" s="21"/>
      <c r="D165" s="38"/>
      <c r="E165" s="21"/>
      <c r="F165" s="21"/>
      <c r="G165" s="21"/>
      <c r="H165" s="21"/>
      <c r="I165" s="21"/>
      <c r="J165" s="21"/>
      <c r="K165" s="21"/>
      <c r="L165" s="21"/>
      <c r="M165" s="21"/>
      <c r="N165" s="21"/>
      <c r="O165" s="21"/>
      <c r="P165" s="21"/>
      <c r="Q165" s="21"/>
      <c r="R165" s="21"/>
      <c r="S165" s="21"/>
      <c r="T165" s="21"/>
      <c r="U165" s="21"/>
      <c r="V165" s="21"/>
      <c r="W165" s="21"/>
      <c r="X165" s="21"/>
      <c r="Y165" s="21"/>
      <c r="Z165" s="21"/>
      <c r="AA165" s="21"/>
    </row>
    <row r="166" spans="1:27">
      <c r="A166" s="21"/>
      <c r="B166" s="21"/>
      <c r="C166" s="21"/>
      <c r="D166" s="38"/>
      <c r="E166" s="21"/>
      <c r="F166" s="21"/>
      <c r="G166" s="21"/>
      <c r="H166" s="21"/>
      <c r="I166" s="21"/>
      <c r="J166" s="21"/>
      <c r="K166" s="21"/>
      <c r="L166" s="21"/>
      <c r="M166" s="21"/>
      <c r="N166" s="21"/>
      <c r="O166" s="21"/>
      <c r="P166" s="21"/>
      <c r="Q166" s="21"/>
      <c r="R166" s="21"/>
      <c r="S166" s="21"/>
      <c r="T166" s="21"/>
      <c r="U166" s="21"/>
      <c r="V166" s="21"/>
      <c r="W166" s="21"/>
      <c r="X166" s="21"/>
      <c r="Y166" s="21"/>
      <c r="Z166" s="21"/>
      <c r="AA166" s="21"/>
    </row>
    <row r="167" spans="1:27">
      <c r="A167" s="21"/>
      <c r="B167" s="21"/>
      <c r="C167" s="21"/>
      <c r="D167" s="38"/>
      <c r="E167" s="21"/>
      <c r="F167" s="21"/>
      <c r="G167" s="21"/>
      <c r="H167" s="21"/>
      <c r="I167" s="21"/>
      <c r="J167" s="21"/>
      <c r="K167" s="21"/>
      <c r="L167" s="21"/>
      <c r="M167" s="21"/>
      <c r="N167" s="21"/>
      <c r="O167" s="21"/>
      <c r="P167" s="21"/>
      <c r="Q167" s="21"/>
      <c r="R167" s="21"/>
      <c r="S167" s="21"/>
      <c r="T167" s="21"/>
      <c r="U167" s="21"/>
      <c r="V167" s="21"/>
      <c r="W167" s="21"/>
      <c r="X167" s="21"/>
      <c r="Y167" s="21"/>
      <c r="Z167" s="21"/>
      <c r="AA167" s="21"/>
    </row>
    <row r="168" spans="1:27">
      <c r="A168" s="21"/>
      <c r="B168" s="21"/>
      <c r="C168" s="21"/>
      <c r="D168" s="38"/>
      <c r="E168" s="21"/>
      <c r="F168" s="21"/>
      <c r="G168" s="21"/>
      <c r="H168" s="21"/>
      <c r="I168" s="21"/>
      <c r="J168" s="21"/>
      <c r="K168" s="21"/>
      <c r="L168" s="21"/>
      <c r="M168" s="21"/>
      <c r="N168" s="21"/>
      <c r="O168" s="21"/>
      <c r="P168" s="21"/>
      <c r="Q168" s="21"/>
      <c r="R168" s="21"/>
      <c r="S168" s="21"/>
      <c r="T168" s="21"/>
      <c r="U168" s="21"/>
      <c r="V168" s="21"/>
      <c r="W168" s="21"/>
      <c r="X168" s="21"/>
      <c r="Y168" s="21"/>
      <c r="Z168" s="21"/>
      <c r="AA168" s="21"/>
    </row>
    <row r="169" spans="1:27">
      <c r="A169" s="21"/>
      <c r="B169" s="21"/>
      <c r="C169" s="21"/>
      <c r="D169" s="38"/>
      <c r="E169" s="21"/>
      <c r="F169" s="21"/>
      <c r="G169" s="21"/>
      <c r="H169" s="21"/>
      <c r="I169" s="21"/>
      <c r="J169" s="21"/>
      <c r="K169" s="21"/>
      <c r="L169" s="21"/>
      <c r="M169" s="21"/>
      <c r="N169" s="21"/>
      <c r="O169" s="21"/>
      <c r="P169" s="21"/>
      <c r="Q169" s="21"/>
      <c r="R169" s="21"/>
      <c r="S169" s="21"/>
      <c r="T169" s="21"/>
      <c r="U169" s="21"/>
      <c r="V169" s="21"/>
      <c r="W169" s="21"/>
      <c r="X169" s="21"/>
      <c r="Y169" s="21"/>
      <c r="Z169" s="21"/>
      <c r="AA169" s="21"/>
    </row>
    <row r="170" spans="1:27">
      <c r="A170" s="21"/>
      <c r="B170" s="21"/>
      <c r="C170" s="21"/>
      <c r="D170" s="38"/>
      <c r="E170" s="21"/>
      <c r="F170" s="21"/>
      <c r="G170" s="21"/>
      <c r="H170" s="21"/>
      <c r="I170" s="21"/>
      <c r="J170" s="21"/>
      <c r="K170" s="21"/>
      <c r="L170" s="21"/>
      <c r="M170" s="21"/>
      <c r="N170" s="21"/>
      <c r="O170" s="21"/>
      <c r="P170" s="21"/>
      <c r="Q170" s="21"/>
      <c r="R170" s="21"/>
      <c r="S170" s="21"/>
      <c r="T170" s="21"/>
      <c r="U170" s="21"/>
      <c r="V170" s="21"/>
      <c r="W170" s="21"/>
      <c r="X170" s="21"/>
      <c r="Y170" s="21"/>
      <c r="Z170" s="21"/>
      <c r="AA170" s="21"/>
    </row>
    <row r="171" spans="1:27">
      <c r="A171" s="21"/>
      <c r="B171" s="21"/>
      <c r="C171" s="21"/>
      <c r="D171" s="38"/>
      <c r="E171" s="21"/>
      <c r="F171" s="21"/>
      <c r="G171" s="21"/>
      <c r="H171" s="21"/>
      <c r="I171" s="21"/>
      <c r="J171" s="21"/>
      <c r="K171" s="21"/>
      <c r="L171" s="21"/>
      <c r="M171" s="21"/>
      <c r="N171" s="21"/>
      <c r="O171" s="21"/>
      <c r="P171" s="21"/>
      <c r="Q171" s="21"/>
      <c r="R171" s="21"/>
      <c r="S171" s="21"/>
      <c r="T171" s="21"/>
      <c r="U171" s="21"/>
      <c r="V171" s="21"/>
      <c r="W171" s="21"/>
      <c r="X171" s="21"/>
      <c r="Y171" s="21"/>
      <c r="Z171" s="21"/>
      <c r="AA171" s="21"/>
    </row>
    <row r="172" spans="1:27">
      <c r="A172" s="21"/>
      <c r="B172" s="21"/>
      <c r="C172" s="21"/>
      <c r="D172" s="38"/>
      <c r="E172" s="21"/>
      <c r="F172" s="21"/>
      <c r="G172" s="21"/>
      <c r="H172" s="21"/>
      <c r="I172" s="21"/>
      <c r="J172" s="21"/>
      <c r="K172" s="21"/>
      <c r="L172" s="21"/>
      <c r="M172" s="21"/>
      <c r="N172" s="21"/>
      <c r="O172" s="21"/>
      <c r="P172" s="21"/>
      <c r="Q172" s="21"/>
      <c r="R172" s="21"/>
      <c r="S172" s="21"/>
      <c r="T172" s="21"/>
      <c r="U172" s="21"/>
      <c r="V172" s="21"/>
      <c r="W172" s="21"/>
      <c r="X172" s="21"/>
      <c r="Y172" s="21"/>
      <c r="Z172" s="21"/>
      <c r="AA172" s="21"/>
    </row>
    <row r="173" spans="1:27">
      <c r="A173" s="21"/>
      <c r="B173" s="21"/>
      <c r="C173" s="21"/>
      <c r="D173" s="38"/>
      <c r="E173" s="21"/>
      <c r="F173" s="21"/>
      <c r="G173" s="21"/>
      <c r="H173" s="21"/>
      <c r="I173" s="21"/>
      <c r="J173" s="21"/>
      <c r="K173" s="21"/>
      <c r="L173" s="21"/>
      <c r="M173" s="21"/>
      <c r="N173" s="21"/>
      <c r="O173" s="21"/>
      <c r="P173" s="21"/>
      <c r="Q173" s="21"/>
      <c r="R173" s="21"/>
      <c r="S173" s="21"/>
      <c r="T173" s="21"/>
      <c r="U173" s="21"/>
      <c r="V173" s="21"/>
      <c r="W173" s="21"/>
      <c r="X173" s="21"/>
      <c r="Y173" s="21"/>
      <c r="Z173" s="21"/>
      <c r="AA173" s="21"/>
    </row>
    <row r="174" spans="1:27">
      <c r="A174" s="21"/>
      <c r="B174" s="21"/>
      <c r="C174" s="21"/>
      <c r="D174" s="38"/>
      <c r="E174" s="21"/>
      <c r="F174" s="21"/>
      <c r="G174" s="21"/>
      <c r="H174" s="21"/>
      <c r="I174" s="21"/>
      <c r="J174" s="21"/>
      <c r="K174" s="21"/>
      <c r="L174" s="21"/>
      <c r="M174" s="21"/>
      <c r="N174" s="21"/>
      <c r="O174" s="21"/>
      <c r="P174" s="21"/>
      <c r="Q174" s="21"/>
      <c r="R174" s="21"/>
      <c r="S174" s="21"/>
      <c r="T174" s="21"/>
      <c r="U174" s="21"/>
      <c r="V174" s="21"/>
      <c r="W174" s="21"/>
      <c r="X174" s="21"/>
      <c r="Y174" s="21"/>
      <c r="Z174" s="21"/>
      <c r="AA174" s="21"/>
    </row>
    <row r="175" spans="1:27">
      <c r="A175" s="21"/>
      <c r="B175" s="21"/>
      <c r="C175" s="21"/>
      <c r="D175" s="38"/>
      <c r="E175" s="21"/>
      <c r="F175" s="21"/>
      <c r="G175" s="21"/>
      <c r="H175" s="21"/>
      <c r="I175" s="21"/>
      <c r="J175" s="21"/>
      <c r="K175" s="21"/>
      <c r="L175" s="21"/>
      <c r="M175" s="21"/>
      <c r="N175" s="21"/>
      <c r="O175" s="21"/>
      <c r="P175" s="21"/>
      <c r="Q175" s="21"/>
      <c r="R175" s="21"/>
      <c r="S175" s="21"/>
      <c r="T175" s="21"/>
      <c r="U175" s="21"/>
      <c r="V175" s="21"/>
      <c r="W175" s="21"/>
      <c r="X175" s="21"/>
      <c r="Y175" s="21"/>
      <c r="Z175" s="21"/>
      <c r="AA175" s="21"/>
    </row>
    <row r="176" spans="1:27">
      <c r="A176" s="21"/>
      <c r="B176" s="21"/>
      <c r="C176" s="21"/>
      <c r="D176" s="38"/>
      <c r="E176" s="21"/>
      <c r="F176" s="21"/>
      <c r="G176" s="21"/>
      <c r="H176" s="21"/>
      <c r="I176" s="21"/>
      <c r="J176" s="21"/>
      <c r="K176" s="21"/>
      <c r="L176" s="21"/>
      <c r="M176" s="21"/>
      <c r="N176" s="21"/>
      <c r="O176" s="21"/>
      <c r="P176" s="21"/>
      <c r="Q176" s="21"/>
      <c r="R176" s="21"/>
      <c r="S176" s="21"/>
      <c r="T176" s="21"/>
      <c r="U176" s="21"/>
      <c r="V176" s="21"/>
      <c r="W176" s="21"/>
      <c r="X176" s="21"/>
      <c r="Y176" s="21"/>
      <c r="Z176" s="21"/>
      <c r="AA176" s="21"/>
    </row>
    <row r="177" spans="1:27">
      <c r="A177" s="21"/>
      <c r="B177" s="21"/>
      <c r="C177" s="21"/>
      <c r="D177" s="38"/>
      <c r="E177" s="21"/>
      <c r="F177" s="21"/>
      <c r="G177" s="21"/>
      <c r="H177" s="21"/>
      <c r="I177" s="21"/>
      <c r="J177" s="21"/>
      <c r="K177" s="21"/>
      <c r="L177" s="21"/>
      <c r="M177" s="21"/>
      <c r="N177" s="21"/>
      <c r="O177" s="21"/>
      <c r="P177" s="21"/>
      <c r="Q177" s="21"/>
      <c r="R177" s="21"/>
      <c r="S177" s="21"/>
      <c r="T177" s="21"/>
      <c r="U177" s="21"/>
      <c r="V177" s="21"/>
      <c r="W177" s="21"/>
      <c r="X177" s="21"/>
      <c r="Y177" s="21"/>
      <c r="Z177" s="21"/>
      <c r="AA177" s="21"/>
    </row>
    <row r="178" spans="1:27">
      <c r="A178" s="21"/>
      <c r="B178" s="21"/>
      <c r="C178" s="21"/>
      <c r="D178" s="38"/>
      <c r="E178" s="21"/>
      <c r="F178" s="21"/>
      <c r="G178" s="21"/>
      <c r="H178" s="21"/>
      <c r="I178" s="21"/>
      <c r="J178" s="21"/>
      <c r="K178" s="21"/>
      <c r="L178" s="21"/>
      <c r="M178" s="21"/>
      <c r="N178" s="21"/>
      <c r="O178" s="21"/>
      <c r="P178" s="21"/>
      <c r="Q178" s="21"/>
      <c r="R178" s="21"/>
      <c r="S178" s="21"/>
      <c r="T178" s="21"/>
      <c r="U178" s="21"/>
      <c r="V178" s="21"/>
      <c r="W178" s="21"/>
      <c r="X178" s="21"/>
      <c r="Y178" s="21"/>
      <c r="Z178" s="21"/>
      <c r="AA178" s="21"/>
    </row>
    <row r="179" spans="1:27">
      <c r="A179" s="21"/>
      <c r="B179" s="21"/>
      <c r="C179" s="21"/>
      <c r="D179" s="38"/>
      <c r="E179" s="21"/>
      <c r="F179" s="21"/>
      <c r="G179" s="21"/>
      <c r="H179" s="21"/>
      <c r="I179" s="21"/>
      <c r="J179" s="21"/>
      <c r="K179" s="21"/>
      <c r="L179" s="21"/>
      <c r="M179" s="21"/>
      <c r="N179" s="21"/>
      <c r="O179" s="21"/>
      <c r="P179" s="21"/>
      <c r="Q179" s="21"/>
      <c r="R179" s="21"/>
      <c r="S179" s="21"/>
      <c r="T179" s="21"/>
      <c r="U179" s="21"/>
      <c r="V179" s="21"/>
      <c r="W179" s="21"/>
      <c r="X179" s="21"/>
      <c r="Y179" s="21"/>
      <c r="Z179" s="21"/>
      <c r="AA179" s="21"/>
    </row>
    <row r="180" spans="1:27">
      <c r="A180" s="21"/>
      <c r="B180" s="21"/>
      <c r="C180" s="21"/>
      <c r="D180" s="38"/>
      <c r="E180" s="21"/>
      <c r="F180" s="21"/>
      <c r="G180" s="21"/>
      <c r="H180" s="21"/>
      <c r="I180" s="21"/>
      <c r="J180" s="21"/>
      <c r="K180" s="21"/>
      <c r="L180" s="21"/>
      <c r="M180" s="21"/>
      <c r="N180" s="21"/>
      <c r="O180" s="21"/>
      <c r="P180" s="21"/>
      <c r="Q180" s="21"/>
      <c r="R180" s="21"/>
      <c r="S180" s="21"/>
      <c r="T180" s="21"/>
      <c r="U180" s="21"/>
      <c r="V180" s="21"/>
      <c r="W180" s="21"/>
      <c r="X180" s="21"/>
      <c r="Y180" s="21"/>
      <c r="Z180" s="21"/>
      <c r="AA180" s="21"/>
    </row>
    <row r="181" spans="1:27">
      <c r="A181" s="21"/>
      <c r="B181" s="21"/>
      <c r="C181" s="21"/>
      <c r="D181" s="38"/>
      <c r="E181" s="21"/>
      <c r="F181" s="21"/>
      <c r="G181" s="21"/>
      <c r="H181" s="21"/>
      <c r="I181" s="21"/>
      <c r="J181" s="21"/>
      <c r="K181" s="21"/>
      <c r="L181" s="21"/>
      <c r="M181" s="21"/>
      <c r="N181" s="21"/>
      <c r="O181" s="21"/>
      <c r="P181" s="21"/>
      <c r="Q181" s="21"/>
      <c r="R181" s="21"/>
      <c r="S181" s="21"/>
      <c r="T181" s="21"/>
      <c r="U181" s="21"/>
      <c r="V181" s="21"/>
      <c r="W181" s="21"/>
      <c r="X181" s="21"/>
      <c r="Y181" s="21"/>
      <c r="Z181" s="21"/>
      <c r="AA181" s="21"/>
    </row>
    <row r="182" spans="1:27">
      <c r="A182" s="21"/>
      <c r="B182" s="21"/>
      <c r="C182" s="21"/>
      <c r="D182" s="38"/>
      <c r="E182" s="21"/>
      <c r="F182" s="21"/>
      <c r="G182" s="21"/>
      <c r="H182" s="21"/>
      <c r="I182" s="21"/>
      <c r="J182" s="21"/>
      <c r="K182" s="21"/>
      <c r="L182" s="21"/>
      <c r="M182" s="21"/>
      <c r="N182" s="21"/>
      <c r="O182" s="21"/>
      <c r="P182" s="21"/>
      <c r="Q182" s="21"/>
      <c r="R182" s="21"/>
      <c r="S182" s="21"/>
      <c r="T182" s="21"/>
      <c r="U182" s="21"/>
      <c r="V182" s="21"/>
      <c r="W182" s="21"/>
      <c r="X182" s="21"/>
      <c r="Y182" s="21"/>
      <c r="Z182" s="21"/>
      <c r="AA182" s="21"/>
    </row>
    <row r="183" spans="1:27">
      <c r="A183" s="21"/>
      <c r="B183" s="21"/>
      <c r="C183" s="21"/>
      <c r="D183" s="38"/>
      <c r="E183" s="21"/>
      <c r="F183" s="21"/>
      <c r="G183" s="21"/>
      <c r="H183" s="21"/>
      <c r="I183" s="21"/>
      <c r="J183" s="21"/>
      <c r="K183" s="21"/>
      <c r="L183" s="21"/>
      <c r="M183" s="21"/>
      <c r="N183" s="21"/>
      <c r="O183" s="21"/>
      <c r="P183" s="21"/>
      <c r="Q183" s="21"/>
      <c r="R183" s="21"/>
      <c r="S183" s="21"/>
      <c r="T183" s="21"/>
      <c r="U183" s="21"/>
      <c r="V183" s="21"/>
      <c r="W183" s="21"/>
      <c r="X183" s="21"/>
      <c r="Y183" s="21"/>
      <c r="Z183" s="21"/>
      <c r="AA183" s="21"/>
    </row>
    <row r="184" spans="1:27">
      <c r="A184" s="21"/>
      <c r="B184" s="21"/>
      <c r="C184" s="21"/>
      <c r="D184" s="38"/>
      <c r="E184" s="21"/>
      <c r="F184" s="21"/>
      <c r="G184" s="21"/>
      <c r="H184" s="21"/>
      <c r="I184" s="21"/>
      <c r="J184" s="21"/>
      <c r="K184" s="21"/>
      <c r="L184" s="21"/>
      <c r="M184" s="21"/>
      <c r="N184" s="21"/>
      <c r="O184" s="21"/>
      <c r="P184" s="21"/>
      <c r="Q184" s="21"/>
      <c r="R184" s="21"/>
      <c r="S184" s="21"/>
      <c r="T184" s="21"/>
      <c r="U184" s="21"/>
      <c r="V184" s="21"/>
      <c r="W184" s="21"/>
      <c r="X184" s="21"/>
      <c r="Y184" s="21"/>
      <c r="Z184" s="21"/>
      <c r="AA184" s="21"/>
    </row>
    <row r="185" spans="1:27">
      <c r="A185" s="21"/>
      <c r="B185" s="21"/>
      <c r="C185" s="21"/>
      <c r="D185" s="38"/>
      <c r="E185" s="21"/>
      <c r="F185" s="21"/>
      <c r="G185" s="21"/>
      <c r="H185" s="21"/>
      <c r="I185" s="21"/>
      <c r="J185" s="21"/>
      <c r="K185" s="21"/>
      <c r="L185" s="21"/>
      <c r="M185" s="21"/>
      <c r="N185" s="21"/>
      <c r="O185" s="21"/>
      <c r="P185" s="21"/>
      <c r="Q185" s="21"/>
      <c r="R185" s="21"/>
      <c r="S185" s="21"/>
      <c r="T185" s="21"/>
      <c r="U185" s="21"/>
      <c r="V185" s="21"/>
      <c r="W185" s="21"/>
      <c r="X185" s="21"/>
      <c r="Y185" s="21"/>
      <c r="Z185" s="21"/>
      <c r="AA185" s="21"/>
    </row>
    <row r="186" spans="1:27">
      <c r="A186" s="21"/>
      <c r="B186" s="21"/>
      <c r="C186" s="21"/>
      <c r="D186" s="38"/>
      <c r="E186" s="21"/>
      <c r="F186" s="21"/>
      <c r="G186" s="21"/>
      <c r="H186" s="21"/>
      <c r="I186" s="21"/>
      <c r="J186" s="21"/>
      <c r="K186" s="21"/>
      <c r="L186" s="21"/>
      <c r="M186" s="21"/>
      <c r="N186" s="21"/>
      <c r="O186" s="21"/>
      <c r="P186" s="21"/>
      <c r="Q186" s="21"/>
      <c r="R186" s="21"/>
      <c r="S186" s="21"/>
      <c r="T186" s="21"/>
      <c r="U186" s="21"/>
      <c r="V186" s="21"/>
      <c r="W186" s="21"/>
      <c r="X186" s="21"/>
      <c r="Y186" s="21"/>
      <c r="Z186" s="21"/>
      <c r="AA186" s="21"/>
    </row>
    <row r="187" spans="1:27">
      <c r="A187" s="21"/>
      <c r="B187" s="21"/>
      <c r="C187" s="21"/>
      <c r="D187" s="38"/>
      <c r="E187" s="21"/>
      <c r="F187" s="21"/>
      <c r="G187" s="21"/>
      <c r="H187" s="21"/>
      <c r="I187" s="21"/>
      <c r="J187" s="21"/>
      <c r="K187" s="21"/>
      <c r="L187" s="21"/>
      <c r="M187" s="21"/>
      <c r="N187" s="21"/>
      <c r="O187" s="21"/>
      <c r="P187" s="21"/>
      <c r="Q187" s="21"/>
      <c r="R187" s="21"/>
      <c r="S187" s="21"/>
      <c r="T187" s="21"/>
      <c r="U187" s="21"/>
      <c r="V187" s="21"/>
      <c r="W187" s="21"/>
      <c r="X187" s="21"/>
      <c r="Y187" s="21"/>
      <c r="Z187" s="21"/>
      <c r="AA187" s="21"/>
    </row>
    <row r="188" spans="1:27">
      <c r="A188" s="21"/>
      <c r="B188" s="21"/>
      <c r="C188" s="21"/>
      <c r="D188" s="38"/>
      <c r="E188" s="21"/>
      <c r="F188" s="21"/>
      <c r="G188" s="21"/>
      <c r="H188" s="21"/>
      <c r="I188" s="21"/>
      <c r="J188" s="21"/>
      <c r="K188" s="21"/>
      <c r="L188" s="21"/>
      <c r="M188" s="21"/>
      <c r="N188" s="21"/>
      <c r="O188" s="21"/>
      <c r="P188" s="21"/>
      <c r="Q188" s="21"/>
      <c r="R188" s="21"/>
      <c r="S188" s="21"/>
      <c r="T188" s="21"/>
      <c r="U188" s="21"/>
      <c r="V188" s="21"/>
      <c r="W188" s="21"/>
      <c r="X188" s="21"/>
      <c r="Y188" s="21"/>
      <c r="Z188" s="21"/>
      <c r="AA188" s="21"/>
    </row>
    <row r="189" spans="1:27">
      <c r="A189" s="21"/>
      <c r="B189" s="21"/>
      <c r="C189" s="21"/>
      <c r="D189" s="38"/>
      <c r="E189" s="21"/>
      <c r="F189" s="21"/>
      <c r="G189" s="21"/>
      <c r="H189" s="21"/>
      <c r="I189" s="21"/>
      <c r="J189" s="21"/>
      <c r="K189" s="21"/>
      <c r="L189" s="21"/>
      <c r="M189" s="21"/>
      <c r="N189" s="21"/>
      <c r="O189" s="21"/>
      <c r="P189" s="21"/>
      <c r="Q189" s="21"/>
      <c r="R189" s="21"/>
      <c r="S189" s="21"/>
      <c r="T189" s="21"/>
      <c r="U189" s="21"/>
      <c r="V189" s="21"/>
      <c r="W189" s="21"/>
      <c r="X189" s="21"/>
      <c r="Y189" s="21"/>
      <c r="Z189" s="21"/>
      <c r="AA189" s="21"/>
    </row>
    <row r="190" spans="1:27">
      <c r="A190" s="21"/>
      <c r="B190" s="21"/>
      <c r="C190" s="21"/>
      <c r="D190" s="38"/>
      <c r="E190" s="21"/>
      <c r="F190" s="21"/>
      <c r="G190" s="21"/>
      <c r="H190" s="21"/>
      <c r="I190" s="21"/>
      <c r="J190" s="21"/>
      <c r="K190" s="21"/>
      <c r="L190" s="21"/>
      <c r="M190" s="21"/>
      <c r="N190" s="21"/>
      <c r="O190" s="21"/>
      <c r="P190" s="21"/>
      <c r="Q190" s="21"/>
      <c r="R190" s="21"/>
      <c r="S190" s="21"/>
      <c r="T190" s="21"/>
      <c r="U190" s="21"/>
      <c r="V190" s="21"/>
      <c r="W190" s="21"/>
      <c r="X190" s="21"/>
      <c r="Y190" s="21"/>
      <c r="Z190" s="21"/>
      <c r="AA190" s="21"/>
    </row>
    <row r="191" spans="1:27">
      <c r="A191" s="21"/>
      <c r="B191" s="21"/>
      <c r="C191" s="21"/>
      <c r="D191" s="38"/>
      <c r="E191" s="21"/>
      <c r="F191" s="21"/>
      <c r="G191" s="21"/>
      <c r="H191" s="21"/>
      <c r="I191" s="21"/>
      <c r="J191" s="21"/>
      <c r="K191" s="21"/>
      <c r="L191" s="21"/>
      <c r="M191" s="21"/>
      <c r="N191" s="21"/>
      <c r="O191" s="21"/>
      <c r="P191" s="21"/>
      <c r="Q191" s="21"/>
      <c r="R191" s="21"/>
      <c r="S191" s="21"/>
      <c r="T191" s="21"/>
      <c r="U191" s="21"/>
      <c r="V191" s="21"/>
      <c r="W191" s="21"/>
      <c r="X191" s="21"/>
      <c r="Y191" s="21"/>
      <c r="Z191" s="21"/>
      <c r="AA191" s="21"/>
    </row>
    <row r="192" spans="1:27">
      <c r="A192" s="21"/>
      <c r="B192" s="21"/>
      <c r="C192" s="21"/>
      <c r="D192" s="38"/>
      <c r="E192" s="21"/>
      <c r="F192" s="21"/>
      <c r="G192" s="21"/>
      <c r="H192" s="21"/>
      <c r="I192" s="21"/>
      <c r="J192" s="21"/>
      <c r="K192" s="21"/>
      <c r="L192" s="21"/>
      <c r="M192" s="21"/>
      <c r="N192" s="21"/>
      <c r="O192" s="21"/>
      <c r="P192" s="21"/>
      <c r="Q192" s="21"/>
      <c r="R192" s="21"/>
      <c r="S192" s="21"/>
      <c r="T192" s="21"/>
      <c r="U192" s="21"/>
      <c r="V192" s="21"/>
      <c r="W192" s="21"/>
      <c r="X192" s="21"/>
      <c r="Y192" s="21"/>
      <c r="Z192" s="21"/>
      <c r="AA192" s="21"/>
    </row>
    <row r="193" spans="1:27">
      <c r="A193" s="21"/>
      <c r="B193" s="21"/>
      <c r="C193" s="21"/>
      <c r="D193" s="38"/>
      <c r="E193" s="21"/>
      <c r="F193" s="21"/>
      <c r="G193" s="21"/>
      <c r="H193" s="21"/>
      <c r="I193" s="21"/>
      <c r="J193" s="21"/>
      <c r="K193" s="21"/>
      <c r="L193" s="21"/>
      <c r="M193" s="21"/>
      <c r="N193" s="21"/>
      <c r="O193" s="21"/>
      <c r="P193" s="21"/>
      <c r="Q193" s="21"/>
      <c r="R193" s="21"/>
      <c r="S193" s="21"/>
      <c r="T193" s="21"/>
      <c r="U193" s="21"/>
      <c r="V193" s="21"/>
      <c r="W193" s="21"/>
      <c r="X193" s="21"/>
      <c r="Y193" s="21"/>
      <c r="Z193" s="21"/>
      <c r="AA193" s="21"/>
    </row>
    <row r="194" spans="1:27">
      <c r="A194" s="21"/>
      <c r="B194" s="21"/>
      <c r="C194" s="21"/>
      <c r="D194" s="38"/>
      <c r="E194" s="21"/>
      <c r="F194" s="21"/>
      <c r="G194" s="21"/>
      <c r="H194" s="21"/>
      <c r="I194" s="21"/>
      <c r="J194" s="21"/>
      <c r="K194" s="21"/>
      <c r="L194" s="21"/>
      <c r="M194" s="21"/>
      <c r="N194" s="21"/>
      <c r="O194" s="21"/>
      <c r="P194" s="21"/>
      <c r="Q194" s="21"/>
      <c r="R194" s="21"/>
      <c r="S194" s="21"/>
      <c r="T194" s="21"/>
      <c r="U194" s="21"/>
      <c r="V194" s="21"/>
      <c r="W194" s="21"/>
      <c r="X194" s="21"/>
      <c r="Y194" s="21"/>
      <c r="Z194" s="21"/>
      <c r="AA194" s="21"/>
    </row>
    <row r="195" spans="1:27">
      <c r="A195" s="21"/>
      <c r="B195" s="21"/>
      <c r="C195" s="21"/>
      <c r="D195" s="38"/>
      <c r="E195" s="21"/>
      <c r="F195" s="21"/>
      <c r="G195" s="21"/>
      <c r="H195" s="21"/>
      <c r="I195" s="21"/>
      <c r="J195" s="21"/>
      <c r="K195" s="21"/>
      <c r="L195" s="21"/>
      <c r="M195" s="21"/>
      <c r="N195" s="21"/>
      <c r="O195" s="21"/>
      <c r="P195" s="21"/>
      <c r="Q195" s="21"/>
      <c r="R195" s="21"/>
      <c r="S195" s="21"/>
      <c r="T195" s="21"/>
      <c r="U195" s="21"/>
      <c r="V195" s="21"/>
      <c r="W195" s="21"/>
      <c r="X195" s="21"/>
      <c r="Y195" s="21"/>
      <c r="Z195" s="21"/>
      <c r="AA195" s="21"/>
    </row>
    <row r="196" spans="1:27">
      <c r="A196" s="21"/>
      <c r="B196" s="21"/>
      <c r="C196" s="21"/>
      <c r="D196" s="38"/>
      <c r="E196" s="21"/>
      <c r="F196" s="21"/>
      <c r="G196" s="21"/>
      <c r="H196" s="21"/>
      <c r="I196" s="21"/>
      <c r="J196" s="21"/>
      <c r="K196" s="21"/>
      <c r="L196" s="21"/>
      <c r="M196" s="21"/>
      <c r="N196" s="21"/>
      <c r="O196" s="21"/>
      <c r="P196" s="21"/>
      <c r="Q196" s="21"/>
      <c r="R196" s="21"/>
      <c r="S196" s="21"/>
      <c r="T196" s="21"/>
      <c r="U196" s="21"/>
      <c r="V196" s="21"/>
      <c r="W196" s="21"/>
      <c r="X196" s="21"/>
      <c r="Y196" s="21"/>
      <c r="Z196" s="21"/>
      <c r="AA196" s="21"/>
    </row>
    <row r="197" spans="1:27">
      <c r="A197" s="21"/>
      <c r="B197" s="21"/>
      <c r="C197" s="21"/>
      <c r="D197" s="38"/>
      <c r="E197" s="21"/>
      <c r="F197" s="21"/>
      <c r="G197" s="21"/>
      <c r="H197" s="21"/>
      <c r="I197" s="21"/>
      <c r="J197" s="21"/>
      <c r="K197" s="21"/>
      <c r="L197" s="21"/>
      <c r="M197" s="21"/>
      <c r="N197" s="21"/>
      <c r="O197" s="21"/>
      <c r="P197" s="21"/>
      <c r="Q197" s="21"/>
      <c r="R197" s="21"/>
      <c r="S197" s="21"/>
      <c r="T197" s="21"/>
      <c r="U197" s="21"/>
      <c r="V197" s="21"/>
      <c r="W197" s="21"/>
      <c r="X197" s="21"/>
      <c r="Y197" s="21"/>
      <c r="Z197" s="21"/>
      <c r="AA197" s="21"/>
    </row>
    <row r="198" spans="1:27">
      <c r="A198" s="21"/>
      <c r="B198" s="21"/>
      <c r="C198" s="21"/>
      <c r="D198" s="38"/>
      <c r="E198" s="21"/>
      <c r="F198" s="21"/>
      <c r="G198" s="21"/>
      <c r="H198" s="21"/>
      <c r="I198" s="21"/>
      <c r="J198" s="21"/>
      <c r="K198" s="21"/>
      <c r="L198" s="21"/>
      <c r="M198" s="21"/>
      <c r="N198" s="21"/>
      <c r="O198" s="21"/>
      <c r="P198" s="21"/>
      <c r="Q198" s="21"/>
      <c r="R198" s="21"/>
      <c r="S198" s="21"/>
      <c r="T198" s="21"/>
      <c r="U198" s="21"/>
      <c r="V198" s="21"/>
      <c r="W198" s="21"/>
      <c r="X198" s="21"/>
      <c r="Y198" s="21"/>
      <c r="Z198" s="21"/>
      <c r="AA198" s="21"/>
    </row>
    <row r="199" spans="1:27">
      <c r="A199" s="21"/>
      <c r="B199" s="21"/>
      <c r="C199" s="21"/>
      <c r="D199" s="38"/>
      <c r="E199" s="21"/>
      <c r="F199" s="21"/>
      <c r="G199" s="21"/>
      <c r="H199" s="21"/>
      <c r="I199" s="21"/>
      <c r="J199" s="21"/>
      <c r="K199" s="21"/>
      <c r="L199" s="21"/>
      <c r="M199" s="21"/>
      <c r="N199" s="21"/>
      <c r="O199" s="21"/>
      <c r="P199" s="21"/>
      <c r="Q199" s="21"/>
      <c r="R199" s="21"/>
      <c r="S199" s="21"/>
      <c r="T199" s="21"/>
      <c r="U199" s="21"/>
      <c r="V199" s="21"/>
      <c r="W199" s="21"/>
      <c r="X199" s="21"/>
      <c r="Y199" s="21"/>
      <c r="Z199" s="21"/>
      <c r="AA199" s="21"/>
    </row>
    <row r="200" spans="1:27">
      <c r="A200" s="21"/>
      <c r="B200" s="21"/>
      <c r="C200" s="21"/>
      <c r="D200" s="38"/>
      <c r="E200" s="21"/>
      <c r="F200" s="21"/>
      <c r="G200" s="21"/>
      <c r="H200" s="21"/>
      <c r="I200" s="21"/>
      <c r="J200" s="21"/>
      <c r="K200" s="21"/>
      <c r="L200" s="21"/>
      <c r="M200" s="21"/>
      <c r="N200" s="21"/>
      <c r="O200" s="21"/>
      <c r="P200" s="21"/>
      <c r="Q200" s="21"/>
      <c r="R200" s="21"/>
      <c r="S200" s="21"/>
      <c r="T200" s="21"/>
      <c r="U200" s="21"/>
      <c r="V200" s="21"/>
      <c r="W200" s="21"/>
      <c r="X200" s="21"/>
      <c r="Y200" s="21"/>
      <c r="Z200" s="21"/>
      <c r="AA200" s="21"/>
    </row>
    <row r="201" spans="1:27">
      <c r="A201" s="21"/>
      <c r="B201" s="21"/>
      <c r="C201" s="21"/>
      <c r="D201" s="38"/>
      <c r="E201" s="21"/>
      <c r="F201" s="21"/>
      <c r="G201" s="21"/>
      <c r="H201" s="21"/>
      <c r="I201" s="21"/>
      <c r="J201" s="21"/>
      <c r="K201" s="21"/>
      <c r="L201" s="21"/>
      <c r="M201" s="21"/>
      <c r="N201" s="21"/>
      <c r="O201" s="21"/>
      <c r="P201" s="21"/>
      <c r="Q201" s="21"/>
      <c r="R201" s="21"/>
      <c r="S201" s="21"/>
      <c r="T201" s="21"/>
      <c r="U201" s="21"/>
      <c r="V201" s="21"/>
      <c r="W201" s="21"/>
      <c r="X201" s="21"/>
      <c r="Y201" s="21"/>
      <c r="Z201" s="21"/>
      <c r="AA201" s="21"/>
    </row>
    <row r="202" spans="1:27">
      <c r="A202" s="21"/>
      <c r="B202" s="21"/>
      <c r="C202" s="21"/>
      <c r="D202" s="38"/>
      <c r="E202" s="21"/>
      <c r="F202" s="21"/>
      <c r="G202" s="21"/>
      <c r="H202" s="21"/>
      <c r="I202" s="21"/>
      <c r="J202" s="21"/>
      <c r="K202" s="21"/>
      <c r="L202" s="21"/>
      <c r="M202" s="21"/>
      <c r="N202" s="21"/>
      <c r="O202" s="21"/>
      <c r="P202" s="21"/>
      <c r="Q202" s="21"/>
      <c r="R202" s="21"/>
      <c r="S202" s="21"/>
      <c r="T202" s="21"/>
      <c r="U202" s="21"/>
      <c r="V202" s="21"/>
      <c r="W202" s="21"/>
      <c r="X202" s="21"/>
      <c r="Y202" s="21"/>
      <c r="Z202" s="21"/>
      <c r="AA202" s="21"/>
    </row>
    <row r="203" spans="1:27">
      <c r="A203" s="21"/>
      <c r="B203" s="21"/>
      <c r="C203" s="21"/>
      <c r="D203" s="38"/>
      <c r="E203" s="21"/>
      <c r="F203" s="21"/>
      <c r="G203" s="21"/>
      <c r="H203" s="21"/>
      <c r="I203" s="21"/>
      <c r="J203" s="21"/>
      <c r="K203" s="21"/>
      <c r="L203" s="21"/>
      <c r="M203" s="21"/>
      <c r="N203" s="21"/>
      <c r="O203" s="21"/>
      <c r="P203" s="21"/>
      <c r="Q203" s="21"/>
      <c r="R203" s="21"/>
      <c r="S203" s="21"/>
      <c r="T203" s="21"/>
      <c r="U203" s="21"/>
      <c r="V203" s="21"/>
      <c r="W203" s="21"/>
      <c r="X203" s="21"/>
      <c r="Y203" s="21"/>
      <c r="Z203" s="21"/>
      <c r="AA203" s="21"/>
    </row>
    <row r="204" spans="1:27">
      <c r="A204" s="21"/>
      <c r="B204" s="21"/>
      <c r="C204" s="21"/>
      <c r="D204" s="38"/>
      <c r="E204" s="21"/>
      <c r="F204" s="21"/>
      <c r="G204" s="21"/>
      <c r="H204" s="21"/>
      <c r="I204" s="21"/>
      <c r="J204" s="21"/>
      <c r="K204" s="21"/>
      <c r="L204" s="21"/>
      <c r="M204" s="21"/>
      <c r="N204" s="21"/>
      <c r="O204" s="21"/>
      <c r="P204" s="21"/>
      <c r="Q204" s="21"/>
      <c r="R204" s="21"/>
      <c r="S204" s="21"/>
      <c r="T204" s="21"/>
      <c r="U204" s="21"/>
      <c r="V204" s="21"/>
      <c r="W204" s="21"/>
      <c r="X204" s="21"/>
      <c r="Y204" s="21"/>
      <c r="Z204" s="21"/>
      <c r="AA204" s="21"/>
    </row>
    <row r="205" spans="1:27">
      <c r="A205" s="21"/>
      <c r="B205" s="21"/>
      <c r="C205" s="21"/>
      <c r="D205" s="38"/>
      <c r="E205" s="21"/>
      <c r="F205" s="21"/>
      <c r="G205" s="21"/>
      <c r="H205" s="21"/>
      <c r="I205" s="21"/>
      <c r="J205" s="21"/>
      <c r="K205" s="21"/>
      <c r="L205" s="21"/>
      <c r="M205" s="21"/>
      <c r="N205" s="21"/>
      <c r="O205" s="21"/>
      <c r="P205" s="21"/>
      <c r="Q205" s="21"/>
      <c r="R205" s="21"/>
      <c r="S205" s="21"/>
      <c r="T205" s="21"/>
      <c r="U205" s="21"/>
      <c r="V205" s="21"/>
      <c r="W205" s="21"/>
      <c r="X205" s="21"/>
      <c r="Y205" s="21"/>
      <c r="Z205" s="21"/>
      <c r="AA205" s="21"/>
    </row>
    <row r="206" spans="1:27">
      <c r="A206" s="21"/>
      <c r="B206" s="21"/>
      <c r="C206" s="21"/>
      <c r="D206" s="38"/>
      <c r="E206" s="21"/>
      <c r="F206" s="21"/>
      <c r="G206" s="21"/>
      <c r="H206" s="21"/>
      <c r="I206" s="21"/>
      <c r="J206" s="21"/>
      <c r="K206" s="21"/>
      <c r="L206" s="21"/>
      <c r="M206" s="21"/>
      <c r="N206" s="21"/>
      <c r="O206" s="21"/>
      <c r="P206" s="21"/>
      <c r="Q206" s="21"/>
      <c r="R206" s="21"/>
      <c r="S206" s="21"/>
      <c r="T206" s="21"/>
      <c r="U206" s="21"/>
      <c r="V206" s="21"/>
      <c r="W206" s="21"/>
      <c r="X206" s="21"/>
      <c r="Y206" s="21"/>
      <c r="Z206" s="21"/>
      <c r="AA206" s="21"/>
    </row>
    <row r="207" spans="1:27">
      <c r="A207" s="21"/>
      <c r="B207" s="21"/>
      <c r="C207" s="21"/>
      <c r="D207" s="38"/>
      <c r="E207" s="21"/>
      <c r="F207" s="21"/>
      <c r="G207" s="21"/>
      <c r="H207" s="21"/>
      <c r="I207" s="21"/>
      <c r="J207" s="21"/>
      <c r="K207" s="21"/>
      <c r="L207" s="21"/>
      <c r="M207" s="21"/>
      <c r="N207" s="21"/>
      <c r="O207" s="21"/>
      <c r="P207" s="21"/>
      <c r="Q207" s="21"/>
      <c r="R207" s="21"/>
      <c r="S207" s="21"/>
      <c r="T207" s="21"/>
      <c r="U207" s="21"/>
      <c r="V207" s="21"/>
      <c r="W207" s="21"/>
      <c r="X207" s="21"/>
      <c r="Y207" s="21"/>
      <c r="Z207" s="21"/>
      <c r="AA207" s="21"/>
    </row>
    <row r="208" spans="1:27">
      <c r="A208" s="21"/>
      <c r="B208" s="21"/>
      <c r="C208" s="21"/>
      <c r="D208" s="38"/>
      <c r="E208" s="21"/>
      <c r="F208" s="21"/>
      <c r="G208" s="21"/>
      <c r="H208" s="21"/>
      <c r="I208" s="21"/>
      <c r="J208" s="21"/>
      <c r="K208" s="21"/>
      <c r="L208" s="21"/>
      <c r="M208" s="21"/>
      <c r="N208" s="21"/>
      <c r="O208" s="21"/>
      <c r="P208" s="21"/>
      <c r="Q208" s="21"/>
      <c r="R208" s="21"/>
      <c r="S208" s="21"/>
      <c r="T208" s="21"/>
      <c r="U208" s="21"/>
      <c r="V208" s="21"/>
      <c r="W208" s="21"/>
      <c r="X208" s="21"/>
      <c r="Y208" s="21"/>
      <c r="Z208" s="21"/>
      <c r="AA208" s="21"/>
    </row>
    <row r="209" spans="1:27">
      <c r="A209" s="21"/>
      <c r="B209" s="21"/>
      <c r="C209" s="21"/>
      <c r="D209" s="38"/>
      <c r="E209" s="21"/>
      <c r="F209" s="21"/>
      <c r="G209" s="21"/>
      <c r="H209" s="21"/>
      <c r="I209" s="21"/>
      <c r="J209" s="21"/>
      <c r="K209" s="21"/>
      <c r="L209" s="21"/>
      <c r="M209" s="21"/>
      <c r="N209" s="21"/>
      <c r="O209" s="21"/>
      <c r="P209" s="21"/>
      <c r="Q209" s="21"/>
      <c r="R209" s="21"/>
      <c r="S209" s="21"/>
      <c r="T209" s="21"/>
      <c r="U209" s="21"/>
      <c r="V209" s="21"/>
      <c r="W209" s="21"/>
      <c r="X209" s="21"/>
      <c r="Y209" s="21"/>
      <c r="Z209" s="21"/>
      <c r="AA209" s="21"/>
    </row>
    <row r="210" spans="1:27">
      <c r="A210" s="21"/>
      <c r="B210" s="21"/>
      <c r="C210" s="21"/>
      <c r="D210" s="38"/>
      <c r="E210" s="21"/>
      <c r="F210" s="21"/>
      <c r="G210" s="21"/>
      <c r="H210" s="21"/>
      <c r="I210" s="21"/>
      <c r="J210" s="21"/>
      <c r="K210" s="21"/>
      <c r="L210" s="21"/>
      <c r="M210" s="21"/>
      <c r="N210" s="21"/>
      <c r="O210" s="21"/>
      <c r="P210" s="21"/>
      <c r="Q210" s="21"/>
      <c r="R210" s="21"/>
      <c r="S210" s="21"/>
      <c r="T210" s="21"/>
      <c r="U210" s="21"/>
      <c r="V210" s="21"/>
      <c r="W210" s="21"/>
      <c r="X210" s="21"/>
      <c r="Y210" s="21"/>
      <c r="Z210" s="21"/>
      <c r="AA210" s="21"/>
    </row>
    <row r="211" spans="1:27">
      <c r="A211" s="21"/>
      <c r="B211" s="21"/>
      <c r="C211" s="21"/>
      <c r="D211" s="38"/>
      <c r="E211" s="21"/>
      <c r="F211" s="21"/>
      <c r="G211" s="21"/>
      <c r="H211" s="21"/>
      <c r="I211" s="21"/>
      <c r="J211" s="21"/>
      <c r="K211" s="21"/>
      <c r="L211" s="21"/>
      <c r="M211" s="21"/>
      <c r="N211" s="21"/>
      <c r="O211" s="21"/>
      <c r="P211" s="21"/>
      <c r="Q211" s="21"/>
      <c r="R211" s="21"/>
      <c r="S211" s="21"/>
      <c r="T211" s="21"/>
      <c r="U211" s="21"/>
      <c r="V211" s="21"/>
      <c r="W211" s="21"/>
      <c r="X211" s="21"/>
      <c r="Y211" s="21"/>
      <c r="Z211" s="21"/>
      <c r="AA211" s="21"/>
    </row>
    <row r="212" spans="1:27">
      <c r="A212" s="21"/>
      <c r="B212" s="21"/>
      <c r="C212" s="21"/>
      <c r="D212" s="38"/>
      <c r="E212" s="21"/>
      <c r="F212" s="21"/>
      <c r="G212" s="21"/>
      <c r="H212" s="21"/>
      <c r="I212" s="21"/>
      <c r="J212" s="21"/>
      <c r="K212" s="21"/>
      <c r="L212" s="21"/>
      <c r="M212" s="21"/>
      <c r="N212" s="21"/>
      <c r="O212" s="21"/>
      <c r="P212" s="21"/>
      <c r="Q212" s="21"/>
      <c r="R212" s="21"/>
      <c r="S212" s="21"/>
      <c r="T212" s="21"/>
      <c r="U212" s="21"/>
      <c r="V212" s="21"/>
      <c r="W212" s="21"/>
      <c r="X212" s="21"/>
      <c r="Y212" s="21"/>
      <c r="Z212" s="21"/>
      <c r="AA212" s="21"/>
    </row>
    <row r="213" spans="1:27">
      <c r="A213" s="21"/>
      <c r="B213" s="21"/>
      <c r="C213" s="21"/>
      <c r="D213" s="38"/>
      <c r="E213" s="21"/>
      <c r="F213" s="21"/>
      <c r="G213" s="21"/>
      <c r="H213" s="21"/>
      <c r="I213" s="21"/>
      <c r="J213" s="21"/>
      <c r="K213" s="21"/>
      <c r="L213" s="21"/>
      <c r="M213" s="21"/>
      <c r="N213" s="21"/>
      <c r="O213" s="21"/>
      <c r="P213" s="21"/>
      <c r="Q213" s="21"/>
      <c r="R213" s="21"/>
      <c r="S213" s="21"/>
      <c r="T213" s="21"/>
      <c r="U213" s="21"/>
      <c r="V213" s="21"/>
      <c r="W213" s="21"/>
      <c r="X213" s="21"/>
      <c r="Y213" s="21"/>
      <c r="Z213" s="21"/>
      <c r="AA213" s="21"/>
    </row>
    <row r="214" spans="1:27">
      <c r="A214" s="21"/>
      <c r="B214" s="21"/>
      <c r="C214" s="21"/>
      <c r="D214" s="38"/>
      <c r="E214" s="21"/>
      <c r="F214" s="21"/>
      <c r="G214" s="21"/>
      <c r="H214" s="21"/>
      <c r="I214" s="21"/>
      <c r="J214" s="21"/>
      <c r="K214" s="21"/>
      <c r="L214" s="21"/>
      <c r="M214" s="21"/>
      <c r="N214" s="21"/>
      <c r="O214" s="21"/>
      <c r="P214" s="21"/>
      <c r="Q214" s="21"/>
      <c r="R214" s="21"/>
      <c r="S214" s="21"/>
      <c r="T214" s="21"/>
      <c r="U214" s="21"/>
      <c r="V214" s="21"/>
      <c r="W214" s="21"/>
      <c r="X214" s="21"/>
      <c r="Y214" s="21"/>
      <c r="Z214" s="21"/>
      <c r="AA214" s="21"/>
    </row>
    <row r="215" spans="1:27">
      <c r="A215" s="21"/>
      <c r="B215" s="21"/>
      <c r="C215" s="21"/>
      <c r="D215" s="38"/>
      <c r="E215" s="21"/>
      <c r="F215" s="21"/>
      <c r="G215" s="21"/>
      <c r="H215" s="21"/>
      <c r="I215" s="21"/>
      <c r="J215" s="21"/>
      <c r="K215" s="21"/>
      <c r="L215" s="21"/>
      <c r="M215" s="21"/>
      <c r="N215" s="21"/>
      <c r="O215" s="21"/>
      <c r="P215" s="21"/>
      <c r="Q215" s="21"/>
      <c r="R215" s="21"/>
      <c r="S215" s="21"/>
      <c r="T215" s="21"/>
      <c r="U215" s="21"/>
      <c r="V215" s="21"/>
      <c r="W215" s="21"/>
      <c r="X215" s="21"/>
      <c r="Y215" s="21"/>
      <c r="Z215" s="21"/>
      <c r="AA215" s="21"/>
    </row>
    <row r="216" spans="1:27">
      <c r="A216" s="21"/>
      <c r="B216" s="21"/>
      <c r="C216" s="21"/>
      <c r="D216" s="38"/>
      <c r="E216" s="21"/>
      <c r="F216" s="21"/>
      <c r="G216" s="21"/>
      <c r="H216" s="21"/>
      <c r="I216" s="21"/>
      <c r="J216" s="21"/>
      <c r="K216" s="21"/>
      <c r="L216" s="21"/>
      <c r="M216" s="21"/>
      <c r="N216" s="21"/>
      <c r="O216" s="21"/>
      <c r="P216" s="21"/>
      <c r="Q216" s="21"/>
      <c r="R216" s="21"/>
      <c r="S216" s="21"/>
      <c r="T216" s="21"/>
      <c r="U216" s="21"/>
      <c r="V216" s="21"/>
      <c r="W216" s="21"/>
      <c r="X216" s="21"/>
      <c r="Y216" s="21"/>
      <c r="Z216" s="21"/>
      <c r="AA216" s="21"/>
    </row>
    <row r="217" spans="1:27">
      <c r="A217" s="21"/>
      <c r="B217" s="21"/>
      <c r="C217" s="21"/>
      <c r="D217" s="38"/>
      <c r="E217" s="21"/>
      <c r="F217" s="21"/>
      <c r="G217" s="21"/>
      <c r="H217" s="21"/>
      <c r="I217" s="21"/>
      <c r="J217" s="21"/>
      <c r="K217" s="21"/>
      <c r="L217" s="21"/>
      <c r="M217" s="21"/>
      <c r="N217" s="21"/>
      <c r="O217" s="21"/>
      <c r="P217" s="21"/>
      <c r="Q217" s="21"/>
      <c r="R217" s="21"/>
      <c r="S217" s="21"/>
      <c r="T217" s="21"/>
      <c r="U217" s="21"/>
      <c r="V217" s="21"/>
      <c r="W217" s="21"/>
      <c r="X217" s="21"/>
      <c r="Y217" s="21"/>
      <c r="Z217" s="21"/>
      <c r="AA217" s="21"/>
    </row>
    <row r="218" spans="1:27">
      <c r="A218" s="21"/>
      <c r="B218" s="21"/>
      <c r="C218" s="21"/>
      <c r="D218" s="38"/>
      <c r="E218" s="21"/>
      <c r="F218" s="21"/>
      <c r="G218" s="21"/>
      <c r="H218" s="21"/>
      <c r="I218" s="21"/>
      <c r="J218" s="21"/>
      <c r="K218" s="21"/>
      <c r="L218" s="21"/>
      <c r="M218" s="21"/>
      <c r="N218" s="21"/>
      <c r="O218" s="21"/>
      <c r="P218" s="21"/>
      <c r="Q218" s="21"/>
      <c r="R218" s="21"/>
      <c r="S218" s="21"/>
      <c r="T218" s="21"/>
      <c r="U218" s="21"/>
      <c r="V218" s="21"/>
      <c r="W218" s="21"/>
      <c r="X218" s="21"/>
      <c r="Y218" s="21"/>
      <c r="Z218" s="21"/>
      <c r="AA218" s="21"/>
    </row>
    <row r="219" spans="1:27">
      <c r="A219" s="21"/>
      <c r="B219" s="21"/>
      <c r="C219" s="21"/>
      <c r="D219" s="38"/>
      <c r="E219" s="21"/>
      <c r="F219" s="21"/>
      <c r="G219" s="21"/>
      <c r="H219" s="21"/>
      <c r="I219" s="21"/>
      <c r="J219" s="21"/>
      <c r="K219" s="21"/>
      <c r="L219" s="21"/>
      <c r="M219" s="21"/>
      <c r="N219" s="21"/>
      <c r="O219" s="21"/>
      <c r="P219" s="21"/>
      <c r="Q219" s="21"/>
      <c r="R219" s="21"/>
      <c r="S219" s="21"/>
      <c r="T219" s="21"/>
      <c r="U219" s="21"/>
      <c r="V219" s="21"/>
      <c r="W219" s="21"/>
      <c r="X219" s="21"/>
      <c r="Y219" s="21"/>
      <c r="Z219" s="21"/>
      <c r="AA219" s="21"/>
    </row>
    <row r="220" spans="1:27">
      <c r="A220" s="21"/>
      <c r="B220" s="21"/>
      <c r="C220" s="21"/>
      <c r="D220" s="38"/>
      <c r="E220" s="21"/>
      <c r="F220" s="21"/>
      <c r="G220" s="21"/>
      <c r="H220" s="21"/>
      <c r="I220" s="21"/>
      <c r="J220" s="21"/>
      <c r="K220" s="21"/>
      <c r="L220" s="21"/>
      <c r="M220" s="21"/>
      <c r="N220" s="21"/>
      <c r="O220" s="21"/>
      <c r="P220" s="21"/>
      <c r="Q220" s="21"/>
      <c r="R220" s="21"/>
      <c r="S220" s="21"/>
      <c r="T220" s="21"/>
      <c r="U220" s="21"/>
      <c r="V220" s="21"/>
      <c r="W220" s="21"/>
      <c r="X220" s="21"/>
      <c r="Y220" s="21"/>
      <c r="Z220" s="21"/>
      <c r="AA220" s="21"/>
    </row>
    <row r="221" spans="1:27">
      <c r="A221" s="21"/>
      <c r="B221" s="21"/>
      <c r="C221" s="21"/>
      <c r="D221" s="38"/>
      <c r="E221" s="21"/>
      <c r="F221" s="21"/>
      <c r="G221" s="21"/>
      <c r="H221" s="21"/>
      <c r="I221" s="21"/>
      <c r="J221" s="21"/>
      <c r="K221" s="21"/>
      <c r="L221" s="21"/>
      <c r="M221" s="21"/>
      <c r="N221" s="21"/>
      <c r="O221" s="21"/>
      <c r="P221" s="21"/>
      <c r="Q221" s="21"/>
      <c r="R221" s="21"/>
      <c r="S221" s="21"/>
      <c r="T221" s="21"/>
      <c r="U221" s="21"/>
      <c r="V221" s="21"/>
      <c r="W221" s="21"/>
      <c r="X221" s="21"/>
      <c r="Y221" s="21"/>
      <c r="Z221" s="21"/>
      <c r="AA221" s="21"/>
    </row>
    <row r="222" spans="1:27">
      <c r="A222" s="21"/>
      <c r="B222" s="21"/>
      <c r="C222" s="21"/>
      <c r="D222" s="38"/>
      <c r="E222" s="21"/>
      <c r="F222" s="21"/>
      <c r="G222" s="21"/>
      <c r="H222" s="21"/>
      <c r="I222" s="21"/>
      <c r="J222" s="21"/>
      <c r="K222" s="21"/>
      <c r="L222" s="21"/>
      <c r="M222" s="21"/>
      <c r="N222" s="21"/>
      <c r="O222" s="21"/>
      <c r="P222" s="21"/>
      <c r="Q222" s="21"/>
      <c r="R222" s="21"/>
      <c r="S222" s="21"/>
      <c r="T222" s="21"/>
      <c r="U222" s="21"/>
      <c r="V222" s="21"/>
      <c r="W222" s="21"/>
      <c r="X222" s="21"/>
      <c r="Y222" s="21"/>
      <c r="Z222" s="21"/>
      <c r="AA222" s="21"/>
    </row>
    <row r="223" spans="1:27">
      <c r="A223" s="21"/>
      <c r="B223" s="21"/>
      <c r="C223" s="21"/>
      <c r="D223" s="38"/>
      <c r="E223" s="21"/>
      <c r="F223" s="21"/>
      <c r="G223" s="21"/>
      <c r="H223" s="21"/>
      <c r="I223" s="21"/>
      <c r="J223" s="21"/>
      <c r="K223" s="21"/>
      <c r="L223" s="21"/>
      <c r="M223" s="21"/>
      <c r="N223" s="21"/>
      <c r="O223" s="21"/>
      <c r="P223" s="21"/>
      <c r="Q223" s="21"/>
      <c r="R223" s="21"/>
      <c r="S223" s="21"/>
      <c r="T223" s="21"/>
      <c r="U223" s="21"/>
      <c r="V223" s="21"/>
      <c r="W223" s="21"/>
      <c r="X223" s="21"/>
      <c r="Y223" s="21"/>
      <c r="Z223" s="21"/>
      <c r="AA223" s="21"/>
    </row>
    <row r="224" spans="1:27">
      <c r="A224" s="21"/>
      <c r="B224" s="21"/>
      <c r="C224" s="21"/>
      <c r="D224" s="38"/>
      <c r="E224" s="21"/>
      <c r="F224" s="21"/>
      <c r="G224" s="21"/>
      <c r="H224" s="21"/>
      <c r="I224" s="21"/>
      <c r="J224" s="21"/>
      <c r="K224" s="21"/>
      <c r="L224" s="21"/>
      <c r="M224" s="21"/>
      <c r="N224" s="21"/>
      <c r="O224" s="21"/>
      <c r="P224" s="21"/>
      <c r="Q224" s="21"/>
      <c r="R224" s="21"/>
      <c r="S224" s="21"/>
      <c r="T224" s="21"/>
      <c r="U224" s="21"/>
      <c r="V224" s="21"/>
      <c r="W224" s="21"/>
      <c r="X224" s="21"/>
      <c r="Y224" s="21"/>
      <c r="Z224" s="21"/>
      <c r="AA224" s="21"/>
    </row>
    <row r="225" spans="1:27">
      <c r="A225" s="21"/>
      <c r="B225" s="21"/>
      <c r="C225" s="21"/>
      <c r="D225" s="38"/>
      <c r="E225" s="21"/>
      <c r="F225" s="21"/>
      <c r="G225" s="21"/>
      <c r="H225" s="21"/>
      <c r="I225" s="21"/>
      <c r="J225" s="21"/>
      <c r="K225" s="21"/>
      <c r="L225" s="21"/>
      <c r="M225" s="21"/>
      <c r="N225" s="21"/>
      <c r="O225" s="21"/>
      <c r="P225" s="21"/>
      <c r="Q225" s="21"/>
      <c r="R225" s="21"/>
      <c r="S225" s="21"/>
      <c r="T225" s="21"/>
      <c r="U225" s="21"/>
      <c r="V225" s="21"/>
      <c r="W225" s="21"/>
      <c r="X225" s="21"/>
      <c r="Y225" s="21"/>
      <c r="Z225" s="21"/>
      <c r="AA225" s="21"/>
    </row>
    <row r="226" spans="1:27">
      <c r="A226" s="21"/>
      <c r="B226" s="21"/>
      <c r="C226" s="21"/>
      <c r="D226" s="38"/>
      <c r="E226" s="21"/>
      <c r="F226" s="21"/>
      <c r="G226" s="21"/>
      <c r="H226" s="21"/>
      <c r="I226" s="21"/>
      <c r="J226" s="21"/>
      <c r="K226" s="21"/>
      <c r="L226" s="21"/>
      <c r="M226" s="21"/>
      <c r="N226" s="21"/>
      <c r="O226" s="21"/>
      <c r="P226" s="21"/>
      <c r="Q226" s="21"/>
      <c r="R226" s="21"/>
      <c r="S226" s="21"/>
      <c r="T226" s="21"/>
      <c r="U226" s="21"/>
      <c r="V226" s="21"/>
      <c r="W226" s="21"/>
      <c r="X226" s="21"/>
      <c r="Y226" s="21"/>
      <c r="Z226" s="21"/>
      <c r="AA226" s="21"/>
    </row>
    <row r="227" spans="1:27">
      <c r="A227" s="21"/>
      <c r="B227" s="21"/>
      <c r="C227" s="21"/>
      <c r="D227" s="38"/>
      <c r="E227" s="21"/>
      <c r="F227" s="21"/>
      <c r="G227" s="21"/>
      <c r="H227" s="21"/>
      <c r="I227" s="21"/>
      <c r="J227" s="21"/>
      <c r="K227" s="21"/>
      <c r="L227" s="21"/>
      <c r="M227" s="21"/>
      <c r="N227" s="21"/>
      <c r="O227" s="21"/>
      <c r="P227" s="21"/>
      <c r="Q227" s="21"/>
      <c r="R227" s="21"/>
      <c r="S227" s="21"/>
      <c r="T227" s="21"/>
      <c r="U227" s="21"/>
      <c r="V227" s="21"/>
      <c r="W227" s="21"/>
      <c r="X227" s="21"/>
      <c r="Y227" s="21"/>
      <c r="Z227" s="21"/>
      <c r="AA227" s="21"/>
    </row>
    <row r="228" spans="1:27">
      <c r="A228" s="21"/>
      <c r="B228" s="21"/>
      <c r="C228" s="21"/>
      <c r="D228" s="38"/>
      <c r="E228" s="21"/>
      <c r="F228" s="21"/>
      <c r="G228" s="21"/>
      <c r="H228" s="21"/>
      <c r="I228" s="21"/>
      <c r="J228" s="21"/>
      <c r="K228" s="21"/>
      <c r="L228" s="21"/>
      <c r="M228" s="21"/>
      <c r="N228" s="21"/>
      <c r="O228" s="21"/>
      <c r="P228" s="21"/>
      <c r="Q228" s="21"/>
      <c r="R228" s="21"/>
      <c r="S228" s="21"/>
      <c r="T228" s="21"/>
      <c r="U228" s="21"/>
      <c r="V228" s="21"/>
      <c r="W228" s="21"/>
      <c r="X228" s="21"/>
      <c r="Y228" s="21"/>
      <c r="Z228" s="21"/>
      <c r="AA228" s="21"/>
    </row>
    <row r="229" spans="1:27">
      <c r="A229" s="21"/>
      <c r="B229" s="21"/>
      <c r="C229" s="21"/>
      <c r="D229" s="38"/>
      <c r="E229" s="21"/>
      <c r="F229" s="21"/>
      <c r="G229" s="21"/>
      <c r="H229" s="21"/>
      <c r="I229" s="21"/>
      <c r="J229" s="21"/>
      <c r="K229" s="21"/>
      <c r="L229" s="21"/>
      <c r="M229" s="21"/>
      <c r="N229" s="21"/>
      <c r="O229" s="21"/>
      <c r="P229" s="21"/>
      <c r="Q229" s="21"/>
      <c r="R229" s="21"/>
      <c r="S229" s="21"/>
      <c r="T229" s="21"/>
      <c r="U229" s="21"/>
      <c r="V229" s="21"/>
      <c r="W229" s="21"/>
      <c r="X229" s="21"/>
      <c r="Y229" s="21"/>
      <c r="Z229" s="21"/>
      <c r="AA229" s="21"/>
    </row>
    <row r="230" spans="1:27">
      <c r="A230" s="21"/>
      <c r="B230" s="21"/>
      <c r="C230" s="21"/>
      <c r="D230" s="38"/>
      <c r="E230" s="21"/>
      <c r="F230" s="21"/>
      <c r="G230" s="21"/>
      <c r="H230" s="21"/>
      <c r="I230" s="21"/>
      <c r="J230" s="21"/>
      <c r="K230" s="21"/>
      <c r="L230" s="21"/>
      <c r="M230" s="21"/>
      <c r="N230" s="21"/>
      <c r="O230" s="21"/>
      <c r="P230" s="21"/>
      <c r="Q230" s="21"/>
      <c r="R230" s="21"/>
      <c r="S230" s="21"/>
      <c r="T230" s="21"/>
      <c r="U230" s="21"/>
      <c r="V230" s="21"/>
      <c r="W230" s="21"/>
      <c r="X230" s="21"/>
      <c r="Y230" s="21"/>
      <c r="Z230" s="21"/>
      <c r="AA230" s="21"/>
    </row>
    <row r="231" spans="1:27">
      <c r="A231" s="21"/>
      <c r="B231" s="21"/>
      <c r="C231" s="21"/>
      <c r="D231" s="38"/>
      <c r="E231" s="21"/>
      <c r="F231" s="21"/>
      <c r="G231" s="21"/>
      <c r="H231" s="21"/>
      <c r="I231" s="21"/>
      <c r="J231" s="21"/>
      <c r="K231" s="21"/>
      <c r="L231" s="21"/>
      <c r="M231" s="21"/>
      <c r="N231" s="21"/>
      <c r="O231" s="21"/>
      <c r="P231" s="21"/>
      <c r="Q231" s="21"/>
      <c r="R231" s="21"/>
      <c r="S231" s="21"/>
      <c r="T231" s="21"/>
      <c r="U231" s="21"/>
      <c r="V231" s="21"/>
      <c r="W231" s="21"/>
      <c r="X231" s="21"/>
      <c r="Y231" s="21"/>
      <c r="Z231" s="21"/>
      <c r="AA231" s="21"/>
    </row>
    <row r="232" spans="1:27">
      <c r="A232" s="21"/>
      <c r="B232" s="21"/>
      <c r="C232" s="21"/>
      <c r="D232" s="38"/>
      <c r="E232" s="21"/>
      <c r="F232" s="21"/>
      <c r="G232" s="21"/>
      <c r="H232" s="21"/>
      <c r="I232" s="21"/>
      <c r="J232" s="21"/>
      <c r="K232" s="21"/>
      <c r="L232" s="21"/>
      <c r="M232" s="21"/>
      <c r="N232" s="21"/>
      <c r="O232" s="21"/>
      <c r="P232" s="21"/>
      <c r="Q232" s="21"/>
      <c r="R232" s="21"/>
      <c r="S232" s="21"/>
      <c r="T232" s="21"/>
      <c r="U232" s="21"/>
      <c r="V232" s="21"/>
      <c r="W232" s="21"/>
      <c r="X232" s="21"/>
      <c r="Y232" s="21"/>
      <c r="Z232" s="21"/>
      <c r="AA232" s="21"/>
    </row>
    <row r="233" spans="1:27">
      <c r="A233" s="21"/>
      <c r="B233" s="21"/>
      <c r="C233" s="21"/>
      <c r="D233" s="38"/>
      <c r="E233" s="21"/>
      <c r="F233" s="21"/>
      <c r="G233" s="21"/>
      <c r="H233" s="21"/>
      <c r="I233" s="21"/>
      <c r="J233" s="21"/>
      <c r="K233" s="21"/>
      <c r="L233" s="21"/>
      <c r="M233" s="21"/>
      <c r="N233" s="21"/>
      <c r="O233" s="21"/>
      <c r="P233" s="21"/>
      <c r="Q233" s="21"/>
      <c r="R233" s="21"/>
      <c r="S233" s="21"/>
      <c r="T233" s="21"/>
      <c r="U233" s="21"/>
      <c r="V233" s="21"/>
      <c r="W233" s="21"/>
      <c r="X233" s="21"/>
      <c r="Y233" s="21"/>
      <c r="Z233" s="21"/>
      <c r="AA233" s="21"/>
    </row>
    <row r="234" spans="1:27">
      <c r="A234" s="21"/>
      <c r="B234" s="21"/>
      <c r="C234" s="21"/>
      <c r="D234" s="38"/>
      <c r="E234" s="21"/>
      <c r="F234" s="21"/>
      <c r="G234" s="21"/>
      <c r="H234" s="21"/>
      <c r="I234" s="21"/>
      <c r="J234" s="21"/>
      <c r="K234" s="21"/>
      <c r="L234" s="21"/>
      <c r="M234" s="21"/>
      <c r="N234" s="21"/>
      <c r="O234" s="21"/>
      <c r="P234" s="21"/>
      <c r="Q234" s="21"/>
      <c r="R234" s="21"/>
      <c r="S234" s="21"/>
      <c r="T234" s="21"/>
      <c r="U234" s="21"/>
      <c r="V234" s="21"/>
      <c r="W234" s="21"/>
      <c r="X234" s="21"/>
      <c r="Y234" s="21"/>
      <c r="Z234" s="21"/>
      <c r="AA234" s="21"/>
    </row>
    <row r="235" spans="1:27">
      <c r="A235" s="21"/>
      <c r="B235" s="21"/>
      <c r="C235" s="21"/>
      <c r="D235" s="38"/>
      <c r="E235" s="21"/>
      <c r="F235" s="21"/>
      <c r="G235" s="21"/>
      <c r="H235" s="21"/>
      <c r="I235" s="21"/>
      <c r="J235" s="21"/>
      <c r="K235" s="21"/>
      <c r="L235" s="21"/>
      <c r="M235" s="21"/>
      <c r="N235" s="21"/>
      <c r="O235" s="21"/>
      <c r="P235" s="21"/>
      <c r="Q235" s="21"/>
      <c r="R235" s="21"/>
      <c r="S235" s="21"/>
      <c r="T235" s="21"/>
      <c r="U235" s="21"/>
      <c r="V235" s="21"/>
      <c r="W235" s="21"/>
      <c r="X235" s="21"/>
      <c r="Y235" s="21"/>
      <c r="Z235" s="21"/>
      <c r="AA235" s="21"/>
    </row>
    <row r="236" spans="1:27">
      <c r="A236" s="21"/>
      <c r="B236" s="21"/>
      <c r="C236" s="21"/>
      <c r="D236" s="38"/>
      <c r="E236" s="21"/>
      <c r="F236" s="21"/>
      <c r="G236" s="21"/>
      <c r="H236" s="21"/>
      <c r="I236" s="21"/>
      <c r="J236" s="21"/>
      <c r="K236" s="21"/>
      <c r="L236" s="21"/>
      <c r="M236" s="21"/>
      <c r="N236" s="21"/>
      <c r="O236" s="21"/>
      <c r="P236" s="21"/>
      <c r="Q236" s="21"/>
      <c r="R236" s="21"/>
      <c r="S236" s="21"/>
      <c r="T236" s="21"/>
      <c r="U236" s="21"/>
      <c r="V236" s="21"/>
      <c r="W236" s="21"/>
      <c r="X236" s="21"/>
      <c r="Y236" s="21"/>
      <c r="Z236" s="21"/>
      <c r="AA236" s="21"/>
    </row>
    <row r="237" spans="1:27">
      <c r="A237" s="21"/>
      <c r="B237" s="21"/>
      <c r="C237" s="21"/>
      <c r="D237" s="38"/>
      <c r="E237" s="21"/>
      <c r="F237" s="21"/>
      <c r="G237" s="21"/>
      <c r="H237" s="21"/>
      <c r="I237" s="21"/>
      <c r="J237" s="21"/>
      <c r="K237" s="21"/>
      <c r="L237" s="21"/>
      <c r="M237" s="21"/>
      <c r="N237" s="21"/>
      <c r="O237" s="21"/>
      <c r="P237" s="21"/>
      <c r="Q237" s="21"/>
      <c r="R237" s="21"/>
      <c r="S237" s="21"/>
      <c r="T237" s="21"/>
      <c r="U237" s="21"/>
      <c r="V237" s="21"/>
      <c r="W237" s="21"/>
      <c r="X237" s="21"/>
      <c r="Y237" s="21"/>
      <c r="Z237" s="21"/>
      <c r="AA237" s="21"/>
    </row>
    <row r="238" spans="1:27">
      <c r="A238" s="21"/>
      <c r="B238" s="21"/>
      <c r="C238" s="21"/>
      <c r="D238" s="38"/>
      <c r="E238" s="21"/>
      <c r="F238" s="21"/>
      <c r="G238" s="21"/>
      <c r="H238" s="21"/>
      <c r="I238" s="21"/>
      <c r="J238" s="21"/>
      <c r="K238" s="21"/>
      <c r="L238" s="21"/>
      <c r="M238" s="21"/>
      <c r="N238" s="21"/>
      <c r="O238" s="21"/>
      <c r="P238" s="21"/>
      <c r="Q238" s="21"/>
      <c r="R238" s="21"/>
      <c r="S238" s="21"/>
      <c r="T238" s="21"/>
      <c r="U238" s="21"/>
      <c r="V238" s="21"/>
      <c r="W238" s="21"/>
      <c r="X238" s="21"/>
      <c r="Y238" s="21"/>
      <c r="Z238" s="21"/>
      <c r="AA238" s="21"/>
    </row>
    <row r="239" spans="1:27">
      <c r="A239" s="21"/>
      <c r="B239" s="21"/>
      <c r="C239" s="21"/>
      <c r="D239" s="38"/>
      <c r="E239" s="21"/>
      <c r="F239" s="21"/>
      <c r="G239" s="21"/>
      <c r="H239" s="21"/>
      <c r="I239" s="21"/>
      <c r="J239" s="21"/>
      <c r="K239" s="21"/>
      <c r="L239" s="21"/>
      <c r="M239" s="21"/>
      <c r="N239" s="21"/>
      <c r="O239" s="21"/>
      <c r="P239" s="21"/>
      <c r="Q239" s="21"/>
      <c r="R239" s="21"/>
      <c r="S239" s="21"/>
      <c r="T239" s="21"/>
      <c r="U239" s="21"/>
      <c r="V239" s="21"/>
      <c r="W239" s="21"/>
      <c r="X239" s="21"/>
      <c r="Y239" s="21"/>
      <c r="Z239" s="21"/>
      <c r="AA239" s="21"/>
    </row>
    <row r="240" spans="1:27">
      <c r="A240" s="21"/>
      <c r="B240" s="21"/>
      <c r="C240" s="21"/>
      <c r="D240" s="38"/>
      <c r="E240" s="21"/>
      <c r="F240" s="21"/>
      <c r="G240" s="21"/>
      <c r="H240" s="21"/>
      <c r="I240" s="21"/>
      <c r="J240" s="21"/>
      <c r="K240" s="21"/>
      <c r="L240" s="21"/>
      <c r="M240" s="21"/>
      <c r="N240" s="21"/>
      <c r="O240" s="21"/>
      <c r="P240" s="21"/>
      <c r="Q240" s="21"/>
      <c r="R240" s="21"/>
      <c r="S240" s="21"/>
      <c r="T240" s="21"/>
      <c r="U240" s="21"/>
      <c r="V240" s="21"/>
      <c r="W240" s="21"/>
      <c r="X240" s="21"/>
      <c r="Y240" s="21"/>
      <c r="Z240" s="21"/>
      <c r="AA240" s="21"/>
    </row>
    <row r="241" spans="1:27">
      <c r="A241" s="21"/>
      <c r="B241" s="21"/>
      <c r="C241" s="21"/>
      <c r="D241" s="38"/>
      <c r="E241" s="21"/>
      <c r="F241" s="21"/>
      <c r="G241" s="21"/>
      <c r="H241" s="21"/>
      <c r="I241" s="21"/>
      <c r="J241" s="21"/>
      <c r="K241" s="21"/>
      <c r="L241" s="21"/>
      <c r="M241" s="21"/>
      <c r="N241" s="21"/>
      <c r="O241" s="21"/>
      <c r="P241" s="21"/>
      <c r="Q241" s="21"/>
      <c r="R241" s="21"/>
      <c r="S241" s="21"/>
      <c r="T241" s="21"/>
      <c r="U241" s="21"/>
      <c r="V241" s="21"/>
      <c r="W241" s="21"/>
      <c r="X241" s="21"/>
      <c r="Y241" s="21"/>
      <c r="Z241" s="21"/>
      <c r="AA241" s="21"/>
    </row>
    <row r="242" spans="1:27">
      <c r="A242" s="21"/>
      <c r="B242" s="21"/>
      <c r="C242" s="21"/>
      <c r="D242" s="38"/>
      <c r="E242" s="21"/>
      <c r="F242" s="21"/>
      <c r="G242" s="21"/>
      <c r="H242" s="21"/>
      <c r="I242" s="21"/>
      <c r="J242" s="21"/>
      <c r="K242" s="21"/>
      <c r="L242" s="21"/>
      <c r="M242" s="21"/>
      <c r="N242" s="21"/>
      <c r="O242" s="21"/>
      <c r="P242" s="21"/>
      <c r="Q242" s="21"/>
      <c r="R242" s="21"/>
      <c r="S242" s="21"/>
      <c r="T242" s="21"/>
      <c r="U242" s="21"/>
      <c r="V242" s="21"/>
      <c r="W242" s="21"/>
      <c r="X242" s="21"/>
      <c r="Y242" s="21"/>
      <c r="Z242" s="21"/>
      <c r="AA242" s="21"/>
    </row>
    <row r="243" spans="1:27">
      <c r="A243" s="21"/>
      <c r="B243" s="21"/>
      <c r="C243" s="21"/>
      <c r="D243" s="38"/>
      <c r="E243" s="21"/>
      <c r="F243" s="21"/>
      <c r="G243" s="21"/>
      <c r="H243" s="21"/>
      <c r="I243" s="21"/>
      <c r="J243" s="21"/>
      <c r="K243" s="21"/>
      <c r="L243" s="21"/>
      <c r="M243" s="21"/>
      <c r="N243" s="21"/>
      <c r="O243" s="21"/>
      <c r="P243" s="21"/>
      <c r="Q243" s="21"/>
      <c r="R243" s="21"/>
      <c r="S243" s="21"/>
      <c r="T243" s="21"/>
      <c r="U243" s="21"/>
      <c r="V243" s="21"/>
      <c r="W243" s="21"/>
      <c r="X243" s="21"/>
      <c r="Y243" s="21"/>
      <c r="Z243" s="21"/>
      <c r="AA243" s="21"/>
    </row>
    <row r="244" spans="1:27">
      <c r="A244" s="21"/>
      <c r="B244" s="21"/>
      <c r="C244" s="21"/>
      <c r="D244" s="38"/>
      <c r="E244" s="21"/>
      <c r="F244" s="21"/>
      <c r="G244" s="21"/>
      <c r="H244" s="21"/>
      <c r="I244" s="21"/>
      <c r="J244" s="21"/>
      <c r="K244" s="21"/>
      <c r="L244" s="21"/>
      <c r="M244" s="21"/>
      <c r="N244" s="21"/>
      <c r="O244" s="21"/>
      <c r="P244" s="21"/>
      <c r="Q244" s="21"/>
      <c r="R244" s="21"/>
      <c r="S244" s="21"/>
      <c r="T244" s="21"/>
      <c r="U244" s="21"/>
      <c r="V244" s="21"/>
      <c r="W244" s="21"/>
      <c r="X244" s="21"/>
      <c r="Y244" s="21"/>
      <c r="Z244" s="21"/>
      <c r="AA244" s="21"/>
    </row>
    <row r="245" spans="1:27">
      <c r="A245" s="21"/>
      <c r="B245" s="21"/>
      <c r="C245" s="21"/>
      <c r="D245" s="38"/>
      <c r="E245" s="21"/>
      <c r="F245" s="21"/>
      <c r="G245" s="21"/>
      <c r="H245" s="21"/>
      <c r="I245" s="21"/>
      <c r="J245" s="21"/>
      <c r="K245" s="21"/>
      <c r="L245" s="21"/>
      <c r="M245" s="21"/>
      <c r="N245" s="21"/>
      <c r="O245" s="21"/>
      <c r="P245" s="21"/>
      <c r="Q245" s="21"/>
      <c r="R245" s="21"/>
      <c r="S245" s="21"/>
      <c r="T245" s="21"/>
      <c r="U245" s="21"/>
      <c r="V245" s="21"/>
      <c r="W245" s="21"/>
      <c r="X245" s="21"/>
      <c r="Y245" s="21"/>
      <c r="Z245" s="21"/>
      <c r="AA245" s="21"/>
    </row>
    <row r="246" spans="1:27">
      <c r="A246" s="21"/>
      <c r="B246" s="21"/>
      <c r="C246" s="21"/>
      <c r="D246" s="38"/>
      <c r="E246" s="21"/>
      <c r="F246" s="21"/>
      <c r="G246" s="21"/>
      <c r="H246" s="21"/>
      <c r="I246" s="21"/>
      <c r="J246" s="21"/>
      <c r="K246" s="21"/>
      <c r="L246" s="21"/>
      <c r="M246" s="21"/>
      <c r="N246" s="21"/>
      <c r="O246" s="21"/>
      <c r="P246" s="21"/>
      <c r="Q246" s="21"/>
      <c r="R246" s="21"/>
      <c r="S246" s="21"/>
      <c r="T246" s="21"/>
      <c r="U246" s="21"/>
      <c r="V246" s="21"/>
      <c r="W246" s="21"/>
      <c r="X246" s="21"/>
      <c r="Y246" s="21"/>
      <c r="Z246" s="21"/>
      <c r="AA246" s="21"/>
    </row>
    <row r="247" spans="1:27">
      <c r="A247" s="21"/>
      <c r="B247" s="21"/>
      <c r="C247" s="21"/>
      <c r="D247" s="38"/>
      <c r="E247" s="21"/>
      <c r="F247" s="21"/>
      <c r="G247" s="21"/>
      <c r="H247" s="21"/>
      <c r="I247" s="21"/>
      <c r="J247" s="21"/>
      <c r="K247" s="21"/>
      <c r="L247" s="21"/>
      <c r="M247" s="21"/>
      <c r="N247" s="21"/>
      <c r="O247" s="21"/>
      <c r="P247" s="21"/>
      <c r="Q247" s="21"/>
      <c r="R247" s="21"/>
      <c r="S247" s="21"/>
      <c r="T247" s="21"/>
      <c r="U247" s="21"/>
      <c r="V247" s="21"/>
      <c r="W247" s="21"/>
      <c r="X247" s="21"/>
      <c r="Y247" s="21"/>
      <c r="Z247" s="21"/>
      <c r="AA247" s="21"/>
    </row>
    <row r="248" spans="1:27">
      <c r="A248" s="21"/>
      <c r="B248" s="21"/>
      <c r="C248" s="21"/>
      <c r="D248" s="38"/>
      <c r="E248" s="21"/>
      <c r="F248" s="21"/>
      <c r="G248" s="21"/>
      <c r="H248" s="21"/>
      <c r="I248" s="21"/>
      <c r="J248" s="21"/>
      <c r="K248" s="21"/>
      <c r="L248" s="21"/>
      <c r="M248" s="21"/>
      <c r="N248" s="21"/>
      <c r="O248" s="21"/>
      <c r="P248" s="21"/>
      <c r="Q248" s="21"/>
      <c r="R248" s="21"/>
      <c r="S248" s="21"/>
      <c r="T248" s="21"/>
      <c r="U248" s="21"/>
      <c r="V248" s="21"/>
      <c r="W248" s="21"/>
      <c r="X248" s="21"/>
      <c r="Y248" s="21"/>
      <c r="Z248" s="21"/>
      <c r="AA248" s="21"/>
    </row>
    <row r="249" spans="1:27">
      <c r="A249" s="21"/>
      <c r="B249" s="21"/>
      <c r="C249" s="21"/>
      <c r="D249" s="38"/>
      <c r="E249" s="21"/>
      <c r="F249" s="21"/>
      <c r="G249" s="21"/>
      <c r="H249" s="21"/>
      <c r="I249" s="21"/>
      <c r="J249" s="21"/>
      <c r="K249" s="21"/>
      <c r="L249" s="21"/>
      <c r="M249" s="21"/>
      <c r="N249" s="21"/>
      <c r="O249" s="21"/>
      <c r="P249" s="21"/>
      <c r="Q249" s="21"/>
      <c r="R249" s="21"/>
      <c r="S249" s="21"/>
      <c r="T249" s="21"/>
      <c r="U249" s="21"/>
      <c r="V249" s="21"/>
      <c r="W249" s="21"/>
      <c r="X249" s="21"/>
      <c r="Y249" s="21"/>
      <c r="Z249" s="21"/>
      <c r="AA249" s="21"/>
    </row>
    <row r="250" spans="1:27">
      <c r="A250" s="21"/>
      <c r="B250" s="21"/>
      <c r="C250" s="21"/>
      <c r="D250" s="38"/>
      <c r="E250" s="21"/>
      <c r="F250" s="21"/>
      <c r="G250" s="21"/>
      <c r="H250" s="21"/>
      <c r="I250" s="21"/>
      <c r="J250" s="21"/>
      <c r="K250" s="21"/>
      <c r="L250" s="21"/>
      <c r="M250" s="21"/>
      <c r="N250" s="21"/>
      <c r="O250" s="21"/>
      <c r="P250" s="21"/>
      <c r="Q250" s="21"/>
      <c r="R250" s="21"/>
      <c r="S250" s="21"/>
      <c r="T250" s="21"/>
      <c r="U250" s="21"/>
      <c r="V250" s="21"/>
      <c r="W250" s="21"/>
      <c r="X250" s="21"/>
      <c r="Y250" s="21"/>
      <c r="Z250" s="21"/>
      <c r="AA250" s="21"/>
    </row>
    <row r="251" spans="1:27">
      <c r="A251" s="21"/>
      <c r="B251" s="21"/>
      <c r="C251" s="21"/>
      <c r="D251" s="38"/>
      <c r="E251" s="21"/>
      <c r="F251" s="21"/>
      <c r="G251" s="21"/>
      <c r="H251" s="21"/>
      <c r="I251" s="21"/>
      <c r="J251" s="21"/>
      <c r="K251" s="21"/>
      <c r="L251" s="21"/>
      <c r="M251" s="21"/>
      <c r="N251" s="21"/>
      <c r="O251" s="21"/>
      <c r="P251" s="21"/>
      <c r="Q251" s="21"/>
      <c r="R251" s="21"/>
      <c r="S251" s="21"/>
      <c r="T251" s="21"/>
      <c r="U251" s="21"/>
      <c r="V251" s="21"/>
      <c r="W251" s="21"/>
      <c r="X251" s="21"/>
      <c r="Y251" s="21"/>
      <c r="Z251" s="21"/>
      <c r="AA251" s="21"/>
    </row>
    <row r="252" spans="1:27">
      <c r="A252" s="21"/>
      <c r="B252" s="21"/>
      <c r="C252" s="21"/>
      <c r="D252" s="38"/>
      <c r="E252" s="21"/>
      <c r="F252" s="21"/>
      <c r="G252" s="21"/>
      <c r="H252" s="21"/>
      <c r="I252" s="21"/>
      <c r="J252" s="21"/>
      <c r="K252" s="21"/>
      <c r="L252" s="21"/>
      <c r="M252" s="21"/>
      <c r="N252" s="21"/>
      <c r="O252" s="21"/>
      <c r="P252" s="21"/>
      <c r="Q252" s="21"/>
      <c r="R252" s="21"/>
      <c r="S252" s="21"/>
      <c r="T252" s="21"/>
      <c r="U252" s="21"/>
      <c r="V252" s="21"/>
      <c r="W252" s="21"/>
      <c r="X252" s="21"/>
      <c r="Y252" s="21"/>
      <c r="Z252" s="21"/>
      <c r="AA252" s="21"/>
    </row>
    <row r="253" spans="1:27">
      <c r="A253" s="21"/>
      <c r="B253" s="21"/>
      <c r="C253" s="21"/>
      <c r="D253" s="38"/>
      <c r="E253" s="21"/>
      <c r="F253" s="21"/>
      <c r="G253" s="21"/>
      <c r="H253" s="21"/>
      <c r="I253" s="21"/>
      <c r="J253" s="21"/>
      <c r="K253" s="21"/>
      <c r="L253" s="21"/>
      <c r="M253" s="21"/>
      <c r="N253" s="21"/>
      <c r="O253" s="21"/>
      <c r="P253" s="21"/>
      <c r="Q253" s="21"/>
      <c r="R253" s="21"/>
      <c r="S253" s="21"/>
      <c r="T253" s="21"/>
      <c r="U253" s="21"/>
      <c r="V253" s="21"/>
      <c r="W253" s="21"/>
      <c r="X253" s="21"/>
      <c r="Y253" s="21"/>
      <c r="Z253" s="21"/>
      <c r="AA253" s="21"/>
    </row>
    <row r="254" spans="1:27">
      <c r="A254" s="21"/>
      <c r="B254" s="21"/>
      <c r="C254" s="21"/>
      <c r="D254" s="38"/>
      <c r="E254" s="21"/>
      <c r="F254" s="21"/>
      <c r="G254" s="21"/>
      <c r="H254" s="21"/>
      <c r="I254" s="21"/>
      <c r="J254" s="21"/>
      <c r="K254" s="21"/>
      <c r="L254" s="21"/>
      <c r="M254" s="21"/>
      <c r="N254" s="21"/>
      <c r="O254" s="21"/>
      <c r="P254" s="21"/>
      <c r="Q254" s="21"/>
      <c r="R254" s="21"/>
      <c r="S254" s="21"/>
      <c r="T254" s="21"/>
      <c r="U254" s="21"/>
      <c r="V254" s="21"/>
      <c r="W254" s="21"/>
      <c r="X254" s="21"/>
      <c r="Y254" s="21"/>
      <c r="Z254" s="21"/>
      <c r="AA254" s="21"/>
    </row>
    <row r="255" spans="1:27">
      <c r="A255" s="21"/>
      <c r="B255" s="21"/>
      <c r="C255" s="21"/>
      <c r="D255" s="38"/>
      <c r="E255" s="21"/>
      <c r="F255" s="21"/>
      <c r="G255" s="21"/>
      <c r="H255" s="21"/>
      <c r="I255" s="21"/>
      <c r="J255" s="21"/>
      <c r="K255" s="21"/>
      <c r="L255" s="21"/>
      <c r="M255" s="21"/>
      <c r="N255" s="21"/>
      <c r="O255" s="21"/>
      <c r="P255" s="21"/>
      <c r="Q255" s="21"/>
      <c r="R255" s="21"/>
      <c r="S255" s="21"/>
      <c r="T255" s="21"/>
      <c r="U255" s="21"/>
      <c r="V255" s="21"/>
      <c r="W255" s="21"/>
      <c r="X255" s="21"/>
      <c r="Y255" s="21"/>
      <c r="Z255" s="21"/>
      <c r="AA255" s="21"/>
    </row>
    <row r="256" spans="1:27">
      <c r="A256" s="21"/>
      <c r="B256" s="21"/>
      <c r="C256" s="21"/>
      <c r="D256" s="38"/>
      <c r="E256" s="21"/>
      <c r="F256" s="21"/>
      <c r="G256" s="21"/>
      <c r="H256" s="21"/>
      <c r="I256" s="21"/>
      <c r="J256" s="21"/>
      <c r="K256" s="21"/>
      <c r="L256" s="21"/>
      <c r="M256" s="21"/>
      <c r="N256" s="21"/>
      <c r="O256" s="21"/>
      <c r="P256" s="21"/>
      <c r="Q256" s="21"/>
      <c r="R256" s="21"/>
      <c r="S256" s="21"/>
      <c r="T256" s="21"/>
      <c r="U256" s="21"/>
      <c r="V256" s="21"/>
      <c r="W256" s="21"/>
      <c r="X256" s="21"/>
      <c r="Y256" s="21"/>
      <c r="Z256" s="21"/>
      <c r="AA256" s="21"/>
    </row>
    <row r="257" spans="1:27">
      <c r="A257" s="21"/>
      <c r="B257" s="21"/>
      <c r="C257" s="21"/>
      <c r="D257" s="38"/>
      <c r="E257" s="21"/>
      <c r="F257" s="21"/>
      <c r="G257" s="21"/>
      <c r="H257" s="21"/>
      <c r="I257" s="21"/>
      <c r="J257" s="21"/>
      <c r="K257" s="21"/>
      <c r="L257" s="21"/>
      <c r="M257" s="21"/>
      <c r="N257" s="21"/>
      <c r="O257" s="21"/>
      <c r="P257" s="21"/>
      <c r="Q257" s="21"/>
      <c r="R257" s="21"/>
      <c r="S257" s="21"/>
      <c r="T257" s="21"/>
      <c r="U257" s="21"/>
      <c r="V257" s="21"/>
      <c r="W257" s="21"/>
      <c r="X257" s="21"/>
      <c r="Y257" s="21"/>
      <c r="Z257" s="21"/>
      <c r="AA257" s="21"/>
    </row>
    <row r="258" spans="1:27">
      <c r="A258" s="21"/>
      <c r="B258" s="21"/>
      <c r="C258" s="21"/>
      <c r="D258" s="38"/>
      <c r="E258" s="21"/>
      <c r="F258" s="21"/>
      <c r="G258" s="21"/>
      <c r="H258" s="21"/>
      <c r="I258" s="21"/>
      <c r="J258" s="21"/>
      <c r="K258" s="21"/>
      <c r="L258" s="21"/>
      <c r="M258" s="21"/>
      <c r="N258" s="21"/>
      <c r="O258" s="21"/>
      <c r="P258" s="21"/>
      <c r="Q258" s="21"/>
      <c r="R258" s="21"/>
      <c r="S258" s="21"/>
      <c r="T258" s="21"/>
      <c r="U258" s="21"/>
      <c r="V258" s="21"/>
      <c r="W258" s="21"/>
      <c r="X258" s="21"/>
      <c r="Y258" s="21"/>
      <c r="Z258" s="21"/>
      <c r="AA258" s="21"/>
    </row>
    <row r="259" spans="1:27">
      <c r="A259" s="21"/>
      <c r="B259" s="21"/>
      <c r="C259" s="21"/>
      <c r="D259" s="38"/>
      <c r="E259" s="21"/>
      <c r="F259" s="21"/>
      <c r="G259" s="21"/>
      <c r="H259" s="21"/>
      <c r="I259" s="21"/>
      <c r="J259" s="21"/>
      <c r="K259" s="21"/>
      <c r="L259" s="21"/>
      <c r="M259" s="21"/>
      <c r="N259" s="21"/>
      <c r="O259" s="21"/>
      <c r="P259" s="21"/>
      <c r="Q259" s="21"/>
      <c r="R259" s="21"/>
      <c r="S259" s="21"/>
      <c r="T259" s="21"/>
      <c r="U259" s="21"/>
      <c r="V259" s="21"/>
      <c r="W259" s="21"/>
      <c r="X259" s="21"/>
      <c r="Y259" s="21"/>
      <c r="Z259" s="21"/>
      <c r="AA259" s="21"/>
    </row>
    <row r="260" spans="1:27">
      <c r="A260" s="21"/>
      <c r="B260" s="21"/>
      <c r="C260" s="21"/>
      <c r="D260" s="38"/>
      <c r="E260" s="21"/>
      <c r="F260" s="21"/>
      <c r="G260" s="21"/>
      <c r="H260" s="21"/>
      <c r="I260" s="21"/>
      <c r="J260" s="21"/>
      <c r="K260" s="21"/>
      <c r="L260" s="21"/>
      <c r="M260" s="21"/>
      <c r="N260" s="21"/>
      <c r="O260" s="21"/>
      <c r="P260" s="21"/>
      <c r="Q260" s="21"/>
      <c r="R260" s="21"/>
      <c r="S260" s="21"/>
      <c r="T260" s="21"/>
      <c r="U260" s="21"/>
      <c r="V260" s="21"/>
      <c r="W260" s="21"/>
      <c r="X260" s="21"/>
      <c r="Y260" s="21"/>
      <c r="Z260" s="21"/>
      <c r="AA260" s="21"/>
    </row>
    <row r="261" spans="1:27">
      <c r="A261" s="21"/>
      <c r="B261" s="21"/>
      <c r="C261" s="21"/>
      <c r="D261" s="38"/>
      <c r="E261" s="21"/>
      <c r="F261" s="21"/>
      <c r="G261" s="21"/>
      <c r="H261" s="21"/>
      <c r="I261" s="21"/>
      <c r="J261" s="21"/>
      <c r="K261" s="21"/>
      <c r="L261" s="21"/>
      <c r="M261" s="21"/>
      <c r="N261" s="21"/>
      <c r="O261" s="21"/>
      <c r="P261" s="21"/>
      <c r="Q261" s="21"/>
      <c r="R261" s="21"/>
      <c r="S261" s="21"/>
      <c r="T261" s="21"/>
      <c r="U261" s="21"/>
      <c r="V261" s="21"/>
      <c r="W261" s="21"/>
      <c r="X261" s="21"/>
      <c r="Y261" s="21"/>
      <c r="Z261" s="21"/>
      <c r="AA261" s="21"/>
    </row>
    <row r="262" spans="1:27">
      <c r="A262" s="21"/>
      <c r="B262" s="21"/>
      <c r="C262" s="21"/>
      <c r="D262" s="38"/>
      <c r="E262" s="21"/>
      <c r="F262" s="21"/>
      <c r="G262" s="21"/>
      <c r="H262" s="21"/>
      <c r="I262" s="21"/>
      <c r="J262" s="21"/>
      <c r="K262" s="21"/>
      <c r="L262" s="21"/>
      <c r="M262" s="21"/>
      <c r="N262" s="21"/>
      <c r="O262" s="21"/>
      <c r="P262" s="21"/>
      <c r="Q262" s="21"/>
      <c r="R262" s="21"/>
      <c r="S262" s="21"/>
      <c r="T262" s="21"/>
      <c r="U262" s="21"/>
      <c r="V262" s="21"/>
      <c r="W262" s="21"/>
      <c r="X262" s="21"/>
      <c r="Y262" s="21"/>
      <c r="Z262" s="21"/>
      <c r="AA262" s="21"/>
    </row>
    <row r="263" spans="1:27">
      <c r="A263" s="21"/>
      <c r="B263" s="21"/>
      <c r="C263" s="21"/>
      <c r="D263" s="38"/>
      <c r="E263" s="21"/>
      <c r="F263" s="21"/>
      <c r="G263" s="21"/>
      <c r="H263" s="21"/>
      <c r="I263" s="21"/>
      <c r="J263" s="21"/>
      <c r="K263" s="21"/>
      <c r="L263" s="21"/>
      <c r="M263" s="21"/>
      <c r="N263" s="21"/>
      <c r="O263" s="21"/>
      <c r="P263" s="21"/>
      <c r="Q263" s="21"/>
      <c r="R263" s="21"/>
      <c r="S263" s="21"/>
      <c r="T263" s="21"/>
      <c r="U263" s="21"/>
      <c r="V263" s="21"/>
      <c r="W263" s="21"/>
      <c r="X263" s="21"/>
      <c r="Y263" s="21"/>
      <c r="Z263" s="21"/>
      <c r="AA263" s="21"/>
    </row>
    <row r="264" spans="1:27">
      <c r="A264" s="21"/>
      <c r="B264" s="21"/>
      <c r="C264" s="21"/>
      <c r="D264" s="38"/>
      <c r="E264" s="21"/>
      <c r="F264" s="21"/>
      <c r="G264" s="21"/>
      <c r="H264" s="21"/>
      <c r="I264" s="21"/>
      <c r="J264" s="21"/>
      <c r="K264" s="21"/>
      <c r="L264" s="21"/>
      <c r="M264" s="21"/>
      <c r="N264" s="21"/>
      <c r="O264" s="21"/>
      <c r="P264" s="21"/>
      <c r="Q264" s="21"/>
      <c r="R264" s="21"/>
      <c r="S264" s="21"/>
      <c r="T264" s="21"/>
      <c r="U264" s="21"/>
      <c r="V264" s="21"/>
      <c r="W264" s="21"/>
      <c r="X264" s="21"/>
      <c r="Y264" s="21"/>
      <c r="Z264" s="21"/>
      <c r="AA264" s="21"/>
    </row>
    <row r="265" spans="1:27">
      <c r="A265" s="21"/>
      <c r="B265" s="21"/>
      <c r="C265" s="21"/>
      <c r="D265" s="38"/>
      <c r="E265" s="21"/>
      <c r="F265" s="21"/>
      <c r="G265" s="21"/>
      <c r="H265" s="21"/>
      <c r="I265" s="21"/>
      <c r="J265" s="21"/>
      <c r="K265" s="21"/>
      <c r="L265" s="21"/>
      <c r="M265" s="21"/>
      <c r="N265" s="21"/>
      <c r="O265" s="21"/>
      <c r="P265" s="21"/>
      <c r="Q265" s="21"/>
      <c r="R265" s="21"/>
      <c r="S265" s="21"/>
      <c r="T265" s="21"/>
      <c r="U265" s="21"/>
      <c r="V265" s="21"/>
      <c r="W265" s="21"/>
      <c r="X265" s="21"/>
      <c r="Y265" s="21"/>
      <c r="Z265" s="21"/>
      <c r="AA265" s="21"/>
    </row>
    <row r="266" spans="1:27">
      <c r="A266" s="21"/>
      <c r="B266" s="21"/>
      <c r="C266" s="21"/>
      <c r="D266" s="38"/>
      <c r="E266" s="21"/>
      <c r="F266" s="21"/>
      <c r="G266" s="21"/>
      <c r="H266" s="21"/>
      <c r="I266" s="21"/>
      <c r="J266" s="21"/>
      <c r="K266" s="21"/>
      <c r="L266" s="21"/>
      <c r="M266" s="21"/>
      <c r="N266" s="21"/>
      <c r="O266" s="21"/>
      <c r="P266" s="21"/>
      <c r="Q266" s="21"/>
      <c r="R266" s="21"/>
      <c r="S266" s="21"/>
      <c r="T266" s="21"/>
      <c r="U266" s="21"/>
      <c r="V266" s="21"/>
      <c r="W266" s="21"/>
      <c r="X266" s="21"/>
      <c r="Y266" s="21"/>
      <c r="Z266" s="21"/>
      <c r="AA266" s="21"/>
    </row>
    <row r="267" spans="1:27">
      <c r="A267" s="21"/>
      <c r="B267" s="21"/>
      <c r="C267" s="21"/>
      <c r="D267" s="38"/>
      <c r="E267" s="21"/>
      <c r="F267" s="21"/>
      <c r="G267" s="21"/>
      <c r="H267" s="21"/>
      <c r="I267" s="21"/>
      <c r="J267" s="21"/>
      <c r="K267" s="21"/>
      <c r="L267" s="21"/>
      <c r="M267" s="21"/>
      <c r="N267" s="21"/>
      <c r="O267" s="21"/>
      <c r="P267" s="21"/>
      <c r="Q267" s="21"/>
      <c r="R267" s="21"/>
      <c r="S267" s="21"/>
      <c r="T267" s="21"/>
      <c r="U267" s="21"/>
      <c r="V267" s="21"/>
      <c r="W267" s="21"/>
      <c r="X267" s="21"/>
      <c r="Y267" s="21"/>
      <c r="Z267" s="21"/>
      <c r="AA267" s="21"/>
    </row>
    <row r="268" spans="1:27">
      <c r="A268" s="21"/>
      <c r="B268" s="21"/>
      <c r="C268" s="21"/>
      <c r="D268" s="38"/>
      <c r="E268" s="21"/>
      <c r="F268" s="21"/>
      <c r="G268" s="21"/>
      <c r="H268" s="21"/>
      <c r="I268" s="21"/>
      <c r="J268" s="21"/>
      <c r="K268" s="21"/>
      <c r="L268" s="21"/>
      <c r="M268" s="21"/>
      <c r="N268" s="21"/>
      <c r="O268" s="21"/>
      <c r="P268" s="21"/>
      <c r="Q268" s="21"/>
      <c r="R268" s="21"/>
      <c r="S268" s="21"/>
      <c r="T268" s="21"/>
      <c r="U268" s="21"/>
      <c r="V268" s="21"/>
      <c r="W268" s="21"/>
      <c r="X268" s="21"/>
      <c r="Y268" s="21"/>
      <c r="Z268" s="21"/>
      <c r="AA268" s="21"/>
    </row>
    <row r="269" spans="1:27">
      <c r="A269" s="21"/>
      <c r="B269" s="21"/>
      <c r="C269" s="21"/>
      <c r="D269" s="38"/>
      <c r="E269" s="21"/>
      <c r="F269" s="21"/>
      <c r="G269" s="21"/>
      <c r="H269" s="21"/>
      <c r="I269" s="21"/>
      <c r="J269" s="21"/>
      <c r="K269" s="21"/>
      <c r="L269" s="21"/>
      <c r="M269" s="21"/>
      <c r="N269" s="21"/>
      <c r="O269" s="21"/>
      <c r="P269" s="21"/>
      <c r="Q269" s="21"/>
      <c r="R269" s="21"/>
      <c r="S269" s="21"/>
      <c r="T269" s="21"/>
      <c r="U269" s="21"/>
      <c r="V269" s="21"/>
      <c r="W269" s="21"/>
      <c r="X269" s="21"/>
      <c r="Y269" s="21"/>
      <c r="Z269" s="21"/>
      <c r="AA269" s="21"/>
    </row>
    <row r="270" spans="1:27">
      <c r="A270" s="21"/>
      <c r="B270" s="21"/>
      <c r="C270" s="21"/>
      <c r="D270" s="38"/>
      <c r="E270" s="21"/>
      <c r="F270" s="21"/>
      <c r="G270" s="21"/>
      <c r="H270" s="21"/>
      <c r="I270" s="21"/>
      <c r="J270" s="21"/>
      <c r="K270" s="21"/>
      <c r="L270" s="21"/>
      <c r="M270" s="21"/>
      <c r="N270" s="21"/>
      <c r="O270" s="21"/>
      <c r="P270" s="21"/>
      <c r="Q270" s="21"/>
      <c r="R270" s="21"/>
      <c r="S270" s="21"/>
      <c r="T270" s="21"/>
      <c r="U270" s="21"/>
      <c r="V270" s="21"/>
      <c r="W270" s="21"/>
      <c r="X270" s="21"/>
      <c r="Y270" s="21"/>
      <c r="Z270" s="21"/>
      <c r="AA270" s="21"/>
    </row>
    <row r="271" spans="1:27">
      <c r="A271" s="21"/>
      <c r="B271" s="21"/>
      <c r="C271" s="21"/>
      <c r="D271" s="38"/>
      <c r="E271" s="21"/>
      <c r="F271" s="21"/>
      <c r="G271" s="21"/>
      <c r="H271" s="21"/>
      <c r="I271" s="21"/>
      <c r="J271" s="21"/>
      <c r="K271" s="21"/>
      <c r="L271" s="21"/>
      <c r="M271" s="21"/>
      <c r="N271" s="21"/>
      <c r="O271" s="21"/>
      <c r="P271" s="21"/>
      <c r="Q271" s="21"/>
      <c r="R271" s="21"/>
      <c r="S271" s="21"/>
      <c r="T271" s="21"/>
      <c r="U271" s="21"/>
      <c r="V271" s="21"/>
      <c r="W271" s="21"/>
      <c r="X271" s="21"/>
      <c r="Y271" s="21"/>
      <c r="Z271" s="21"/>
      <c r="AA271" s="21"/>
    </row>
    <row r="272" spans="1:27">
      <c r="A272" s="21"/>
      <c r="B272" s="21"/>
      <c r="C272" s="21"/>
      <c r="D272" s="38"/>
      <c r="E272" s="21"/>
      <c r="F272" s="21"/>
      <c r="G272" s="21"/>
      <c r="H272" s="21"/>
      <c r="I272" s="21"/>
      <c r="J272" s="21"/>
      <c r="K272" s="21"/>
      <c r="L272" s="21"/>
      <c r="M272" s="21"/>
      <c r="N272" s="21"/>
      <c r="O272" s="21"/>
      <c r="P272" s="21"/>
      <c r="Q272" s="21"/>
      <c r="R272" s="21"/>
      <c r="S272" s="21"/>
      <c r="T272" s="21"/>
      <c r="U272" s="21"/>
      <c r="V272" s="21"/>
      <c r="W272" s="21"/>
      <c r="X272" s="21"/>
      <c r="Y272" s="21"/>
      <c r="Z272" s="21"/>
      <c r="AA272" s="21"/>
    </row>
    <row r="273" spans="1:27">
      <c r="A273" s="21"/>
      <c r="B273" s="21"/>
      <c r="C273" s="21"/>
      <c r="D273" s="38"/>
      <c r="E273" s="21"/>
      <c r="F273" s="21"/>
      <c r="G273" s="21"/>
      <c r="H273" s="21"/>
      <c r="I273" s="21"/>
      <c r="J273" s="21"/>
      <c r="K273" s="21"/>
      <c r="L273" s="21"/>
      <c r="M273" s="21"/>
      <c r="N273" s="21"/>
      <c r="O273" s="21"/>
      <c r="P273" s="21"/>
      <c r="Q273" s="21"/>
      <c r="R273" s="21"/>
      <c r="S273" s="21"/>
      <c r="T273" s="21"/>
      <c r="U273" s="21"/>
      <c r="V273" s="21"/>
      <c r="W273" s="21"/>
      <c r="X273" s="21"/>
      <c r="Y273" s="21"/>
      <c r="Z273" s="21"/>
      <c r="AA273" s="21"/>
    </row>
    <row r="274" spans="1:27">
      <c r="A274" s="21"/>
      <c r="B274" s="21"/>
      <c r="C274" s="21"/>
      <c r="D274" s="38"/>
      <c r="E274" s="21"/>
      <c r="F274" s="21"/>
      <c r="G274" s="21"/>
      <c r="H274" s="21"/>
      <c r="I274" s="21"/>
      <c r="J274" s="21"/>
      <c r="K274" s="21"/>
      <c r="L274" s="21"/>
      <c r="M274" s="21"/>
      <c r="N274" s="21"/>
      <c r="O274" s="21"/>
      <c r="P274" s="21"/>
      <c r="Q274" s="21"/>
      <c r="R274" s="21"/>
      <c r="S274" s="21"/>
      <c r="T274" s="21"/>
      <c r="U274" s="21"/>
      <c r="V274" s="21"/>
      <c r="W274" s="21"/>
      <c r="X274" s="21"/>
      <c r="Y274" s="21"/>
      <c r="Z274" s="21"/>
      <c r="AA274" s="21"/>
    </row>
    <row r="275" spans="1:27">
      <c r="A275" s="21"/>
      <c r="B275" s="21"/>
      <c r="C275" s="21"/>
      <c r="D275" s="38"/>
      <c r="E275" s="21"/>
      <c r="F275" s="21"/>
      <c r="G275" s="21"/>
      <c r="H275" s="21"/>
      <c r="I275" s="21"/>
      <c r="J275" s="21"/>
      <c r="K275" s="21"/>
      <c r="L275" s="21"/>
      <c r="M275" s="21"/>
      <c r="N275" s="21"/>
      <c r="O275" s="21"/>
      <c r="P275" s="21"/>
      <c r="Q275" s="21"/>
      <c r="R275" s="21"/>
      <c r="S275" s="21"/>
      <c r="T275" s="21"/>
      <c r="U275" s="21"/>
      <c r="V275" s="21"/>
      <c r="W275" s="21"/>
      <c r="X275" s="21"/>
      <c r="Y275" s="21"/>
      <c r="Z275" s="21"/>
      <c r="AA275" s="21"/>
    </row>
    <row r="276" spans="1:27">
      <c r="A276" s="21"/>
      <c r="B276" s="21"/>
      <c r="C276" s="21"/>
      <c r="D276" s="38"/>
      <c r="E276" s="21"/>
      <c r="F276" s="21"/>
      <c r="G276" s="21"/>
      <c r="H276" s="21"/>
      <c r="I276" s="21"/>
      <c r="J276" s="21"/>
      <c r="K276" s="21"/>
      <c r="L276" s="21"/>
      <c r="M276" s="21"/>
      <c r="N276" s="21"/>
      <c r="O276" s="21"/>
      <c r="P276" s="21"/>
      <c r="Q276" s="21"/>
      <c r="R276" s="21"/>
      <c r="S276" s="21"/>
      <c r="T276" s="21"/>
      <c r="U276" s="21"/>
      <c r="V276" s="21"/>
      <c r="W276" s="21"/>
      <c r="X276" s="21"/>
      <c r="Y276" s="21"/>
      <c r="Z276" s="21"/>
      <c r="AA276" s="21"/>
    </row>
    <row r="277" spans="1:27">
      <c r="A277" s="21"/>
      <c r="B277" s="21"/>
      <c r="C277" s="21"/>
      <c r="D277" s="38"/>
      <c r="E277" s="21"/>
      <c r="F277" s="21"/>
      <c r="G277" s="21"/>
      <c r="H277" s="21"/>
      <c r="I277" s="21"/>
      <c r="J277" s="21"/>
      <c r="K277" s="21"/>
      <c r="L277" s="21"/>
      <c r="M277" s="21"/>
      <c r="N277" s="21"/>
      <c r="O277" s="21"/>
      <c r="P277" s="21"/>
      <c r="Q277" s="21"/>
      <c r="R277" s="21"/>
      <c r="S277" s="21"/>
      <c r="T277" s="21"/>
      <c r="U277" s="21"/>
      <c r="V277" s="21"/>
      <c r="W277" s="21"/>
      <c r="X277" s="21"/>
      <c r="Y277" s="21"/>
      <c r="Z277" s="21"/>
      <c r="AA277" s="21"/>
    </row>
    <row r="278" spans="1:27">
      <c r="A278" s="21"/>
      <c r="B278" s="21"/>
      <c r="C278" s="21"/>
      <c r="D278" s="38"/>
      <c r="E278" s="21"/>
      <c r="F278" s="21"/>
      <c r="G278" s="21"/>
      <c r="H278" s="21"/>
      <c r="I278" s="21"/>
      <c r="J278" s="21"/>
      <c r="K278" s="21"/>
      <c r="L278" s="21"/>
      <c r="M278" s="21"/>
      <c r="N278" s="21"/>
      <c r="O278" s="21"/>
      <c r="P278" s="21"/>
      <c r="Q278" s="21"/>
      <c r="R278" s="21"/>
      <c r="S278" s="21"/>
      <c r="T278" s="21"/>
      <c r="U278" s="21"/>
      <c r="V278" s="21"/>
      <c r="W278" s="21"/>
      <c r="X278" s="21"/>
      <c r="Y278" s="21"/>
      <c r="Z278" s="21"/>
      <c r="AA278" s="21"/>
    </row>
    <row r="279" spans="1:27">
      <c r="A279" s="21"/>
      <c r="B279" s="21"/>
      <c r="C279" s="21"/>
      <c r="D279" s="38"/>
      <c r="E279" s="21"/>
      <c r="F279" s="21"/>
      <c r="G279" s="21"/>
      <c r="H279" s="21"/>
      <c r="I279" s="21"/>
      <c r="J279" s="21"/>
      <c r="K279" s="21"/>
      <c r="L279" s="21"/>
      <c r="M279" s="21"/>
      <c r="N279" s="21"/>
      <c r="O279" s="21"/>
      <c r="P279" s="21"/>
      <c r="Q279" s="21"/>
      <c r="R279" s="21"/>
      <c r="S279" s="21"/>
      <c r="T279" s="21"/>
      <c r="U279" s="21"/>
      <c r="V279" s="21"/>
      <c r="W279" s="21"/>
      <c r="X279" s="21"/>
      <c r="Y279" s="21"/>
      <c r="Z279" s="21"/>
      <c r="AA279" s="21"/>
    </row>
    <row r="280" spans="1:27">
      <c r="A280" s="21"/>
      <c r="B280" s="21"/>
      <c r="C280" s="21"/>
      <c r="D280" s="38"/>
      <c r="E280" s="21"/>
      <c r="F280" s="21"/>
      <c r="G280" s="21"/>
      <c r="H280" s="21"/>
      <c r="I280" s="21"/>
      <c r="J280" s="21"/>
      <c r="K280" s="21"/>
      <c r="L280" s="21"/>
      <c r="M280" s="21"/>
      <c r="N280" s="21"/>
      <c r="O280" s="21"/>
      <c r="P280" s="21"/>
      <c r="Q280" s="21"/>
      <c r="R280" s="21"/>
      <c r="S280" s="21"/>
      <c r="T280" s="21"/>
      <c r="U280" s="21"/>
      <c r="V280" s="21"/>
      <c r="W280" s="21"/>
      <c r="X280" s="21"/>
      <c r="Y280" s="21"/>
      <c r="Z280" s="21"/>
      <c r="AA280" s="21"/>
    </row>
    <row r="281" spans="1:27">
      <c r="A281" s="21"/>
      <c r="B281" s="21"/>
      <c r="C281" s="21"/>
      <c r="D281" s="38"/>
      <c r="E281" s="21"/>
      <c r="F281" s="21"/>
      <c r="G281" s="21"/>
      <c r="H281" s="21"/>
      <c r="I281" s="21"/>
      <c r="J281" s="21"/>
      <c r="K281" s="21"/>
      <c r="L281" s="21"/>
      <c r="M281" s="21"/>
      <c r="N281" s="21"/>
      <c r="O281" s="21"/>
      <c r="P281" s="21"/>
      <c r="Q281" s="21"/>
      <c r="R281" s="21"/>
      <c r="S281" s="21"/>
      <c r="T281" s="21"/>
      <c r="U281" s="21"/>
      <c r="V281" s="21"/>
      <c r="W281" s="21"/>
      <c r="X281" s="21"/>
      <c r="Y281" s="21"/>
      <c r="Z281" s="21"/>
      <c r="AA281" s="21"/>
    </row>
    <row r="282" spans="1:27">
      <c r="A282" s="21"/>
      <c r="B282" s="21"/>
      <c r="C282" s="21"/>
      <c r="D282" s="38"/>
      <c r="E282" s="21"/>
      <c r="F282" s="21"/>
      <c r="G282" s="21"/>
      <c r="H282" s="21"/>
      <c r="I282" s="21"/>
      <c r="J282" s="21"/>
      <c r="K282" s="21"/>
      <c r="L282" s="21"/>
      <c r="M282" s="21"/>
      <c r="N282" s="21"/>
      <c r="O282" s="21"/>
      <c r="P282" s="21"/>
      <c r="Q282" s="21"/>
      <c r="R282" s="21"/>
      <c r="S282" s="21"/>
      <c r="T282" s="21"/>
      <c r="U282" s="21"/>
      <c r="V282" s="21"/>
      <c r="W282" s="21"/>
      <c r="X282" s="21"/>
      <c r="Y282" s="21"/>
      <c r="Z282" s="21"/>
      <c r="AA282" s="21"/>
    </row>
    <row r="283" spans="1:27">
      <c r="A283" s="21"/>
      <c r="B283" s="21"/>
      <c r="C283" s="21"/>
      <c r="D283" s="38"/>
      <c r="E283" s="21"/>
      <c r="F283" s="21"/>
      <c r="G283" s="21"/>
      <c r="H283" s="21"/>
      <c r="I283" s="21"/>
      <c r="J283" s="21"/>
      <c r="K283" s="21"/>
      <c r="L283" s="21"/>
      <c r="M283" s="21"/>
      <c r="N283" s="21"/>
      <c r="O283" s="21"/>
      <c r="P283" s="21"/>
      <c r="Q283" s="21"/>
      <c r="R283" s="21"/>
      <c r="S283" s="21"/>
      <c r="T283" s="21"/>
      <c r="U283" s="21"/>
      <c r="V283" s="21"/>
      <c r="W283" s="21"/>
      <c r="X283" s="21"/>
      <c r="Y283" s="21"/>
      <c r="Z283" s="21"/>
      <c r="AA283" s="21"/>
    </row>
    <row r="284" spans="1:27">
      <c r="A284" s="21"/>
      <c r="B284" s="21"/>
      <c r="C284" s="21"/>
      <c r="D284" s="38"/>
      <c r="E284" s="21"/>
      <c r="F284" s="21"/>
      <c r="G284" s="21"/>
      <c r="H284" s="21"/>
      <c r="I284" s="21"/>
      <c r="J284" s="21"/>
      <c r="K284" s="21"/>
      <c r="L284" s="21"/>
      <c r="M284" s="21"/>
      <c r="N284" s="21"/>
      <c r="O284" s="21"/>
      <c r="P284" s="21"/>
      <c r="Q284" s="21"/>
      <c r="R284" s="21"/>
      <c r="S284" s="21"/>
      <c r="T284" s="21"/>
      <c r="U284" s="21"/>
      <c r="V284" s="21"/>
      <c r="W284" s="21"/>
      <c r="X284" s="21"/>
      <c r="Y284" s="21"/>
      <c r="Z284" s="21"/>
      <c r="AA284" s="21"/>
    </row>
    <row r="285" spans="1:27">
      <c r="A285" s="21"/>
      <c r="B285" s="21"/>
      <c r="C285" s="21"/>
      <c r="D285" s="38"/>
      <c r="E285" s="21"/>
      <c r="F285" s="21"/>
      <c r="G285" s="21"/>
      <c r="H285" s="21"/>
      <c r="I285" s="21"/>
      <c r="J285" s="21"/>
      <c r="K285" s="21"/>
      <c r="L285" s="21"/>
      <c r="M285" s="21"/>
      <c r="N285" s="21"/>
      <c r="O285" s="21"/>
      <c r="P285" s="21"/>
      <c r="Q285" s="21"/>
      <c r="R285" s="21"/>
      <c r="S285" s="21"/>
      <c r="T285" s="21"/>
      <c r="U285" s="21"/>
      <c r="V285" s="21"/>
      <c r="W285" s="21"/>
      <c r="X285" s="21"/>
      <c r="Y285" s="21"/>
      <c r="Z285" s="21"/>
      <c r="AA285" s="21"/>
    </row>
    <row r="286" spans="1:27">
      <c r="A286" s="21"/>
      <c r="B286" s="21"/>
      <c r="C286" s="21"/>
      <c r="D286" s="38"/>
      <c r="E286" s="21"/>
      <c r="F286" s="21"/>
      <c r="G286" s="21"/>
      <c r="H286" s="21"/>
      <c r="I286" s="21"/>
      <c r="J286" s="21"/>
      <c r="K286" s="21"/>
      <c r="L286" s="21"/>
      <c r="M286" s="21"/>
      <c r="N286" s="21"/>
      <c r="O286" s="21"/>
      <c r="P286" s="21"/>
      <c r="Q286" s="21"/>
      <c r="R286" s="21"/>
      <c r="S286" s="21"/>
      <c r="T286" s="21"/>
      <c r="U286" s="21"/>
      <c r="V286" s="21"/>
      <c r="W286" s="21"/>
      <c r="X286" s="21"/>
      <c r="Y286" s="21"/>
      <c r="Z286" s="21"/>
      <c r="AA286" s="21"/>
    </row>
    <row r="287" spans="1:27">
      <c r="A287" s="21"/>
      <c r="B287" s="21"/>
      <c r="C287" s="21"/>
      <c r="D287" s="38"/>
      <c r="E287" s="21"/>
      <c r="F287" s="21"/>
      <c r="G287" s="21"/>
      <c r="H287" s="21"/>
      <c r="I287" s="21"/>
      <c r="J287" s="21"/>
      <c r="K287" s="21"/>
      <c r="L287" s="21"/>
      <c r="M287" s="21"/>
      <c r="N287" s="21"/>
      <c r="O287" s="21"/>
      <c r="P287" s="21"/>
      <c r="Q287" s="21"/>
      <c r="R287" s="21"/>
      <c r="S287" s="21"/>
      <c r="T287" s="21"/>
      <c r="U287" s="21"/>
      <c r="V287" s="21"/>
      <c r="W287" s="21"/>
      <c r="X287" s="21"/>
      <c r="Y287" s="21"/>
      <c r="Z287" s="21"/>
      <c r="AA287" s="21"/>
    </row>
    <row r="288" spans="1:27">
      <c r="A288" s="21"/>
      <c r="B288" s="21"/>
      <c r="C288" s="21"/>
      <c r="D288" s="38"/>
      <c r="E288" s="21"/>
      <c r="F288" s="21"/>
      <c r="G288" s="21"/>
      <c r="H288" s="21"/>
      <c r="I288" s="21"/>
      <c r="J288" s="21"/>
      <c r="K288" s="21"/>
      <c r="L288" s="21"/>
      <c r="M288" s="21"/>
      <c r="N288" s="21"/>
      <c r="O288" s="21"/>
      <c r="P288" s="21"/>
      <c r="Q288" s="21"/>
      <c r="R288" s="21"/>
      <c r="S288" s="21"/>
      <c r="T288" s="21"/>
      <c r="U288" s="21"/>
      <c r="V288" s="21"/>
      <c r="W288" s="21"/>
      <c r="X288" s="21"/>
      <c r="Y288" s="21"/>
      <c r="Z288" s="21"/>
      <c r="AA288" s="21"/>
    </row>
    <row r="289" spans="1:27">
      <c r="A289" s="21"/>
      <c r="B289" s="21"/>
      <c r="C289" s="21"/>
      <c r="D289" s="38"/>
      <c r="E289" s="21"/>
      <c r="F289" s="21"/>
      <c r="G289" s="21"/>
      <c r="H289" s="21"/>
      <c r="I289" s="21"/>
      <c r="J289" s="21"/>
      <c r="K289" s="21"/>
      <c r="L289" s="21"/>
      <c r="M289" s="21"/>
      <c r="N289" s="21"/>
      <c r="O289" s="21"/>
      <c r="P289" s="21"/>
      <c r="Q289" s="21"/>
      <c r="R289" s="21"/>
      <c r="S289" s="21"/>
      <c r="T289" s="21"/>
      <c r="U289" s="21"/>
      <c r="V289" s="21"/>
      <c r="W289" s="21"/>
      <c r="X289" s="21"/>
      <c r="Y289" s="21"/>
      <c r="Z289" s="21"/>
      <c r="AA289" s="21"/>
    </row>
    <row r="290" spans="1:27">
      <c r="A290" s="21"/>
      <c r="B290" s="21"/>
      <c r="C290" s="21"/>
      <c r="D290" s="38"/>
      <c r="E290" s="21"/>
      <c r="F290" s="21"/>
      <c r="G290" s="21"/>
      <c r="H290" s="21"/>
      <c r="I290" s="21"/>
      <c r="J290" s="21"/>
      <c r="K290" s="21"/>
      <c r="L290" s="21"/>
      <c r="M290" s="21"/>
      <c r="N290" s="21"/>
      <c r="O290" s="21"/>
      <c r="P290" s="21"/>
      <c r="Q290" s="21"/>
      <c r="R290" s="21"/>
      <c r="S290" s="21"/>
      <c r="T290" s="21"/>
      <c r="U290" s="21"/>
      <c r="V290" s="21"/>
      <c r="W290" s="21"/>
      <c r="X290" s="21"/>
      <c r="Y290" s="21"/>
      <c r="Z290" s="21"/>
      <c r="AA290" s="21"/>
    </row>
    <row r="291" spans="1:27">
      <c r="A291" s="21"/>
      <c r="B291" s="21"/>
      <c r="C291" s="21"/>
      <c r="D291" s="38"/>
      <c r="E291" s="21"/>
      <c r="F291" s="21"/>
      <c r="G291" s="21"/>
      <c r="H291" s="21"/>
      <c r="I291" s="21"/>
      <c r="J291" s="21"/>
      <c r="K291" s="21"/>
      <c r="L291" s="21"/>
      <c r="M291" s="21"/>
      <c r="N291" s="21"/>
      <c r="O291" s="21"/>
      <c r="P291" s="21"/>
      <c r="Q291" s="21"/>
      <c r="R291" s="21"/>
      <c r="S291" s="21"/>
      <c r="T291" s="21"/>
      <c r="U291" s="21"/>
      <c r="V291" s="21"/>
      <c r="W291" s="21"/>
      <c r="X291" s="21"/>
      <c r="Y291" s="21"/>
      <c r="Z291" s="21"/>
      <c r="AA291" s="21"/>
    </row>
    <row r="292" spans="1:27">
      <c r="A292" s="21"/>
      <c r="B292" s="21"/>
      <c r="C292" s="21"/>
      <c r="D292" s="38"/>
      <c r="E292" s="21"/>
      <c r="F292" s="21"/>
      <c r="G292" s="21"/>
      <c r="H292" s="21"/>
      <c r="I292" s="21"/>
      <c r="J292" s="21"/>
      <c r="K292" s="21"/>
      <c r="L292" s="21"/>
      <c r="M292" s="21"/>
      <c r="N292" s="21"/>
      <c r="O292" s="21"/>
      <c r="P292" s="21"/>
      <c r="Q292" s="21"/>
      <c r="R292" s="21"/>
      <c r="S292" s="21"/>
      <c r="T292" s="21"/>
      <c r="U292" s="21"/>
      <c r="V292" s="21"/>
      <c r="W292" s="21"/>
      <c r="X292" s="21"/>
      <c r="Y292" s="21"/>
      <c r="Z292" s="21"/>
      <c r="AA292" s="21"/>
    </row>
    <row r="293" spans="1:27">
      <c r="A293" s="21"/>
      <c r="B293" s="21"/>
      <c r="C293" s="21"/>
      <c r="D293" s="38"/>
      <c r="E293" s="21"/>
      <c r="F293" s="21"/>
      <c r="G293" s="21"/>
      <c r="H293" s="21"/>
      <c r="I293" s="21"/>
      <c r="J293" s="21"/>
      <c r="K293" s="21"/>
      <c r="L293" s="21"/>
      <c r="M293" s="21"/>
      <c r="N293" s="21"/>
      <c r="O293" s="21"/>
      <c r="P293" s="21"/>
      <c r="Q293" s="21"/>
      <c r="R293" s="21"/>
      <c r="S293" s="21"/>
      <c r="T293" s="21"/>
      <c r="U293" s="21"/>
      <c r="V293" s="21"/>
      <c r="W293" s="21"/>
      <c r="X293" s="21"/>
      <c r="Y293" s="21"/>
      <c r="Z293" s="21"/>
      <c r="AA293" s="21"/>
    </row>
    <row r="294" spans="1:27">
      <c r="A294" s="21"/>
      <c r="B294" s="21"/>
      <c r="C294" s="21"/>
      <c r="D294" s="38"/>
      <c r="E294" s="21"/>
      <c r="F294" s="21"/>
      <c r="G294" s="21"/>
      <c r="H294" s="21"/>
      <c r="I294" s="21"/>
      <c r="J294" s="21"/>
      <c r="K294" s="21"/>
      <c r="L294" s="21"/>
      <c r="M294" s="21"/>
      <c r="N294" s="21"/>
      <c r="O294" s="21"/>
      <c r="P294" s="21"/>
      <c r="Q294" s="21"/>
      <c r="R294" s="21"/>
      <c r="S294" s="21"/>
      <c r="T294" s="21"/>
      <c r="U294" s="21"/>
      <c r="V294" s="21"/>
      <c r="W294" s="21"/>
      <c r="X294" s="21"/>
      <c r="Y294" s="21"/>
      <c r="Z294" s="21"/>
      <c r="AA294" s="21"/>
    </row>
    <row r="295" spans="1:27">
      <c r="A295" s="21"/>
      <c r="B295" s="21"/>
      <c r="C295" s="21"/>
      <c r="D295" s="38"/>
      <c r="E295" s="21"/>
      <c r="F295" s="21"/>
      <c r="G295" s="21"/>
      <c r="H295" s="21"/>
      <c r="I295" s="21"/>
      <c r="J295" s="21"/>
      <c r="K295" s="21"/>
      <c r="L295" s="21"/>
      <c r="M295" s="21"/>
      <c r="N295" s="21"/>
      <c r="O295" s="21"/>
      <c r="P295" s="21"/>
      <c r="Q295" s="21"/>
      <c r="R295" s="21"/>
      <c r="S295" s="21"/>
      <c r="T295" s="21"/>
      <c r="U295" s="21"/>
      <c r="V295" s="21"/>
      <c r="W295" s="21"/>
      <c r="X295" s="21"/>
      <c r="Y295" s="21"/>
      <c r="Z295" s="21"/>
      <c r="AA295" s="21"/>
    </row>
    <row r="296" spans="1:27">
      <c r="A296" s="21"/>
      <c r="B296" s="21"/>
      <c r="C296" s="21"/>
      <c r="D296" s="38"/>
      <c r="E296" s="21"/>
      <c r="F296" s="21"/>
      <c r="G296" s="21"/>
      <c r="H296" s="21"/>
      <c r="I296" s="21"/>
      <c r="J296" s="21"/>
      <c r="K296" s="21"/>
      <c r="L296" s="21"/>
      <c r="M296" s="21"/>
      <c r="N296" s="21"/>
      <c r="O296" s="21"/>
      <c r="P296" s="21"/>
      <c r="Q296" s="21"/>
      <c r="R296" s="21"/>
      <c r="S296" s="21"/>
      <c r="T296" s="21"/>
      <c r="U296" s="21"/>
      <c r="V296" s="21"/>
      <c r="W296" s="21"/>
      <c r="X296" s="21"/>
      <c r="Y296" s="21"/>
      <c r="Z296" s="21"/>
      <c r="AA296" s="21"/>
    </row>
    <row r="297" spans="1:27">
      <c r="A297" s="21"/>
      <c r="B297" s="21"/>
      <c r="C297" s="21"/>
      <c r="D297" s="38"/>
      <c r="E297" s="21"/>
      <c r="F297" s="21"/>
      <c r="G297" s="21"/>
      <c r="H297" s="21"/>
      <c r="I297" s="21"/>
      <c r="J297" s="21"/>
      <c r="K297" s="21"/>
      <c r="L297" s="21"/>
      <c r="M297" s="21"/>
      <c r="N297" s="21"/>
      <c r="O297" s="21"/>
      <c r="P297" s="21"/>
      <c r="Q297" s="21"/>
      <c r="R297" s="21"/>
      <c r="S297" s="21"/>
      <c r="T297" s="21"/>
      <c r="U297" s="21"/>
      <c r="V297" s="21"/>
      <c r="W297" s="21"/>
      <c r="X297" s="21"/>
      <c r="Y297" s="21"/>
      <c r="Z297" s="21"/>
      <c r="AA297" s="21"/>
    </row>
    <row r="298" spans="1:27">
      <c r="A298" s="21"/>
      <c r="B298" s="21"/>
      <c r="C298" s="21"/>
      <c r="D298" s="38"/>
      <c r="E298" s="21"/>
      <c r="F298" s="21"/>
      <c r="G298" s="21"/>
      <c r="H298" s="21"/>
      <c r="I298" s="21"/>
      <c r="J298" s="21"/>
      <c r="K298" s="21"/>
      <c r="L298" s="21"/>
      <c r="M298" s="21"/>
      <c r="N298" s="21"/>
      <c r="O298" s="21"/>
      <c r="P298" s="21"/>
      <c r="Q298" s="21"/>
      <c r="R298" s="21"/>
      <c r="S298" s="21"/>
      <c r="T298" s="21"/>
      <c r="U298" s="21"/>
      <c r="V298" s="21"/>
      <c r="W298" s="21"/>
      <c r="X298" s="21"/>
      <c r="Y298" s="21"/>
      <c r="Z298" s="21"/>
      <c r="AA298" s="21"/>
    </row>
    <row r="299" spans="1:27">
      <c r="A299" s="21"/>
      <c r="B299" s="21"/>
      <c r="C299" s="21"/>
      <c r="D299" s="38"/>
      <c r="E299" s="21"/>
      <c r="F299" s="21"/>
      <c r="G299" s="21"/>
      <c r="H299" s="21"/>
      <c r="I299" s="21"/>
      <c r="J299" s="21"/>
      <c r="K299" s="21"/>
      <c r="L299" s="21"/>
      <c r="M299" s="21"/>
      <c r="N299" s="21"/>
      <c r="O299" s="21"/>
      <c r="P299" s="21"/>
      <c r="Q299" s="21"/>
      <c r="R299" s="21"/>
      <c r="S299" s="21"/>
      <c r="T299" s="21"/>
      <c r="U299" s="21"/>
      <c r="V299" s="21"/>
      <c r="W299" s="21"/>
      <c r="X299" s="21"/>
      <c r="Y299" s="21"/>
      <c r="Z299" s="21"/>
      <c r="AA299" s="21"/>
    </row>
    <row r="300" spans="1:27">
      <c r="A300" s="21"/>
      <c r="B300" s="21"/>
      <c r="C300" s="21"/>
      <c r="D300" s="38"/>
      <c r="E300" s="21"/>
      <c r="F300" s="21"/>
      <c r="G300" s="21"/>
      <c r="H300" s="21"/>
      <c r="I300" s="21"/>
      <c r="J300" s="21"/>
      <c r="K300" s="21"/>
      <c r="L300" s="21"/>
      <c r="M300" s="21"/>
      <c r="N300" s="21"/>
      <c r="O300" s="21"/>
      <c r="P300" s="21"/>
      <c r="Q300" s="21"/>
      <c r="R300" s="21"/>
      <c r="S300" s="21"/>
      <c r="T300" s="21"/>
      <c r="U300" s="21"/>
      <c r="V300" s="21"/>
      <c r="W300" s="21"/>
      <c r="X300" s="21"/>
      <c r="Y300" s="21"/>
      <c r="Z300" s="21"/>
      <c r="AA300" s="21"/>
    </row>
    <row r="301" spans="1:27">
      <c r="A301" s="21"/>
      <c r="B301" s="21"/>
      <c r="C301" s="21"/>
      <c r="D301" s="38"/>
      <c r="E301" s="21"/>
      <c r="F301" s="21"/>
      <c r="G301" s="21"/>
      <c r="H301" s="21"/>
      <c r="I301" s="21"/>
      <c r="J301" s="21"/>
      <c r="K301" s="21"/>
      <c r="L301" s="21"/>
      <c r="M301" s="21"/>
      <c r="N301" s="21"/>
      <c r="O301" s="21"/>
      <c r="P301" s="21"/>
      <c r="Q301" s="21"/>
      <c r="R301" s="21"/>
      <c r="S301" s="21"/>
      <c r="T301" s="21"/>
      <c r="U301" s="21"/>
      <c r="V301" s="21"/>
      <c r="W301" s="21"/>
      <c r="X301" s="21"/>
      <c r="Y301" s="21"/>
      <c r="Z301" s="21"/>
      <c r="AA301" s="21"/>
    </row>
    <row r="302" spans="1:27">
      <c r="A302" s="21"/>
      <c r="B302" s="21"/>
      <c r="C302" s="21"/>
      <c r="D302" s="38"/>
      <c r="E302" s="21"/>
      <c r="F302" s="21"/>
      <c r="G302" s="21"/>
      <c r="H302" s="21"/>
      <c r="I302" s="21"/>
      <c r="J302" s="21"/>
      <c r="K302" s="21"/>
      <c r="L302" s="21"/>
      <c r="M302" s="21"/>
      <c r="N302" s="21"/>
      <c r="O302" s="21"/>
      <c r="P302" s="21"/>
      <c r="Q302" s="21"/>
      <c r="R302" s="21"/>
      <c r="S302" s="21"/>
      <c r="T302" s="21"/>
      <c r="U302" s="21"/>
      <c r="V302" s="21"/>
      <c r="W302" s="21"/>
      <c r="X302" s="21"/>
      <c r="Y302" s="21"/>
      <c r="Z302" s="21"/>
      <c r="AA302" s="21"/>
    </row>
    <row r="303" spans="1:27">
      <c r="A303" s="21"/>
      <c r="B303" s="21"/>
      <c r="C303" s="21"/>
      <c r="D303" s="38"/>
      <c r="E303" s="21"/>
      <c r="F303" s="21"/>
      <c r="G303" s="21"/>
      <c r="H303" s="21"/>
      <c r="I303" s="21"/>
      <c r="J303" s="21"/>
      <c r="K303" s="21"/>
      <c r="L303" s="21"/>
      <c r="M303" s="21"/>
      <c r="N303" s="21"/>
      <c r="O303" s="21"/>
      <c r="P303" s="21"/>
      <c r="Q303" s="21"/>
      <c r="R303" s="21"/>
      <c r="S303" s="21"/>
      <c r="T303" s="21"/>
      <c r="U303" s="21"/>
      <c r="V303" s="21"/>
      <c r="W303" s="21"/>
      <c r="X303" s="21"/>
      <c r="Y303" s="21"/>
      <c r="Z303" s="21"/>
      <c r="AA303" s="21"/>
    </row>
    <row r="304" spans="1:27">
      <c r="A304" s="21"/>
      <c r="B304" s="21"/>
      <c r="C304" s="21"/>
      <c r="D304" s="38"/>
      <c r="E304" s="21"/>
      <c r="F304" s="21"/>
      <c r="G304" s="21"/>
      <c r="H304" s="21"/>
      <c r="I304" s="21"/>
      <c r="J304" s="21"/>
      <c r="K304" s="21"/>
      <c r="L304" s="21"/>
      <c r="M304" s="21"/>
      <c r="N304" s="21"/>
      <c r="O304" s="21"/>
      <c r="P304" s="21"/>
      <c r="Q304" s="21"/>
      <c r="R304" s="21"/>
      <c r="S304" s="21"/>
      <c r="T304" s="21"/>
      <c r="U304" s="21"/>
      <c r="V304" s="21"/>
      <c r="W304" s="21"/>
      <c r="X304" s="21"/>
      <c r="Y304" s="21"/>
      <c r="Z304" s="21"/>
      <c r="AA304" s="21"/>
    </row>
    <row r="305" spans="1:27">
      <c r="A305" s="21"/>
      <c r="B305" s="21"/>
      <c r="C305" s="21"/>
      <c r="D305" s="38"/>
      <c r="E305" s="21"/>
      <c r="F305" s="21"/>
      <c r="G305" s="21"/>
      <c r="H305" s="21"/>
      <c r="I305" s="21"/>
      <c r="J305" s="21"/>
      <c r="K305" s="21"/>
      <c r="L305" s="21"/>
      <c r="M305" s="21"/>
      <c r="N305" s="21"/>
      <c r="O305" s="21"/>
      <c r="P305" s="21"/>
      <c r="Q305" s="21"/>
      <c r="R305" s="21"/>
      <c r="S305" s="21"/>
      <c r="T305" s="21"/>
      <c r="U305" s="21"/>
      <c r="V305" s="21"/>
      <c r="W305" s="21"/>
      <c r="X305" s="21"/>
      <c r="Y305" s="21"/>
      <c r="Z305" s="21"/>
      <c r="AA305" s="21"/>
    </row>
    <row r="306" spans="1:27">
      <c r="A306" s="21"/>
      <c r="B306" s="21"/>
      <c r="C306" s="21"/>
      <c r="D306" s="38"/>
      <c r="E306" s="21"/>
      <c r="F306" s="21"/>
      <c r="G306" s="21"/>
      <c r="H306" s="21"/>
      <c r="I306" s="21"/>
      <c r="J306" s="21"/>
      <c r="K306" s="21"/>
      <c r="L306" s="21"/>
      <c r="M306" s="21"/>
      <c r="N306" s="21"/>
      <c r="O306" s="21"/>
      <c r="P306" s="21"/>
      <c r="Q306" s="21"/>
      <c r="R306" s="21"/>
      <c r="S306" s="21"/>
      <c r="T306" s="21"/>
      <c r="U306" s="21"/>
      <c r="V306" s="21"/>
      <c r="W306" s="21"/>
      <c r="X306" s="21"/>
      <c r="Y306" s="21"/>
      <c r="Z306" s="21"/>
      <c r="AA306" s="21"/>
    </row>
    <row r="307" spans="1:27">
      <c r="A307" s="21"/>
      <c r="B307" s="21"/>
      <c r="C307" s="21"/>
      <c r="D307" s="38"/>
      <c r="E307" s="21"/>
      <c r="F307" s="21"/>
      <c r="G307" s="21"/>
      <c r="H307" s="21"/>
      <c r="I307" s="21"/>
      <c r="J307" s="21"/>
      <c r="K307" s="21"/>
      <c r="L307" s="21"/>
      <c r="M307" s="21"/>
      <c r="N307" s="21"/>
      <c r="O307" s="21"/>
      <c r="P307" s="21"/>
      <c r="Q307" s="21"/>
      <c r="R307" s="21"/>
      <c r="S307" s="21"/>
      <c r="T307" s="21"/>
      <c r="U307" s="21"/>
      <c r="V307" s="21"/>
      <c r="W307" s="21"/>
      <c r="X307" s="21"/>
      <c r="Y307" s="21"/>
      <c r="Z307" s="21"/>
      <c r="AA307" s="21"/>
    </row>
    <row r="308" spans="1:27">
      <c r="A308" s="21"/>
      <c r="B308" s="21"/>
      <c r="C308" s="21"/>
      <c r="D308" s="38"/>
      <c r="E308" s="21"/>
      <c r="F308" s="21"/>
      <c r="G308" s="21"/>
      <c r="H308" s="21"/>
      <c r="I308" s="21"/>
      <c r="J308" s="21"/>
      <c r="K308" s="21"/>
      <c r="L308" s="21"/>
      <c r="M308" s="21"/>
      <c r="N308" s="21"/>
      <c r="O308" s="21"/>
      <c r="P308" s="21"/>
      <c r="Q308" s="21"/>
      <c r="R308" s="21"/>
      <c r="S308" s="21"/>
      <c r="T308" s="21"/>
      <c r="U308" s="21"/>
      <c r="V308" s="21"/>
      <c r="W308" s="21"/>
      <c r="X308" s="21"/>
      <c r="Y308" s="21"/>
      <c r="Z308" s="21"/>
      <c r="AA308" s="21"/>
    </row>
    <row r="309" spans="1:27">
      <c r="A309" s="21"/>
      <c r="B309" s="21"/>
      <c r="C309" s="21"/>
      <c r="D309" s="38"/>
      <c r="E309" s="21"/>
      <c r="F309" s="21"/>
      <c r="G309" s="21"/>
      <c r="H309" s="21"/>
      <c r="I309" s="21"/>
      <c r="J309" s="21"/>
      <c r="K309" s="21"/>
      <c r="L309" s="21"/>
      <c r="M309" s="21"/>
      <c r="N309" s="21"/>
      <c r="O309" s="21"/>
      <c r="P309" s="21"/>
      <c r="Q309" s="21"/>
      <c r="R309" s="21"/>
      <c r="S309" s="21"/>
      <c r="T309" s="21"/>
      <c r="U309" s="21"/>
      <c r="V309" s="21"/>
      <c r="W309" s="21"/>
      <c r="X309" s="21"/>
      <c r="Y309" s="21"/>
      <c r="Z309" s="21"/>
      <c r="AA309" s="21"/>
    </row>
    <row r="310" spans="1:27">
      <c r="A310" s="21"/>
      <c r="B310" s="21"/>
      <c r="C310" s="21"/>
      <c r="D310" s="38"/>
      <c r="E310" s="21"/>
      <c r="F310" s="21"/>
      <c r="G310" s="21"/>
      <c r="H310" s="21"/>
      <c r="I310" s="21"/>
      <c r="J310" s="21"/>
      <c r="K310" s="21"/>
      <c r="L310" s="21"/>
      <c r="M310" s="21"/>
      <c r="N310" s="21"/>
      <c r="O310" s="21"/>
      <c r="P310" s="21"/>
      <c r="Q310" s="21"/>
      <c r="R310" s="21"/>
      <c r="S310" s="21"/>
      <c r="T310" s="21"/>
      <c r="U310" s="21"/>
      <c r="V310" s="21"/>
      <c r="W310" s="21"/>
      <c r="X310" s="21"/>
      <c r="Y310" s="21"/>
      <c r="Z310" s="21"/>
      <c r="AA310" s="21"/>
    </row>
    <row r="311" spans="1:27">
      <c r="A311" s="21"/>
      <c r="B311" s="21"/>
      <c r="C311" s="21"/>
      <c r="D311" s="38"/>
      <c r="E311" s="21"/>
      <c r="F311" s="21"/>
      <c r="G311" s="21"/>
      <c r="H311" s="21"/>
      <c r="I311" s="21"/>
      <c r="J311" s="21"/>
      <c r="K311" s="21"/>
      <c r="L311" s="21"/>
      <c r="M311" s="21"/>
      <c r="N311" s="21"/>
      <c r="O311" s="21"/>
      <c r="P311" s="21"/>
      <c r="Q311" s="21"/>
      <c r="R311" s="21"/>
      <c r="S311" s="21"/>
      <c r="T311" s="21"/>
      <c r="U311" s="21"/>
      <c r="V311" s="21"/>
      <c r="W311" s="21"/>
      <c r="X311" s="21"/>
      <c r="Y311" s="21"/>
      <c r="Z311" s="21"/>
      <c r="AA311" s="21"/>
    </row>
    <row r="312" spans="1:27">
      <c r="A312" s="21"/>
      <c r="B312" s="21"/>
      <c r="C312" s="21"/>
      <c r="D312" s="38"/>
      <c r="E312" s="21"/>
      <c r="F312" s="21"/>
      <c r="G312" s="21"/>
      <c r="H312" s="21"/>
      <c r="I312" s="21"/>
      <c r="J312" s="21"/>
      <c r="K312" s="21"/>
      <c r="L312" s="21"/>
      <c r="M312" s="21"/>
      <c r="N312" s="21"/>
      <c r="O312" s="21"/>
      <c r="P312" s="21"/>
      <c r="Q312" s="21"/>
      <c r="R312" s="21"/>
      <c r="S312" s="21"/>
      <c r="T312" s="21"/>
      <c r="U312" s="21"/>
      <c r="V312" s="21"/>
      <c r="W312" s="21"/>
      <c r="X312" s="21"/>
      <c r="Y312" s="21"/>
      <c r="Z312" s="21"/>
      <c r="AA312" s="21"/>
    </row>
    <row r="313" spans="1:27">
      <c r="A313" s="21"/>
      <c r="B313" s="21"/>
      <c r="C313" s="21"/>
      <c r="D313" s="38"/>
      <c r="E313" s="21"/>
      <c r="F313" s="21"/>
      <c r="G313" s="21"/>
      <c r="H313" s="21"/>
      <c r="I313" s="21"/>
      <c r="J313" s="21"/>
      <c r="K313" s="21"/>
      <c r="L313" s="21"/>
      <c r="M313" s="21"/>
      <c r="N313" s="21"/>
      <c r="O313" s="21"/>
      <c r="P313" s="21"/>
      <c r="Q313" s="21"/>
      <c r="R313" s="21"/>
      <c r="S313" s="21"/>
      <c r="T313" s="21"/>
      <c r="U313" s="21"/>
      <c r="V313" s="21"/>
      <c r="W313" s="21"/>
      <c r="X313" s="21"/>
      <c r="Y313" s="21"/>
      <c r="Z313" s="21"/>
      <c r="AA313" s="21"/>
    </row>
    <row r="314" spans="1:27">
      <c r="A314" s="21"/>
      <c r="B314" s="21"/>
      <c r="C314" s="21"/>
      <c r="D314" s="38"/>
      <c r="E314" s="21"/>
      <c r="F314" s="21"/>
      <c r="G314" s="21"/>
      <c r="H314" s="21"/>
      <c r="I314" s="21"/>
      <c r="J314" s="21"/>
      <c r="K314" s="21"/>
      <c r="L314" s="21"/>
      <c r="M314" s="21"/>
      <c r="N314" s="21"/>
      <c r="O314" s="21"/>
      <c r="P314" s="21"/>
      <c r="Q314" s="21"/>
      <c r="R314" s="21"/>
      <c r="S314" s="21"/>
      <c r="T314" s="21"/>
      <c r="U314" s="21"/>
      <c r="V314" s="21"/>
      <c r="W314" s="21"/>
      <c r="X314" s="21"/>
      <c r="Y314" s="21"/>
      <c r="Z314" s="21"/>
      <c r="AA314" s="21"/>
    </row>
    <row r="315" spans="1:27">
      <c r="A315" s="21"/>
      <c r="B315" s="21"/>
      <c r="C315" s="21"/>
      <c r="D315" s="38"/>
      <c r="E315" s="21"/>
      <c r="F315" s="21"/>
      <c r="G315" s="21"/>
      <c r="H315" s="21"/>
      <c r="I315" s="21"/>
      <c r="J315" s="21"/>
      <c r="K315" s="21"/>
      <c r="L315" s="21"/>
      <c r="M315" s="21"/>
      <c r="N315" s="21"/>
      <c r="O315" s="21"/>
      <c r="P315" s="21"/>
      <c r="Q315" s="21"/>
      <c r="R315" s="21"/>
      <c r="S315" s="21"/>
      <c r="T315" s="21"/>
      <c r="U315" s="21"/>
      <c r="V315" s="21"/>
      <c r="W315" s="21"/>
      <c r="X315" s="21"/>
      <c r="Y315" s="21"/>
      <c r="Z315" s="21"/>
      <c r="AA315" s="21"/>
    </row>
    <row r="316" spans="1:27">
      <c r="A316" s="21"/>
      <c r="B316" s="21"/>
      <c r="C316" s="21"/>
      <c r="D316" s="38"/>
      <c r="E316" s="21"/>
      <c r="F316" s="21"/>
      <c r="G316" s="21"/>
      <c r="H316" s="21"/>
      <c r="I316" s="21"/>
      <c r="J316" s="21"/>
      <c r="K316" s="21"/>
      <c r="L316" s="21"/>
      <c r="M316" s="21"/>
      <c r="N316" s="21"/>
      <c r="O316" s="21"/>
      <c r="P316" s="21"/>
      <c r="Q316" s="21"/>
      <c r="R316" s="21"/>
      <c r="S316" s="21"/>
      <c r="T316" s="21"/>
      <c r="U316" s="21"/>
      <c r="V316" s="21"/>
      <c r="W316" s="21"/>
      <c r="X316" s="21"/>
      <c r="Y316" s="21"/>
      <c r="Z316" s="21"/>
      <c r="AA316" s="21"/>
    </row>
    <row r="317" spans="1:27">
      <c r="A317" s="21"/>
      <c r="B317" s="21"/>
      <c r="C317" s="21"/>
      <c r="D317" s="38"/>
      <c r="E317" s="21"/>
      <c r="F317" s="21"/>
      <c r="G317" s="21"/>
      <c r="H317" s="21"/>
      <c r="I317" s="21"/>
      <c r="J317" s="21"/>
      <c r="K317" s="21"/>
      <c r="L317" s="21"/>
      <c r="M317" s="21"/>
      <c r="N317" s="21"/>
      <c r="O317" s="21"/>
      <c r="P317" s="21"/>
      <c r="Q317" s="21"/>
      <c r="R317" s="21"/>
      <c r="S317" s="21"/>
      <c r="T317" s="21"/>
      <c r="U317" s="21"/>
      <c r="V317" s="21"/>
      <c r="W317" s="21"/>
      <c r="X317" s="21"/>
      <c r="Y317" s="21"/>
      <c r="Z317" s="21"/>
      <c r="AA317" s="21"/>
    </row>
    <row r="318" spans="1:27">
      <c r="A318" s="21"/>
      <c r="B318" s="21"/>
      <c r="C318" s="21"/>
      <c r="D318" s="38"/>
      <c r="E318" s="21"/>
      <c r="F318" s="21"/>
      <c r="G318" s="21"/>
      <c r="H318" s="21"/>
      <c r="I318" s="21"/>
      <c r="J318" s="21"/>
      <c r="K318" s="21"/>
      <c r="L318" s="21"/>
      <c r="M318" s="21"/>
      <c r="N318" s="21"/>
      <c r="O318" s="21"/>
      <c r="P318" s="21"/>
      <c r="Q318" s="21"/>
      <c r="R318" s="21"/>
      <c r="S318" s="21"/>
      <c r="T318" s="21"/>
      <c r="U318" s="21"/>
      <c r="V318" s="21"/>
      <c r="W318" s="21"/>
      <c r="X318" s="21"/>
      <c r="Y318" s="21"/>
      <c r="Z318" s="21"/>
      <c r="AA318" s="21"/>
    </row>
    <row r="319" spans="1:27">
      <c r="A319" s="21"/>
      <c r="B319" s="21"/>
      <c r="C319" s="21"/>
      <c r="D319" s="38"/>
      <c r="E319" s="21"/>
      <c r="F319" s="21"/>
      <c r="G319" s="21"/>
      <c r="H319" s="21"/>
      <c r="I319" s="21"/>
      <c r="J319" s="21"/>
      <c r="K319" s="21"/>
      <c r="L319" s="21"/>
      <c r="M319" s="21"/>
      <c r="N319" s="21"/>
      <c r="O319" s="21"/>
      <c r="P319" s="21"/>
      <c r="Q319" s="21"/>
      <c r="R319" s="21"/>
      <c r="S319" s="21"/>
      <c r="T319" s="21"/>
      <c r="U319" s="21"/>
      <c r="V319" s="21"/>
      <c r="W319" s="21"/>
      <c r="X319" s="21"/>
      <c r="Y319" s="21"/>
      <c r="Z319" s="21"/>
      <c r="AA319" s="21"/>
    </row>
    <row r="320" spans="1:27">
      <c r="A320" s="21"/>
      <c r="B320" s="21"/>
      <c r="C320" s="21"/>
      <c r="D320" s="38"/>
      <c r="E320" s="21"/>
      <c r="F320" s="21"/>
      <c r="G320" s="21"/>
      <c r="H320" s="21"/>
      <c r="I320" s="21"/>
      <c r="J320" s="21"/>
      <c r="K320" s="21"/>
      <c r="L320" s="21"/>
      <c r="M320" s="21"/>
      <c r="N320" s="21"/>
      <c r="O320" s="21"/>
      <c r="P320" s="21"/>
      <c r="Q320" s="21"/>
      <c r="R320" s="21"/>
      <c r="S320" s="21"/>
      <c r="T320" s="21"/>
      <c r="U320" s="21"/>
      <c r="V320" s="21"/>
      <c r="W320" s="21"/>
      <c r="X320" s="21"/>
      <c r="Y320" s="21"/>
      <c r="Z320" s="21"/>
      <c r="AA320" s="21"/>
    </row>
    <row r="321" spans="1:27">
      <c r="A321" s="21"/>
      <c r="B321" s="21"/>
      <c r="C321" s="21"/>
      <c r="D321" s="38"/>
      <c r="E321" s="21"/>
      <c r="F321" s="21"/>
      <c r="G321" s="21"/>
      <c r="H321" s="21"/>
      <c r="I321" s="21"/>
      <c r="J321" s="21"/>
      <c r="K321" s="21"/>
      <c r="L321" s="21"/>
      <c r="M321" s="21"/>
      <c r="N321" s="21"/>
      <c r="O321" s="21"/>
      <c r="P321" s="21"/>
      <c r="Q321" s="21"/>
      <c r="R321" s="21"/>
      <c r="S321" s="21"/>
      <c r="T321" s="21"/>
      <c r="U321" s="21"/>
      <c r="V321" s="21"/>
      <c r="W321" s="21"/>
      <c r="X321" s="21"/>
      <c r="Y321" s="21"/>
      <c r="Z321" s="21"/>
      <c r="AA321" s="21"/>
    </row>
    <row r="322" spans="1:27">
      <c r="A322" s="21"/>
      <c r="B322" s="21"/>
      <c r="C322" s="21"/>
      <c r="D322" s="38"/>
      <c r="E322" s="21"/>
      <c r="F322" s="21"/>
      <c r="G322" s="21"/>
      <c r="H322" s="21"/>
      <c r="I322" s="21"/>
      <c r="J322" s="21"/>
      <c r="K322" s="21"/>
      <c r="L322" s="21"/>
      <c r="M322" s="21"/>
      <c r="N322" s="21"/>
      <c r="O322" s="21"/>
      <c r="P322" s="21"/>
      <c r="Q322" s="21"/>
      <c r="R322" s="21"/>
      <c r="S322" s="21"/>
      <c r="T322" s="21"/>
      <c r="U322" s="21"/>
      <c r="V322" s="21"/>
      <c r="W322" s="21"/>
      <c r="X322" s="21"/>
      <c r="Y322" s="21"/>
      <c r="Z322" s="21"/>
      <c r="AA322" s="21"/>
    </row>
    <row r="323" spans="1:27">
      <c r="A323" s="21"/>
      <c r="B323" s="21"/>
      <c r="C323" s="21"/>
      <c r="D323" s="38"/>
      <c r="E323" s="21"/>
      <c r="F323" s="21"/>
      <c r="G323" s="21"/>
      <c r="H323" s="21"/>
      <c r="I323" s="21"/>
      <c r="J323" s="21"/>
      <c r="K323" s="21"/>
      <c r="L323" s="21"/>
      <c r="M323" s="21"/>
      <c r="N323" s="21"/>
      <c r="O323" s="21"/>
      <c r="P323" s="21"/>
      <c r="Q323" s="21"/>
      <c r="R323" s="21"/>
      <c r="S323" s="21"/>
      <c r="T323" s="21"/>
      <c r="U323" s="21"/>
      <c r="V323" s="21"/>
      <c r="W323" s="21"/>
      <c r="X323" s="21"/>
      <c r="Y323" s="21"/>
      <c r="Z323" s="21"/>
      <c r="AA323" s="21"/>
    </row>
    <row r="324" spans="1:27">
      <c r="A324" s="21"/>
      <c r="B324" s="21"/>
      <c r="C324" s="21"/>
      <c r="D324" s="38"/>
      <c r="E324" s="21"/>
      <c r="F324" s="21"/>
      <c r="G324" s="21"/>
      <c r="H324" s="21"/>
      <c r="I324" s="21"/>
      <c r="J324" s="21"/>
      <c r="K324" s="21"/>
      <c r="L324" s="21"/>
      <c r="M324" s="21"/>
      <c r="N324" s="21"/>
      <c r="O324" s="21"/>
      <c r="P324" s="21"/>
      <c r="Q324" s="21"/>
      <c r="R324" s="21"/>
      <c r="S324" s="21"/>
      <c r="T324" s="21"/>
      <c r="U324" s="21"/>
      <c r="V324" s="21"/>
      <c r="W324" s="21"/>
      <c r="X324" s="21"/>
      <c r="Y324" s="21"/>
      <c r="Z324" s="21"/>
      <c r="AA324" s="21"/>
    </row>
    <row r="325" spans="1:27">
      <c r="A325" s="21"/>
      <c r="B325" s="21"/>
      <c r="C325" s="21"/>
      <c r="D325" s="38"/>
      <c r="E325" s="21"/>
      <c r="F325" s="21"/>
      <c r="G325" s="21"/>
      <c r="H325" s="21"/>
      <c r="I325" s="21"/>
      <c r="J325" s="21"/>
      <c r="K325" s="21"/>
      <c r="L325" s="21"/>
      <c r="M325" s="21"/>
      <c r="N325" s="21"/>
      <c r="O325" s="21"/>
      <c r="P325" s="21"/>
      <c r="Q325" s="21"/>
      <c r="R325" s="21"/>
      <c r="S325" s="21"/>
      <c r="T325" s="21"/>
      <c r="U325" s="21"/>
      <c r="V325" s="21"/>
      <c r="W325" s="21"/>
      <c r="X325" s="21"/>
      <c r="Y325" s="21"/>
      <c r="Z325" s="21"/>
      <c r="AA325" s="21"/>
    </row>
    <row r="326" spans="1:27">
      <c r="A326" s="21"/>
      <c r="B326" s="21"/>
      <c r="C326" s="21"/>
      <c r="D326" s="38"/>
      <c r="E326" s="21"/>
      <c r="F326" s="21"/>
      <c r="G326" s="21"/>
      <c r="H326" s="21"/>
      <c r="I326" s="21"/>
      <c r="J326" s="21"/>
      <c r="K326" s="21"/>
      <c r="L326" s="21"/>
      <c r="M326" s="21"/>
      <c r="N326" s="21"/>
      <c r="O326" s="21"/>
      <c r="P326" s="21"/>
      <c r="Q326" s="21"/>
      <c r="R326" s="21"/>
      <c r="S326" s="21"/>
      <c r="T326" s="21"/>
      <c r="U326" s="21"/>
      <c r="V326" s="21"/>
      <c r="W326" s="21"/>
      <c r="X326" s="21"/>
      <c r="Y326" s="21"/>
      <c r="Z326" s="21"/>
      <c r="AA326" s="21"/>
    </row>
    <row r="327" spans="1:27">
      <c r="A327" s="21"/>
      <c r="B327" s="21"/>
      <c r="C327" s="21"/>
      <c r="D327" s="38"/>
      <c r="E327" s="21"/>
      <c r="F327" s="21"/>
      <c r="G327" s="21"/>
      <c r="H327" s="21"/>
      <c r="I327" s="21"/>
      <c r="J327" s="21"/>
      <c r="K327" s="21"/>
      <c r="L327" s="21"/>
      <c r="M327" s="21"/>
      <c r="N327" s="21"/>
      <c r="O327" s="21"/>
      <c r="P327" s="21"/>
      <c r="Q327" s="21"/>
      <c r="R327" s="21"/>
      <c r="S327" s="21"/>
      <c r="T327" s="21"/>
      <c r="U327" s="21"/>
      <c r="V327" s="21"/>
      <c r="W327" s="21"/>
      <c r="X327" s="21"/>
      <c r="Y327" s="21"/>
      <c r="Z327" s="21"/>
      <c r="AA327" s="21"/>
    </row>
    <row r="328" spans="1:27">
      <c r="A328" s="21"/>
      <c r="B328" s="21"/>
      <c r="C328" s="21"/>
      <c r="D328" s="38"/>
      <c r="E328" s="21"/>
      <c r="F328" s="21"/>
      <c r="G328" s="21"/>
      <c r="H328" s="21"/>
      <c r="I328" s="21"/>
      <c r="J328" s="21"/>
      <c r="K328" s="21"/>
      <c r="L328" s="21"/>
      <c r="M328" s="21"/>
      <c r="N328" s="21"/>
      <c r="O328" s="21"/>
      <c r="P328" s="21"/>
      <c r="Q328" s="21"/>
      <c r="R328" s="21"/>
      <c r="S328" s="21"/>
      <c r="T328" s="21"/>
      <c r="U328" s="21"/>
      <c r="V328" s="21"/>
      <c r="W328" s="21"/>
      <c r="X328" s="21"/>
      <c r="Y328" s="21"/>
      <c r="Z328" s="21"/>
      <c r="AA328" s="21"/>
    </row>
    <row r="329" spans="1:27">
      <c r="A329" s="21"/>
      <c r="B329" s="21"/>
      <c r="C329" s="21"/>
      <c r="D329" s="38"/>
      <c r="E329" s="21"/>
      <c r="F329" s="21"/>
      <c r="G329" s="21"/>
      <c r="H329" s="21"/>
      <c r="I329" s="21"/>
      <c r="J329" s="21"/>
      <c r="K329" s="21"/>
      <c r="L329" s="21"/>
      <c r="M329" s="21"/>
      <c r="N329" s="21"/>
      <c r="O329" s="21"/>
      <c r="P329" s="21"/>
      <c r="Q329" s="21"/>
      <c r="R329" s="21"/>
      <c r="S329" s="21"/>
      <c r="T329" s="21"/>
      <c r="U329" s="21"/>
      <c r="V329" s="21"/>
      <c r="W329" s="21"/>
      <c r="X329" s="21"/>
      <c r="Y329" s="21"/>
      <c r="Z329" s="21"/>
      <c r="AA329" s="21"/>
    </row>
    <row r="330" spans="1:27">
      <c r="A330" s="21"/>
      <c r="B330" s="21"/>
      <c r="C330" s="21"/>
      <c r="D330" s="38"/>
      <c r="E330" s="21"/>
      <c r="F330" s="21"/>
      <c r="G330" s="21"/>
      <c r="H330" s="21"/>
      <c r="I330" s="21"/>
      <c r="J330" s="21"/>
      <c r="K330" s="21"/>
      <c r="L330" s="21"/>
      <c r="M330" s="21"/>
      <c r="N330" s="21"/>
      <c r="O330" s="21"/>
      <c r="P330" s="21"/>
      <c r="Q330" s="21"/>
      <c r="R330" s="21"/>
      <c r="S330" s="21"/>
      <c r="T330" s="21"/>
      <c r="U330" s="21"/>
      <c r="V330" s="21"/>
      <c r="W330" s="21"/>
      <c r="X330" s="21"/>
      <c r="Y330" s="21"/>
      <c r="Z330" s="21"/>
      <c r="AA330" s="21"/>
    </row>
    <row r="331" spans="1:27">
      <c r="A331" s="21"/>
      <c r="B331" s="21"/>
      <c r="C331" s="21"/>
      <c r="D331" s="38"/>
      <c r="E331" s="21"/>
      <c r="F331" s="21"/>
      <c r="G331" s="21"/>
      <c r="H331" s="21"/>
      <c r="I331" s="21"/>
      <c r="J331" s="21"/>
      <c r="K331" s="21"/>
      <c r="L331" s="21"/>
      <c r="M331" s="21"/>
      <c r="N331" s="21"/>
      <c r="O331" s="21"/>
      <c r="P331" s="21"/>
      <c r="Q331" s="21"/>
      <c r="R331" s="21"/>
      <c r="S331" s="21"/>
      <c r="T331" s="21"/>
      <c r="U331" s="21"/>
      <c r="V331" s="21"/>
      <c r="W331" s="21"/>
      <c r="X331" s="21"/>
      <c r="Y331" s="21"/>
      <c r="Z331" s="21"/>
      <c r="AA331" s="21"/>
    </row>
    <row r="332" spans="1:27">
      <c r="A332" s="21"/>
      <c r="B332" s="21"/>
      <c r="C332" s="21"/>
      <c r="D332" s="38"/>
      <c r="E332" s="21"/>
      <c r="F332" s="21"/>
      <c r="G332" s="21"/>
      <c r="H332" s="21"/>
      <c r="I332" s="21"/>
      <c r="J332" s="21"/>
      <c r="K332" s="21"/>
      <c r="L332" s="21"/>
      <c r="M332" s="21"/>
      <c r="N332" s="21"/>
      <c r="O332" s="21"/>
      <c r="P332" s="21"/>
      <c r="Q332" s="21"/>
      <c r="R332" s="21"/>
      <c r="S332" s="21"/>
      <c r="T332" s="21"/>
      <c r="U332" s="21"/>
      <c r="V332" s="21"/>
      <c r="W332" s="21"/>
      <c r="X332" s="21"/>
      <c r="Y332" s="21"/>
      <c r="Z332" s="21"/>
      <c r="AA332" s="21"/>
    </row>
    <row r="333" spans="1:27">
      <c r="A333" s="21"/>
      <c r="B333" s="21"/>
      <c r="C333" s="21"/>
      <c r="D333" s="38"/>
      <c r="E333" s="21"/>
      <c r="F333" s="21"/>
      <c r="G333" s="21"/>
      <c r="H333" s="21"/>
      <c r="I333" s="21"/>
      <c r="J333" s="21"/>
      <c r="K333" s="21"/>
      <c r="L333" s="21"/>
      <c r="M333" s="21"/>
      <c r="N333" s="21"/>
      <c r="O333" s="21"/>
      <c r="P333" s="21"/>
      <c r="Q333" s="21"/>
      <c r="R333" s="21"/>
      <c r="S333" s="21"/>
      <c r="T333" s="21"/>
      <c r="U333" s="21"/>
      <c r="V333" s="21"/>
      <c r="W333" s="21"/>
      <c r="X333" s="21"/>
      <c r="Y333" s="21"/>
      <c r="Z333" s="21"/>
      <c r="AA333" s="21"/>
    </row>
    <row r="334" spans="1:27">
      <c r="A334" s="21"/>
      <c r="B334" s="21"/>
      <c r="C334" s="21"/>
      <c r="D334" s="38"/>
      <c r="E334" s="21"/>
      <c r="F334" s="21"/>
      <c r="G334" s="21"/>
      <c r="H334" s="21"/>
      <c r="I334" s="21"/>
      <c r="J334" s="21"/>
      <c r="K334" s="21"/>
      <c r="L334" s="21"/>
      <c r="M334" s="21"/>
      <c r="N334" s="21"/>
      <c r="O334" s="21"/>
      <c r="P334" s="21"/>
      <c r="Q334" s="21"/>
      <c r="R334" s="21"/>
      <c r="S334" s="21"/>
      <c r="T334" s="21"/>
      <c r="U334" s="21"/>
      <c r="V334" s="21"/>
      <c r="W334" s="21"/>
      <c r="X334" s="21"/>
      <c r="Y334" s="21"/>
      <c r="Z334" s="21"/>
      <c r="AA334" s="21"/>
    </row>
    <row r="335" spans="1:27">
      <c r="A335" s="21"/>
      <c r="B335" s="21"/>
      <c r="C335" s="21"/>
      <c r="D335" s="38"/>
      <c r="E335" s="21"/>
      <c r="F335" s="21"/>
      <c r="G335" s="21"/>
      <c r="H335" s="21"/>
      <c r="I335" s="21"/>
      <c r="J335" s="21"/>
      <c r="K335" s="21"/>
      <c r="L335" s="21"/>
      <c r="M335" s="21"/>
      <c r="N335" s="21"/>
      <c r="O335" s="21"/>
      <c r="P335" s="21"/>
      <c r="Q335" s="21"/>
      <c r="R335" s="21"/>
      <c r="S335" s="21"/>
      <c r="T335" s="21"/>
      <c r="U335" s="21"/>
      <c r="V335" s="21"/>
      <c r="W335" s="21"/>
      <c r="X335" s="21"/>
      <c r="Y335" s="21"/>
      <c r="Z335" s="21"/>
      <c r="AA335" s="21"/>
    </row>
    <row r="336" spans="1:27">
      <c r="A336" s="21"/>
      <c r="B336" s="21"/>
      <c r="C336" s="21"/>
      <c r="D336" s="38"/>
      <c r="E336" s="21"/>
      <c r="F336" s="21"/>
      <c r="G336" s="21"/>
      <c r="H336" s="21"/>
      <c r="I336" s="21"/>
      <c r="J336" s="21"/>
      <c r="K336" s="21"/>
      <c r="L336" s="21"/>
      <c r="M336" s="21"/>
      <c r="N336" s="21"/>
      <c r="O336" s="21"/>
      <c r="P336" s="21"/>
      <c r="Q336" s="21"/>
      <c r="R336" s="21"/>
      <c r="S336" s="21"/>
      <c r="T336" s="21"/>
      <c r="U336" s="21"/>
      <c r="V336" s="21"/>
      <c r="W336" s="21"/>
      <c r="X336" s="21"/>
      <c r="Y336" s="21"/>
      <c r="Z336" s="21"/>
      <c r="AA336" s="21"/>
    </row>
    <row r="337" spans="1:27">
      <c r="A337" s="21"/>
      <c r="B337" s="21"/>
      <c r="C337" s="21"/>
      <c r="D337" s="38"/>
      <c r="E337" s="21"/>
      <c r="F337" s="21"/>
      <c r="G337" s="21"/>
      <c r="H337" s="21"/>
      <c r="I337" s="21"/>
      <c r="J337" s="21"/>
      <c r="K337" s="21"/>
      <c r="L337" s="21"/>
      <c r="M337" s="21"/>
      <c r="N337" s="21"/>
      <c r="O337" s="21"/>
      <c r="P337" s="21"/>
      <c r="Q337" s="21"/>
      <c r="R337" s="21"/>
      <c r="S337" s="21"/>
      <c r="T337" s="21"/>
      <c r="U337" s="21"/>
      <c r="V337" s="21"/>
      <c r="W337" s="21"/>
      <c r="X337" s="21"/>
      <c r="Y337" s="21"/>
      <c r="Z337" s="21"/>
      <c r="AA337" s="21"/>
    </row>
    <row r="338" spans="1:27">
      <c r="A338" s="21"/>
      <c r="B338" s="21"/>
      <c r="C338" s="21"/>
      <c r="D338" s="38"/>
      <c r="E338" s="21"/>
      <c r="F338" s="21"/>
      <c r="G338" s="21"/>
      <c r="H338" s="21"/>
      <c r="I338" s="21"/>
      <c r="J338" s="21"/>
      <c r="K338" s="21"/>
      <c r="L338" s="21"/>
      <c r="M338" s="21"/>
      <c r="N338" s="21"/>
      <c r="O338" s="21"/>
      <c r="P338" s="21"/>
      <c r="Q338" s="21"/>
      <c r="R338" s="21"/>
      <c r="S338" s="21"/>
      <c r="T338" s="21"/>
      <c r="U338" s="21"/>
      <c r="V338" s="21"/>
      <c r="W338" s="21"/>
      <c r="X338" s="21"/>
      <c r="Y338" s="21"/>
      <c r="Z338" s="21"/>
      <c r="AA338" s="21"/>
    </row>
    <row r="339" spans="1:27">
      <c r="A339" s="21"/>
      <c r="B339" s="21"/>
      <c r="C339" s="21"/>
      <c r="D339" s="38"/>
      <c r="E339" s="21"/>
      <c r="F339" s="21"/>
      <c r="G339" s="21"/>
      <c r="H339" s="21"/>
      <c r="I339" s="21"/>
      <c r="J339" s="21"/>
      <c r="K339" s="21"/>
      <c r="L339" s="21"/>
      <c r="M339" s="21"/>
      <c r="N339" s="21"/>
      <c r="O339" s="21"/>
      <c r="P339" s="21"/>
      <c r="Q339" s="21"/>
      <c r="R339" s="21"/>
      <c r="S339" s="21"/>
      <c r="T339" s="21"/>
      <c r="U339" s="21"/>
      <c r="V339" s="21"/>
      <c r="W339" s="21"/>
      <c r="X339" s="21"/>
      <c r="Y339" s="21"/>
      <c r="Z339" s="21"/>
      <c r="AA339" s="21"/>
    </row>
    <row r="340" spans="1:27">
      <c r="A340" s="21"/>
      <c r="B340" s="21"/>
      <c r="C340" s="21"/>
      <c r="D340" s="38"/>
      <c r="E340" s="21"/>
      <c r="F340" s="21"/>
      <c r="G340" s="21"/>
      <c r="H340" s="21"/>
      <c r="I340" s="21"/>
      <c r="J340" s="21"/>
      <c r="K340" s="21"/>
      <c r="L340" s="21"/>
      <c r="M340" s="21"/>
      <c r="N340" s="21"/>
      <c r="O340" s="21"/>
      <c r="P340" s="21"/>
      <c r="Q340" s="21"/>
      <c r="R340" s="21"/>
      <c r="S340" s="21"/>
      <c r="T340" s="21"/>
      <c r="U340" s="21"/>
      <c r="V340" s="21"/>
      <c r="W340" s="21"/>
      <c r="X340" s="21"/>
      <c r="Y340" s="21"/>
      <c r="Z340" s="21"/>
      <c r="AA340" s="21"/>
    </row>
    <row r="341" spans="1:27">
      <c r="A341" s="21"/>
      <c r="B341" s="21"/>
      <c r="C341" s="21"/>
      <c r="D341" s="38"/>
      <c r="E341" s="21"/>
      <c r="F341" s="21"/>
      <c r="G341" s="21"/>
      <c r="H341" s="21"/>
      <c r="I341" s="21"/>
      <c r="J341" s="21"/>
      <c r="K341" s="21"/>
      <c r="L341" s="21"/>
      <c r="M341" s="21"/>
      <c r="N341" s="21"/>
      <c r="O341" s="21"/>
      <c r="P341" s="21"/>
      <c r="Q341" s="21"/>
      <c r="R341" s="21"/>
      <c r="S341" s="21"/>
      <c r="T341" s="21"/>
      <c r="U341" s="21"/>
      <c r="V341" s="21"/>
      <c r="W341" s="21"/>
      <c r="X341" s="21"/>
      <c r="Y341" s="21"/>
      <c r="Z341" s="21"/>
      <c r="AA341" s="21"/>
    </row>
    <row r="342" spans="1:27">
      <c r="A342" s="21"/>
      <c r="B342" s="21"/>
      <c r="C342" s="21"/>
      <c r="D342" s="38"/>
      <c r="E342" s="21"/>
      <c r="F342" s="21"/>
      <c r="G342" s="21"/>
      <c r="H342" s="21"/>
      <c r="I342" s="21"/>
      <c r="J342" s="21"/>
      <c r="K342" s="21"/>
      <c r="L342" s="21"/>
      <c r="M342" s="21"/>
      <c r="N342" s="21"/>
      <c r="O342" s="21"/>
      <c r="P342" s="21"/>
      <c r="Q342" s="21"/>
      <c r="R342" s="21"/>
      <c r="S342" s="21"/>
      <c r="T342" s="21"/>
      <c r="U342" s="21"/>
      <c r="V342" s="21"/>
      <c r="W342" s="21"/>
      <c r="X342" s="21"/>
      <c r="Y342" s="21"/>
      <c r="Z342" s="21"/>
      <c r="AA342" s="21"/>
    </row>
    <row r="343" spans="1:27">
      <c r="A343" s="21"/>
      <c r="B343" s="21"/>
      <c r="C343" s="21"/>
      <c r="D343" s="38"/>
      <c r="E343" s="21"/>
      <c r="F343" s="21"/>
      <c r="G343" s="21"/>
      <c r="H343" s="21"/>
      <c r="I343" s="21"/>
      <c r="J343" s="21"/>
      <c r="K343" s="21"/>
      <c r="L343" s="21"/>
      <c r="M343" s="21"/>
      <c r="N343" s="21"/>
      <c r="O343" s="21"/>
      <c r="P343" s="21"/>
      <c r="Q343" s="21"/>
      <c r="R343" s="21"/>
      <c r="S343" s="21"/>
      <c r="T343" s="21"/>
      <c r="U343" s="21"/>
      <c r="V343" s="21"/>
      <c r="W343" s="21"/>
      <c r="X343" s="21"/>
      <c r="Y343" s="21"/>
      <c r="Z343" s="21"/>
      <c r="AA343" s="21"/>
    </row>
    <row r="344" spans="1:27">
      <c r="A344" s="21"/>
      <c r="B344" s="21"/>
      <c r="C344" s="21"/>
      <c r="D344" s="38"/>
      <c r="E344" s="21"/>
      <c r="F344" s="21"/>
      <c r="G344" s="21"/>
      <c r="H344" s="21"/>
      <c r="I344" s="21"/>
      <c r="J344" s="21"/>
      <c r="K344" s="21"/>
      <c r="L344" s="21"/>
      <c r="M344" s="21"/>
      <c r="N344" s="21"/>
      <c r="O344" s="21"/>
      <c r="P344" s="21"/>
      <c r="Q344" s="21"/>
      <c r="R344" s="21"/>
      <c r="S344" s="21"/>
      <c r="T344" s="21"/>
      <c r="U344" s="21"/>
      <c r="V344" s="21"/>
      <c r="W344" s="21"/>
      <c r="X344" s="21"/>
      <c r="Y344" s="21"/>
      <c r="Z344" s="21"/>
      <c r="AA344" s="21"/>
    </row>
    <row r="345" spans="1:27">
      <c r="A345" s="21"/>
      <c r="B345" s="21"/>
      <c r="C345" s="21"/>
      <c r="D345" s="38"/>
      <c r="E345" s="21"/>
      <c r="F345" s="21"/>
      <c r="G345" s="21"/>
      <c r="H345" s="21"/>
      <c r="I345" s="21"/>
      <c r="J345" s="21"/>
      <c r="K345" s="21"/>
      <c r="L345" s="21"/>
      <c r="M345" s="21"/>
      <c r="N345" s="21"/>
      <c r="O345" s="21"/>
      <c r="P345" s="21"/>
      <c r="Q345" s="21"/>
      <c r="R345" s="21"/>
      <c r="S345" s="21"/>
      <c r="T345" s="21"/>
      <c r="U345" s="21"/>
      <c r="V345" s="21"/>
      <c r="W345" s="21"/>
      <c r="X345" s="21"/>
      <c r="Y345" s="21"/>
      <c r="Z345" s="21"/>
      <c r="AA345" s="21"/>
    </row>
    <row r="346" spans="1:27">
      <c r="A346" s="21"/>
      <c r="B346" s="21"/>
      <c r="C346" s="21"/>
      <c r="D346" s="38"/>
      <c r="E346" s="21"/>
      <c r="F346" s="21"/>
      <c r="G346" s="21"/>
      <c r="H346" s="21"/>
      <c r="I346" s="21"/>
      <c r="J346" s="21"/>
      <c r="K346" s="21"/>
      <c r="L346" s="21"/>
      <c r="M346" s="21"/>
      <c r="N346" s="21"/>
      <c r="O346" s="21"/>
      <c r="P346" s="21"/>
      <c r="Q346" s="21"/>
      <c r="R346" s="21"/>
      <c r="S346" s="21"/>
      <c r="T346" s="21"/>
      <c r="U346" s="21"/>
      <c r="V346" s="21"/>
      <c r="W346" s="21"/>
      <c r="X346" s="21"/>
      <c r="Y346" s="21"/>
      <c r="Z346" s="21"/>
      <c r="AA346" s="21"/>
    </row>
    <row r="347" spans="1:27">
      <c r="A347" s="21"/>
      <c r="B347" s="21"/>
      <c r="C347" s="21"/>
      <c r="D347" s="38"/>
      <c r="E347" s="21"/>
      <c r="F347" s="21"/>
      <c r="G347" s="21"/>
      <c r="H347" s="21"/>
      <c r="I347" s="21"/>
      <c r="J347" s="21"/>
      <c r="K347" s="21"/>
      <c r="L347" s="21"/>
      <c r="M347" s="21"/>
      <c r="N347" s="21"/>
      <c r="O347" s="21"/>
      <c r="P347" s="21"/>
      <c r="Q347" s="21"/>
      <c r="R347" s="21"/>
      <c r="S347" s="21"/>
      <c r="T347" s="21"/>
      <c r="U347" s="21"/>
      <c r="V347" s="21"/>
      <c r="W347" s="21"/>
      <c r="X347" s="21"/>
      <c r="Y347" s="21"/>
      <c r="Z347" s="21"/>
      <c r="AA347" s="21"/>
    </row>
    <row r="348" spans="1:27">
      <c r="A348" s="21"/>
      <c r="B348" s="21"/>
      <c r="C348" s="21"/>
      <c r="D348" s="38"/>
      <c r="E348" s="21"/>
      <c r="F348" s="21"/>
      <c r="G348" s="21"/>
      <c r="H348" s="21"/>
      <c r="I348" s="21"/>
      <c r="J348" s="21"/>
      <c r="K348" s="21"/>
      <c r="L348" s="21"/>
      <c r="M348" s="21"/>
      <c r="N348" s="21"/>
      <c r="O348" s="21"/>
      <c r="P348" s="21"/>
      <c r="Q348" s="21"/>
      <c r="R348" s="21"/>
      <c r="S348" s="21"/>
      <c r="T348" s="21"/>
      <c r="U348" s="21"/>
      <c r="V348" s="21"/>
      <c r="W348" s="21"/>
      <c r="X348" s="21"/>
      <c r="Y348" s="21"/>
      <c r="Z348" s="21"/>
      <c r="AA348" s="21"/>
    </row>
    <row r="349" spans="1:27">
      <c r="A349" s="21"/>
      <c r="B349" s="21"/>
      <c r="C349" s="21"/>
      <c r="D349" s="38"/>
      <c r="E349" s="21"/>
      <c r="F349" s="21"/>
      <c r="G349" s="21"/>
      <c r="H349" s="21"/>
      <c r="I349" s="21"/>
      <c r="J349" s="21"/>
      <c r="K349" s="21"/>
      <c r="L349" s="21"/>
      <c r="M349" s="21"/>
      <c r="N349" s="21"/>
      <c r="O349" s="21"/>
      <c r="P349" s="21"/>
      <c r="Q349" s="21"/>
      <c r="R349" s="21"/>
      <c r="S349" s="21"/>
      <c r="T349" s="21"/>
      <c r="U349" s="21"/>
      <c r="V349" s="21"/>
      <c r="W349" s="21"/>
      <c r="X349" s="21"/>
      <c r="Y349" s="21"/>
      <c r="Z349" s="21"/>
      <c r="AA349" s="21"/>
    </row>
    <row r="350" spans="1:27">
      <c r="A350" s="21"/>
      <c r="B350" s="21"/>
      <c r="C350" s="21"/>
      <c r="D350" s="38"/>
      <c r="E350" s="21"/>
      <c r="F350" s="21"/>
      <c r="G350" s="21"/>
      <c r="H350" s="21"/>
      <c r="I350" s="21"/>
      <c r="J350" s="21"/>
      <c r="K350" s="21"/>
      <c r="L350" s="21"/>
      <c r="M350" s="21"/>
      <c r="N350" s="21"/>
      <c r="O350" s="21"/>
      <c r="P350" s="21"/>
      <c r="Q350" s="21"/>
      <c r="R350" s="21"/>
      <c r="S350" s="21"/>
      <c r="T350" s="21"/>
      <c r="U350" s="21"/>
      <c r="V350" s="21"/>
      <c r="W350" s="21"/>
      <c r="X350" s="21"/>
      <c r="Y350" s="21"/>
      <c r="Z350" s="21"/>
      <c r="AA350" s="21"/>
    </row>
    <row r="351" spans="1:27">
      <c r="A351" s="21"/>
      <c r="B351" s="21"/>
      <c r="C351" s="21"/>
      <c r="D351" s="38"/>
      <c r="E351" s="21"/>
      <c r="F351" s="21"/>
      <c r="G351" s="21"/>
      <c r="H351" s="21"/>
      <c r="I351" s="21"/>
      <c r="J351" s="21"/>
      <c r="K351" s="21"/>
      <c r="L351" s="21"/>
      <c r="M351" s="21"/>
      <c r="N351" s="21"/>
      <c r="O351" s="21"/>
      <c r="P351" s="21"/>
      <c r="Q351" s="21"/>
      <c r="R351" s="21"/>
      <c r="S351" s="21"/>
      <c r="T351" s="21"/>
      <c r="U351" s="21"/>
      <c r="V351" s="21"/>
      <c r="W351" s="21"/>
      <c r="X351" s="21"/>
      <c r="Y351" s="21"/>
      <c r="Z351" s="21"/>
      <c r="AA351" s="21"/>
    </row>
    <row r="352" spans="1:27">
      <c r="A352" s="21"/>
      <c r="B352" s="21"/>
      <c r="C352" s="21"/>
      <c r="D352" s="38"/>
      <c r="E352" s="21"/>
      <c r="F352" s="21"/>
      <c r="G352" s="21"/>
      <c r="H352" s="21"/>
      <c r="I352" s="21"/>
      <c r="J352" s="21"/>
      <c r="K352" s="21"/>
      <c r="L352" s="21"/>
      <c r="M352" s="21"/>
      <c r="N352" s="21"/>
      <c r="O352" s="21"/>
      <c r="P352" s="21"/>
      <c r="Q352" s="21"/>
      <c r="R352" s="21"/>
      <c r="S352" s="21"/>
      <c r="T352" s="21"/>
      <c r="U352" s="21"/>
      <c r="V352" s="21"/>
      <c r="W352" s="21"/>
      <c r="X352" s="21"/>
      <c r="Y352" s="21"/>
      <c r="Z352" s="21"/>
      <c r="AA352" s="21"/>
    </row>
    <row r="353" spans="1:27">
      <c r="A353" s="21"/>
      <c r="B353" s="21"/>
      <c r="C353" s="21"/>
      <c r="D353" s="38"/>
      <c r="E353" s="21"/>
      <c r="F353" s="21"/>
      <c r="G353" s="21"/>
      <c r="H353" s="21"/>
      <c r="I353" s="21"/>
      <c r="J353" s="21"/>
      <c r="K353" s="21"/>
      <c r="L353" s="21"/>
      <c r="M353" s="21"/>
      <c r="N353" s="21"/>
      <c r="O353" s="21"/>
      <c r="P353" s="21"/>
      <c r="Q353" s="21"/>
      <c r="R353" s="21"/>
      <c r="S353" s="21"/>
      <c r="T353" s="21"/>
      <c r="U353" s="21"/>
      <c r="V353" s="21"/>
      <c r="W353" s="21"/>
      <c r="X353" s="21"/>
      <c r="Y353" s="21"/>
      <c r="Z353" s="21"/>
      <c r="AA353" s="21"/>
    </row>
    <row r="354" spans="1:27">
      <c r="A354" s="21"/>
      <c r="B354" s="21"/>
      <c r="C354" s="21"/>
      <c r="D354" s="38"/>
      <c r="E354" s="21"/>
      <c r="F354" s="21"/>
      <c r="G354" s="21"/>
      <c r="H354" s="21"/>
      <c r="I354" s="21"/>
      <c r="J354" s="21"/>
      <c r="K354" s="21"/>
      <c r="L354" s="21"/>
      <c r="M354" s="21"/>
      <c r="N354" s="21"/>
      <c r="O354" s="21"/>
      <c r="P354" s="21"/>
      <c r="Q354" s="21"/>
      <c r="R354" s="21"/>
      <c r="S354" s="21"/>
      <c r="T354" s="21"/>
      <c r="U354" s="21"/>
      <c r="V354" s="21"/>
      <c r="W354" s="21"/>
      <c r="X354" s="21"/>
      <c r="Y354" s="21"/>
      <c r="Z354" s="21"/>
      <c r="AA354" s="21"/>
    </row>
    <row r="355" spans="1:27">
      <c r="A355" s="21"/>
      <c r="B355" s="21"/>
      <c r="C355" s="21"/>
      <c r="D355" s="38"/>
      <c r="E355" s="21"/>
      <c r="F355" s="21"/>
      <c r="G355" s="21"/>
      <c r="H355" s="21"/>
      <c r="I355" s="21"/>
      <c r="J355" s="21"/>
      <c r="K355" s="21"/>
      <c r="L355" s="21"/>
      <c r="M355" s="21"/>
      <c r="N355" s="21"/>
      <c r="O355" s="21"/>
      <c r="P355" s="21"/>
      <c r="Q355" s="21"/>
      <c r="R355" s="21"/>
      <c r="S355" s="21"/>
      <c r="T355" s="21"/>
      <c r="U355" s="21"/>
      <c r="V355" s="21"/>
      <c r="W355" s="21"/>
      <c r="X355" s="21"/>
      <c r="Y355" s="21"/>
      <c r="Z355" s="21"/>
      <c r="AA355" s="21"/>
    </row>
    <row r="356" spans="1:27">
      <c r="A356" s="21"/>
      <c r="B356" s="21"/>
      <c r="C356" s="21"/>
      <c r="D356" s="38"/>
      <c r="E356" s="21"/>
      <c r="F356" s="21"/>
      <c r="G356" s="21"/>
      <c r="H356" s="21"/>
      <c r="I356" s="21"/>
      <c r="J356" s="21"/>
      <c r="K356" s="21"/>
      <c r="L356" s="21"/>
      <c r="M356" s="21"/>
      <c r="N356" s="21"/>
      <c r="O356" s="21"/>
      <c r="P356" s="21"/>
      <c r="Q356" s="21"/>
      <c r="R356" s="21"/>
      <c r="S356" s="21"/>
      <c r="T356" s="21"/>
      <c r="U356" s="21"/>
      <c r="V356" s="21"/>
      <c r="W356" s="21"/>
      <c r="X356" s="21"/>
      <c r="Y356" s="21"/>
      <c r="Z356" s="21"/>
      <c r="AA356" s="21"/>
    </row>
    <row r="357" spans="1:27">
      <c r="A357" s="21"/>
      <c r="B357" s="21"/>
      <c r="C357" s="21"/>
      <c r="D357" s="38"/>
      <c r="E357" s="21"/>
      <c r="F357" s="21"/>
      <c r="G357" s="21"/>
      <c r="H357" s="21"/>
      <c r="I357" s="21"/>
      <c r="J357" s="21"/>
      <c r="K357" s="21"/>
      <c r="L357" s="21"/>
      <c r="M357" s="21"/>
      <c r="N357" s="21"/>
      <c r="O357" s="21"/>
      <c r="P357" s="21"/>
      <c r="Q357" s="21"/>
      <c r="R357" s="21"/>
      <c r="S357" s="21"/>
      <c r="T357" s="21"/>
      <c r="U357" s="21"/>
      <c r="V357" s="21"/>
      <c r="W357" s="21"/>
      <c r="X357" s="21"/>
      <c r="Y357" s="21"/>
      <c r="Z357" s="21"/>
      <c r="AA357" s="21"/>
    </row>
    <row r="358" spans="1:27">
      <c r="A358" s="21"/>
      <c r="B358" s="21"/>
      <c r="C358" s="21"/>
      <c r="D358" s="38"/>
      <c r="E358" s="21"/>
      <c r="F358" s="21"/>
      <c r="G358" s="21"/>
      <c r="H358" s="21"/>
      <c r="I358" s="21"/>
      <c r="J358" s="21"/>
      <c r="K358" s="21"/>
      <c r="L358" s="21"/>
      <c r="M358" s="21"/>
      <c r="N358" s="21"/>
      <c r="O358" s="21"/>
      <c r="P358" s="21"/>
      <c r="Q358" s="21"/>
      <c r="R358" s="21"/>
      <c r="S358" s="21"/>
      <c r="T358" s="21"/>
      <c r="U358" s="21"/>
      <c r="V358" s="21"/>
      <c r="W358" s="21"/>
      <c r="X358" s="21"/>
      <c r="Y358" s="21"/>
      <c r="Z358" s="21"/>
      <c r="AA358" s="21"/>
    </row>
    <row r="359" spans="1:27">
      <c r="A359" s="21"/>
      <c r="B359" s="21"/>
      <c r="C359" s="21"/>
      <c r="D359" s="38"/>
      <c r="E359" s="21"/>
      <c r="F359" s="21"/>
      <c r="G359" s="21"/>
      <c r="H359" s="21"/>
      <c r="I359" s="21"/>
      <c r="J359" s="21"/>
      <c r="K359" s="21"/>
      <c r="L359" s="21"/>
      <c r="M359" s="21"/>
      <c r="N359" s="21"/>
      <c r="O359" s="21"/>
      <c r="P359" s="21"/>
      <c r="Q359" s="21"/>
      <c r="R359" s="21"/>
      <c r="S359" s="21"/>
      <c r="T359" s="21"/>
      <c r="U359" s="21"/>
      <c r="V359" s="21"/>
      <c r="W359" s="21"/>
      <c r="X359" s="21"/>
      <c r="Y359" s="21"/>
      <c r="Z359" s="21"/>
      <c r="AA359" s="21"/>
    </row>
    <row r="360" spans="1:27">
      <c r="A360" s="21"/>
      <c r="B360" s="21"/>
      <c r="C360" s="21"/>
      <c r="D360" s="38"/>
      <c r="E360" s="21"/>
      <c r="F360" s="21"/>
      <c r="G360" s="21"/>
      <c r="H360" s="21"/>
      <c r="I360" s="21"/>
      <c r="J360" s="21"/>
      <c r="K360" s="21"/>
      <c r="L360" s="21"/>
      <c r="M360" s="21"/>
      <c r="N360" s="21"/>
      <c r="O360" s="21"/>
      <c r="P360" s="21"/>
      <c r="Q360" s="21"/>
      <c r="R360" s="21"/>
      <c r="S360" s="21"/>
      <c r="T360" s="21"/>
      <c r="U360" s="21"/>
      <c r="V360" s="21"/>
      <c r="W360" s="21"/>
      <c r="X360" s="21"/>
      <c r="Y360" s="21"/>
      <c r="Z360" s="21"/>
      <c r="AA360" s="21"/>
    </row>
    <row r="361" spans="1:27">
      <c r="A361" s="21"/>
      <c r="B361" s="21"/>
      <c r="C361" s="21"/>
      <c r="D361" s="38"/>
      <c r="E361" s="21"/>
      <c r="F361" s="21"/>
      <c r="G361" s="21"/>
      <c r="H361" s="21"/>
      <c r="I361" s="21"/>
      <c r="J361" s="21"/>
      <c r="K361" s="21"/>
      <c r="L361" s="21"/>
      <c r="M361" s="21"/>
      <c r="N361" s="21"/>
      <c r="O361" s="21"/>
      <c r="P361" s="21"/>
      <c r="Q361" s="21"/>
      <c r="R361" s="21"/>
      <c r="S361" s="21"/>
      <c r="T361" s="21"/>
      <c r="U361" s="21"/>
      <c r="V361" s="21"/>
      <c r="W361" s="21"/>
      <c r="X361" s="21"/>
      <c r="Y361" s="21"/>
      <c r="Z361" s="21"/>
      <c r="AA361" s="21"/>
    </row>
    <row r="362" spans="1:27">
      <c r="A362" s="21"/>
      <c r="B362" s="21"/>
      <c r="C362" s="21"/>
      <c r="D362" s="38"/>
      <c r="E362" s="21"/>
      <c r="F362" s="21"/>
      <c r="G362" s="21"/>
      <c r="H362" s="21"/>
      <c r="I362" s="21"/>
      <c r="J362" s="21"/>
      <c r="K362" s="21"/>
      <c r="L362" s="21"/>
      <c r="M362" s="21"/>
      <c r="N362" s="21"/>
      <c r="O362" s="21"/>
      <c r="P362" s="21"/>
      <c r="Q362" s="21"/>
      <c r="R362" s="21"/>
      <c r="S362" s="21"/>
      <c r="T362" s="21"/>
      <c r="U362" s="21"/>
      <c r="V362" s="21"/>
      <c r="W362" s="21"/>
      <c r="X362" s="21"/>
      <c r="Y362" s="21"/>
      <c r="Z362" s="21"/>
      <c r="AA362" s="21"/>
    </row>
    <row r="363" spans="1:27">
      <c r="A363" s="21"/>
      <c r="B363" s="21"/>
      <c r="C363" s="21"/>
      <c r="D363" s="38"/>
      <c r="E363" s="21"/>
      <c r="F363" s="21"/>
      <c r="G363" s="21"/>
      <c r="H363" s="21"/>
      <c r="I363" s="21"/>
      <c r="J363" s="21"/>
      <c r="K363" s="21"/>
      <c r="L363" s="21"/>
      <c r="M363" s="21"/>
      <c r="N363" s="21"/>
      <c r="O363" s="21"/>
      <c r="P363" s="21"/>
      <c r="Q363" s="21"/>
      <c r="R363" s="21"/>
      <c r="S363" s="21"/>
      <c r="T363" s="21"/>
      <c r="U363" s="21"/>
      <c r="V363" s="21"/>
      <c r="W363" s="21"/>
      <c r="X363" s="21"/>
      <c r="Y363" s="21"/>
      <c r="Z363" s="21"/>
      <c r="AA363" s="21"/>
    </row>
    <row r="364" spans="1:27">
      <c r="A364" s="21"/>
      <c r="B364" s="21"/>
      <c r="C364" s="21"/>
      <c r="D364" s="38"/>
      <c r="E364" s="21"/>
      <c r="F364" s="21"/>
      <c r="G364" s="21"/>
      <c r="H364" s="21"/>
      <c r="I364" s="21"/>
      <c r="J364" s="21"/>
      <c r="K364" s="21"/>
      <c r="L364" s="21"/>
      <c r="M364" s="21"/>
      <c r="N364" s="21"/>
      <c r="O364" s="21"/>
      <c r="P364" s="21"/>
      <c r="Q364" s="21"/>
      <c r="R364" s="21"/>
      <c r="S364" s="21"/>
      <c r="T364" s="21"/>
      <c r="U364" s="21"/>
      <c r="V364" s="21"/>
      <c r="W364" s="21"/>
      <c r="X364" s="21"/>
      <c r="Y364" s="21"/>
      <c r="Z364" s="21"/>
      <c r="AA364" s="21"/>
    </row>
    <row r="365" spans="1:27">
      <c r="A365" s="21"/>
      <c r="B365" s="21"/>
      <c r="C365" s="21"/>
      <c r="D365" s="38"/>
      <c r="E365" s="21"/>
      <c r="F365" s="21"/>
      <c r="G365" s="21"/>
      <c r="H365" s="21"/>
      <c r="I365" s="21"/>
      <c r="J365" s="21"/>
      <c r="K365" s="21"/>
      <c r="L365" s="21"/>
      <c r="M365" s="21"/>
      <c r="N365" s="21"/>
      <c r="O365" s="21"/>
      <c r="P365" s="21"/>
      <c r="Q365" s="21"/>
      <c r="R365" s="21"/>
      <c r="S365" s="21"/>
      <c r="T365" s="21"/>
      <c r="U365" s="21"/>
      <c r="V365" s="21"/>
      <c r="W365" s="21"/>
      <c r="X365" s="21"/>
      <c r="Y365" s="21"/>
      <c r="Z365" s="21"/>
      <c r="AA365" s="21"/>
    </row>
    <row r="366" spans="1:27">
      <c r="A366" s="21"/>
      <c r="B366" s="21"/>
      <c r="C366" s="21"/>
      <c r="D366" s="38"/>
      <c r="E366" s="21"/>
      <c r="F366" s="21"/>
      <c r="G366" s="21"/>
      <c r="H366" s="21"/>
      <c r="I366" s="21"/>
      <c r="J366" s="21"/>
      <c r="K366" s="21"/>
      <c r="L366" s="21"/>
      <c r="M366" s="21"/>
      <c r="N366" s="21"/>
      <c r="O366" s="21"/>
      <c r="P366" s="21"/>
      <c r="Q366" s="21"/>
      <c r="R366" s="21"/>
      <c r="S366" s="21"/>
      <c r="T366" s="21"/>
      <c r="U366" s="21"/>
      <c r="V366" s="21"/>
      <c r="W366" s="21"/>
      <c r="X366" s="21"/>
      <c r="Y366" s="21"/>
      <c r="Z366" s="21"/>
      <c r="AA366" s="21"/>
    </row>
    <row r="367" spans="1:27">
      <c r="A367" s="21"/>
      <c r="B367" s="21"/>
      <c r="C367" s="21"/>
      <c r="D367" s="38"/>
      <c r="E367" s="21"/>
      <c r="F367" s="21"/>
      <c r="G367" s="21"/>
      <c r="H367" s="21"/>
      <c r="I367" s="21"/>
      <c r="J367" s="21"/>
      <c r="K367" s="21"/>
      <c r="L367" s="21"/>
      <c r="M367" s="21"/>
      <c r="N367" s="21"/>
      <c r="O367" s="21"/>
      <c r="P367" s="21"/>
      <c r="Q367" s="21"/>
      <c r="R367" s="21"/>
      <c r="S367" s="21"/>
      <c r="T367" s="21"/>
      <c r="U367" s="21"/>
      <c r="V367" s="21"/>
      <c r="W367" s="21"/>
      <c r="X367" s="21"/>
      <c r="Y367" s="21"/>
      <c r="Z367" s="21"/>
      <c r="AA367" s="21"/>
    </row>
    <row r="368" spans="1:27">
      <c r="A368" s="21"/>
      <c r="B368" s="21"/>
      <c r="C368" s="21"/>
      <c r="D368" s="38"/>
      <c r="E368" s="21"/>
      <c r="F368" s="21"/>
      <c r="G368" s="21"/>
      <c r="H368" s="21"/>
      <c r="I368" s="21"/>
      <c r="J368" s="21"/>
      <c r="K368" s="21"/>
      <c r="L368" s="21"/>
      <c r="M368" s="21"/>
      <c r="N368" s="21"/>
      <c r="O368" s="21"/>
      <c r="P368" s="21"/>
      <c r="Q368" s="21"/>
      <c r="R368" s="21"/>
      <c r="S368" s="21"/>
      <c r="T368" s="21"/>
      <c r="U368" s="21"/>
      <c r="V368" s="21"/>
      <c r="W368" s="21"/>
      <c r="X368" s="21"/>
      <c r="Y368" s="21"/>
      <c r="Z368" s="21"/>
      <c r="AA368" s="21"/>
    </row>
    <row r="369" spans="1:27">
      <c r="A369" s="21"/>
      <c r="B369" s="21"/>
      <c r="C369" s="21"/>
      <c r="D369" s="38"/>
      <c r="E369" s="21"/>
      <c r="F369" s="21"/>
      <c r="G369" s="21"/>
      <c r="H369" s="21"/>
      <c r="I369" s="21"/>
      <c r="J369" s="21"/>
      <c r="K369" s="21"/>
      <c r="L369" s="21"/>
      <c r="M369" s="21"/>
      <c r="N369" s="21"/>
      <c r="O369" s="21"/>
      <c r="P369" s="21"/>
      <c r="Q369" s="21"/>
      <c r="R369" s="21"/>
      <c r="S369" s="21"/>
      <c r="T369" s="21"/>
      <c r="U369" s="21"/>
      <c r="V369" s="21"/>
      <c r="W369" s="21"/>
      <c r="X369" s="21"/>
      <c r="Y369" s="21"/>
      <c r="Z369" s="21"/>
      <c r="AA369" s="21"/>
    </row>
    <row r="370" spans="1:27">
      <c r="A370" s="21"/>
      <c r="B370" s="21"/>
      <c r="C370" s="21"/>
      <c r="D370" s="38"/>
      <c r="E370" s="21"/>
      <c r="F370" s="21"/>
      <c r="G370" s="21"/>
      <c r="H370" s="21"/>
      <c r="I370" s="21"/>
      <c r="J370" s="21"/>
      <c r="K370" s="21"/>
      <c r="L370" s="21"/>
      <c r="M370" s="21"/>
      <c r="N370" s="21"/>
      <c r="O370" s="21"/>
      <c r="P370" s="21"/>
      <c r="Q370" s="21"/>
      <c r="R370" s="21"/>
      <c r="S370" s="21"/>
      <c r="T370" s="21"/>
      <c r="U370" s="21"/>
      <c r="V370" s="21"/>
      <c r="W370" s="21"/>
      <c r="X370" s="21"/>
      <c r="Y370" s="21"/>
      <c r="Z370" s="21"/>
      <c r="AA370" s="21"/>
    </row>
    <row r="371" spans="1:27">
      <c r="A371" s="21"/>
      <c r="B371" s="21"/>
      <c r="C371" s="21"/>
      <c r="D371" s="38"/>
      <c r="E371" s="21"/>
      <c r="F371" s="21"/>
      <c r="G371" s="21"/>
      <c r="H371" s="21"/>
      <c r="I371" s="21"/>
      <c r="J371" s="21"/>
      <c r="K371" s="21"/>
      <c r="L371" s="21"/>
      <c r="M371" s="21"/>
      <c r="N371" s="21"/>
      <c r="O371" s="21"/>
      <c r="P371" s="21"/>
      <c r="Q371" s="21"/>
      <c r="R371" s="21"/>
      <c r="S371" s="21"/>
      <c r="T371" s="21"/>
      <c r="U371" s="21"/>
      <c r="V371" s="21"/>
      <c r="W371" s="21"/>
      <c r="X371" s="21"/>
      <c r="Y371" s="21"/>
      <c r="Z371" s="21"/>
      <c r="AA371" s="21"/>
    </row>
    <row r="372" spans="1:27">
      <c r="A372" s="21"/>
      <c r="B372" s="21"/>
      <c r="C372" s="21"/>
      <c r="D372" s="38"/>
      <c r="E372" s="21"/>
      <c r="F372" s="21"/>
      <c r="G372" s="21"/>
      <c r="H372" s="21"/>
      <c r="I372" s="21"/>
      <c r="J372" s="21"/>
      <c r="K372" s="21"/>
      <c r="L372" s="21"/>
      <c r="M372" s="21"/>
      <c r="N372" s="21"/>
      <c r="O372" s="21"/>
      <c r="P372" s="21"/>
      <c r="Q372" s="21"/>
      <c r="R372" s="21"/>
      <c r="S372" s="21"/>
      <c r="T372" s="21"/>
      <c r="U372" s="21"/>
      <c r="V372" s="21"/>
      <c r="W372" s="21"/>
      <c r="X372" s="21"/>
      <c r="Y372" s="21"/>
      <c r="Z372" s="21"/>
      <c r="AA372" s="21"/>
    </row>
    <row r="373" spans="1:27">
      <c r="A373" s="21"/>
      <c r="B373" s="21"/>
      <c r="C373" s="21"/>
      <c r="D373" s="38"/>
      <c r="E373" s="21"/>
      <c r="F373" s="21"/>
      <c r="G373" s="21"/>
      <c r="H373" s="21"/>
      <c r="I373" s="21"/>
      <c r="J373" s="21"/>
      <c r="K373" s="21"/>
      <c r="L373" s="21"/>
      <c r="M373" s="21"/>
      <c r="N373" s="21"/>
      <c r="O373" s="21"/>
      <c r="P373" s="21"/>
      <c r="Q373" s="21"/>
      <c r="R373" s="21"/>
      <c r="S373" s="21"/>
      <c r="T373" s="21"/>
      <c r="U373" s="21"/>
      <c r="V373" s="21"/>
      <c r="W373" s="21"/>
      <c r="X373" s="21"/>
      <c r="Y373" s="21"/>
      <c r="Z373" s="21"/>
      <c r="AA373" s="21"/>
    </row>
    <row r="374" spans="1:27">
      <c r="A374" s="21"/>
      <c r="B374" s="21"/>
      <c r="C374" s="21"/>
      <c r="D374" s="38"/>
      <c r="E374" s="21"/>
      <c r="F374" s="21"/>
      <c r="G374" s="21"/>
      <c r="H374" s="21"/>
      <c r="I374" s="21"/>
      <c r="J374" s="21"/>
      <c r="K374" s="21"/>
      <c r="L374" s="21"/>
      <c r="M374" s="21"/>
      <c r="N374" s="21"/>
      <c r="O374" s="21"/>
      <c r="P374" s="21"/>
      <c r="Q374" s="21"/>
      <c r="R374" s="21"/>
      <c r="S374" s="21"/>
      <c r="T374" s="21"/>
      <c r="U374" s="21"/>
      <c r="V374" s="21"/>
      <c r="W374" s="21"/>
      <c r="X374" s="21"/>
      <c r="Y374" s="21"/>
      <c r="Z374" s="21"/>
      <c r="AA374" s="21"/>
    </row>
    <row r="375" spans="1:27">
      <c r="A375" s="21"/>
      <c r="B375" s="21"/>
      <c r="C375" s="21"/>
      <c r="D375" s="38"/>
      <c r="E375" s="21"/>
      <c r="F375" s="21"/>
      <c r="G375" s="21"/>
      <c r="H375" s="21"/>
      <c r="I375" s="21"/>
      <c r="J375" s="21"/>
      <c r="K375" s="21"/>
      <c r="L375" s="21"/>
      <c r="M375" s="21"/>
      <c r="N375" s="21"/>
      <c r="O375" s="21"/>
      <c r="P375" s="21"/>
      <c r="Q375" s="21"/>
      <c r="R375" s="21"/>
      <c r="S375" s="21"/>
      <c r="T375" s="21"/>
      <c r="U375" s="21"/>
      <c r="V375" s="21"/>
      <c r="W375" s="21"/>
      <c r="X375" s="21"/>
      <c r="Y375" s="21"/>
      <c r="Z375" s="21"/>
      <c r="AA375" s="21"/>
    </row>
    <row r="376" spans="1:27">
      <c r="A376" s="21"/>
      <c r="B376" s="21"/>
      <c r="C376" s="21"/>
      <c r="D376" s="38"/>
      <c r="E376" s="21"/>
      <c r="F376" s="21"/>
      <c r="G376" s="21"/>
      <c r="H376" s="21"/>
      <c r="I376" s="21"/>
      <c r="J376" s="21"/>
      <c r="K376" s="21"/>
      <c r="L376" s="21"/>
      <c r="M376" s="21"/>
      <c r="N376" s="21"/>
      <c r="O376" s="21"/>
      <c r="P376" s="21"/>
      <c r="Q376" s="21"/>
      <c r="R376" s="21"/>
      <c r="S376" s="21"/>
      <c r="T376" s="21"/>
      <c r="U376" s="21"/>
      <c r="V376" s="21"/>
      <c r="W376" s="21"/>
      <c r="X376" s="21"/>
      <c r="Y376" s="21"/>
      <c r="Z376" s="21"/>
      <c r="AA376" s="21"/>
    </row>
    <row r="377" spans="1:27">
      <c r="A377" s="21"/>
      <c r="B377" s="21"/>
      <c r="C377" s="21"/>
      <c r="D377" s="38"/>
      <c r="E377" s="21"/>
      <c r="F377" s="21"/>
      <c r="G377" s="21"/>
      <c r="H377" s="21"/>
      <c r="I377" s="21"/>
      <c r="J377" s="21"/>
      <c r="K377" s="21"/>
      <c r="L377" s="21"/>
      <c r="M377" s="21"/>
      <c r="N377" s="21"/>
      <c r="O377" s="21"/>
      <c r="P377" s="21"/>
      <c r="Q377" s="21"/>
      <c r="R377" s="21"/>
      <c r="S377" s="21"/>
      <c r="T377" s="21"/>
      <c r="U377" s="21"/>
      <c r="V377" s="21"/>
      <c r="W377" s="21"/>
      <c r="X377" s="21"/>
      <c r="Y377" s="21"/>
      <c r="Z377" s="21"/>
      <c r="AA377" s="21"/>
    </row>
    <row r="378" spans="1:27">
      <c r="A378" s="21"/>
      <c r="B378" s="21"/>
      <c r="C378" s="21"/>
      <c r="D378" s="38"/>
      <c r="E378" s="21"/>
      <c r="F378" s="21"/>
      <c r="G378" s="21"/>
      <c r="H378" s="21"/>
      <c r="I378" s="21"/>
      <c r="J378" s="21"/>
      <c r="K378" s="21"/>
      <c r="L378" s="21"/>
      <c r="M378" s="21"/>
      <c r="N378" s="21"/>
      <c r="O378" s="21"/>
      <c r="P378" s="21"/>
      <c r="Q378" s="21"/>
      <c r="R378" s="21"/>
      <c r="S378" s="21"/>
      <c r="T378" s="21"/>
      <c r="U378" s="21"/>
      <c r="V378" s="21"/>
      <c r="W378" s="21"/>
      <c r="X378" s="21"/>
      <c r="Y378" s="21"/>
      <c r="Z378" s="21"/>
      <c r="AA378" s="21"/>
    </row>
    <row r="379" spans="1:27">
      <c r="A379" s="21"/>
      <c r="B379" s="21"/>
      <c r="C379" s="21"/>
      <c r="D379" s="38"/>
      <c r="E379" s="21"/>
      <c r="F379" s="21"/>
      <c r="G379" s="21"/>
      <c r="H379" s="21"/>
      <c r="I379" s="21"/>
      <c r="J379" s="21"/>
      <c r="K379" s="21"/>
      <c r="L379" s="21"/>
      <c r="M379" s="21"/>
      <c r="N379" s="21"/>
      <c r="O379" s="21"/>
      <c r="P379" s="21"/>
      <c r="Q379" s="21"/>
      <c r="R379" s="21"/>
      <c r="S379" s="21"/>
      <c r="T379" s="21"/>
      <c r="U379" s="21"/>
      <c r="V379" s="21"/>
      <c r="W379" s="21"/>
      <c r="X379" s="21"/>
      <c r="Y379" s="21"/>
      <c r="Z379" s="21"/>
      <c r="AA379" s="21"/>
    </row>
    <row r="380" spans="1:27">
      <c r="A380" s="21"/>
      <c r="B380" s="21"/>
      <c r="C380" s="21"/>
      <c r="D380" s="38"/>
      <c r="E380" s="21"/>
      <c r="F380" s="21"/>
      <c r="G380" s="21"/>
      <c r="H380" s="21"/>
      <c r="I380" s="21"/>
      <c r="J380" s="21"/>
      <c r="K380" s="21"/>
      <c r="L380" s="21"/>
      <c r="M380" s="21"/>
      <c r="N380" s="21"/>
      <c r="O380" s="21"/>
      <c r="P380" s="21"/>
      <c r="Q380" s="21"/>
      <c r="R380" s="21"/>
      <c r="S380" s="21"/>
      <c r="T380" s="21"/>
      <c r="U380" s="21"/>
      <c r="V380" s="21"/>
      <c r="W380" s="21"/>
      <c r="X380" s="21"/>
      <c r="Y380" s="21"/>
      <c r="Z380" s="21"/>
      <c r="AA380" s="21"/>
    </row>
    <row r="381" spans="1:27">
      <c r="A381" s="21"/>
      <c r="B381" s="21"/>
      <c r="C381" s="21"/>
      <c r="D381" s="38"/>
      <c r="E381" s="21"/>
      <c r="F381" s="21"/>
      <c r="G381" s="21"/>
      <c r="H381" s="21"/>
      <c r="I381" s="21"/>
      <c r="J381" s="21"/>
      <c r="K381" s="21"/>
      <c r="L381" s="21"/>
      <c r="M381" s="21"/>
      <c r="N381" s="21"/>
      <c r="O381" s="21"/>
      <c r="P381" s="21"/>
      <c r="Q381" s="21"/>
      <c r="R381" s="21"/>
      <c r="S381" s="21"/>
      <c r="T381" s="21"/>
      <c r="U381" s="21"/>
      <c r="V381" s="21"/>
      <c r="W381" s="21"/>
      <c r="X381" s="21"/>
      <c r="Y381" s="21"/>
      <c r="Z381" s="21"/>
      <c r="AA381" s="21"/>
    </row>
    <row r="382" spans="1:27">
      <c r="A382" s="21"/>
      <c r="B382" s="21"/>
      <c r="C382" s="21"/>
      <c r="D382" s="38"/>
      <c r="E382" s="21"/>
      <c r="F382" s="21"/>
      <c r="G382" s="21"/>
      <c r="H382" s="21"/>
      <c r="I382" s="21"/>
      <c r="J382" s="21"/>
      <c r="K382" s="21"/>
      <c r="L382" s="21"/>
      <c r="M382" s="21"/>
      <c r="N382" s="21"/>
      <c r="O382" s="21"/>
      <c r="P382" s="21"/>
      <c r="Q382" s="21"/>
      <c r="R382" s="21"/>
      <c r="S382" s="21"/>
      <c r="T382" s="21"/>
      <c r="U382" s="21"/>
      <c r="V382" s="21"/>
      <c r="W382" s="21"/>
      <c r="X382" s="21"/>
      <c r="Y382" s="21"/>
      <c r="Z382" s="21"/>
      <c r="AA382" s="21"/>
    </row>
    <row r="383" spans="1:27">
      <c r="A383" s="21"/>
      <c r="B383" s="21"/>
      <c r="C383" s="21"/>
      <c r="D383" s="38"/>
      <c r="E383" s="21"/>
      <c r="F383" s="21"/>
      <c r="G383" s="21"/>
      <c r="H383" s="21"/>
      <c r="I383" s="21"/>
      <c r="J383" s="21"/>
      <c r="K383" s="21"/>
      <c r="L383" s="21"/>
      <c r="M383" s="21"/>
      <c r="N383" s="21"/>
      <c r="O383" s="21"/>
      <c r="P383" s="21"/>
      <c r="Q383" s="21"/>
      <c r="R383" s="21"/>
      <c r="S383" s="21"/>
      <c r="T383" s="21"/>
      <c r="U383" s="21"/>
      <c r="V383" s="21"/>
      <c r="W383" s="21"/>
      <c r="X383" s="21"/>
      <c r="Y383" s="21"/>
      <c r="Z383" s="21"/>
      <c r="AA383" s="21"/>
    </row>
    <row r="384" spans="1:27">
      <c r="A384" s="21"/>
      <c r="B384" s="21"/>
      <c r="C384" s="21"/>
      <c r="D384" s="38"/>
      <c r="E384" s="21"/>
      <c r="F384" s="21"/>
      <c r="G384" s="21"/>
      <c r="H384" s="21"/>
      <c r="I384" s="21"/>
      <c r="J384" s="21"/>
      <c r="K384" s="21"/>
      <c r="L384" s="21"/>
      <c r="M384" s="21"/>
      <c r="N384" s="21"/>
      <c r="O384" s="21"/>
      <c r="P384" s="21"/>
      <c r="Q384" s="21"/>
      <c r="R384" s="21"/>
      <c r="S384" s="21"/>
      <c r="T384" s="21"/>
      <c r="U384" s="21"/>
      <c r="V384" s="21"/>
      <c r="W384" s="21"/>
      <c r="X384" s="21"/>
      <c r="Y384" s="21"/>
      <c r="Z384" s="21"/>
      <c r="AA384" s="21"/>
    </row>
    <row r="385" spans="1:27">
      <c r="A385" s="21"/>
      <c r="B385" s="21"/>
      <c r="C385" s="21"/>
      <c r="D385" s="38"/>
      <c r="E385" s="21"/>
      <c r="F385" s="21"/>
      <c r="G385" s="21"/>
      <c r="H385" s="21"/>
      <c r="I385" s="21"/>
      <c r="J385" s="21"/>
      <c r="K385" s="21"/>
      <c r="L385" s="21"/>
      <c r="M385" s="21"/>
      <c r="N385" s="21"/>
      <c r="O385" s="21"/>
      <c r="P385" s="21"/>
      <c r="Q385" s="21"/>
      <c r="R385" s="21"/>
      <c r="S385" s="21"/>
      <c r="T385" s="21"/>
      <c r="U385" s="21"/>
      <c r="V385" s="21"/>
      <c r="W385" s="21"/>
      <c r="X385" s="21"/>
      <c r="Y385" s="21"/>
      <c r="Z385" s="21"/>
      <c r="AA385" s="21"/>
    </row>
    <row r="386" spans="1:27">
      <c r="A386" s="21"/>
      <c r="B386" s="21"/>
      <c r="C386" s="21"/>
      <c r="D386" s="38"/>
      <c r="E386" s="21"/>
      <c r="F386" s="21"/>
      <c r="G386" s="21"/>
      <c r="H386" s="21"/>
      <c r="I386" s="21"/>
      <c r="J386" s="21"/>
      <c r="K386" s="21"/>
      <c r="L386" s="21"/>
      <c r="M386" s="21"/>
      <c r="N386" s="21"/>
      <c r="O386" s="21"/>
      <c r="P386" s="21"/>
      <c r="Q386" s="21"/>
      <c r="R386" s="21"/>
      <c r="S386" s="21"/>
      <c r="T386" s="21"/>
      <c r="U386" s="21"/>
      <c r="V386" s="21"/>
      <c r="W386" s="21"/>
      <c r="X386" s="21"/>
      <c r="Y386" s="21"/>
      <c r="Z386" s="21"/>
      <c r="AA386" s="21"/>
    </row>
    <row r="387" spans="1:27">
      <c r="A387" s="21"/>
      <c r="B387" s="21"/>
      <c r="C387" s="21"/>
      <c r="D387" s="38"/>
      <c r="E387" s="21"/>
      <c r="F387" s="21"/>
      <c r="G387" s="21"/>
      <c r="H387" s="21"/>
      <c r="I387" s="21"/>
      <c r="J387" s="21"/>
      <c r="K387" s="21"/>
      <c r="L387" s="21"/>
      <c r="M387" s="21"/>
      <c r="N387" s="21"/>
      <c r="O387" s="21"/>
      <c r="P387" s="21"/>
      <c r="Q387" s="21"/>
      <c r="R387" s="21"/>
      <c r="S387" s="21"/>
      <c r="T387" s="21"/>
      <c r="U387" s="21"/>
      <c r="V387" s="21"/>
      <c r="W387" s="21"/>
      <c r="X387" s="21"/>
      <c r="Y387" s="21"/>
      <c r="Z387" s="21"/>
      <c r="AA387" s="21"/>
    </row>
    <row r="388" spans="1:27">
      <c r="A388" s="21"/>
      <c r="B388" s="21"/>
      <c r="C388" s="21"/>
      <c r="D388" s="38"/>
      <c r="E388" s="21"/>
      <c r="F388" s="21"/>
      <c r="G388" s="21"/>
      <c r="H388" s="21"/>
      <c r="I388" s="21"/>
      <c r="J388" s="21"/>
      <c r="K388" s="21"/>
      <c r="L388" s="21"/>
      <c r="M388" s="21"/>
      <c r="N388" s="21"/>
      <c r="O388" s="21"/>
      <c r="P388" s="21"/>
      <c r="Q388" s="21"/>
      <c r="R388" s="21"/>
      <c r="S388" s="21"/>
      <c r="T388" s="21"/>
      <c r="U388" s="21"/>
      <c r="V388" s="21"/>
      <c r="W388" s="21"/>
      <c r="X388" s="21"/>
      <c r="Y388" s="21"/>
      <c r="Z388" s="21"/>
      <c r="AA388" s="21"/>
    </row>
    <row r="389" spans="1:27">
      <c r="A389" s="21"/>
      <c r="B389" s="21"/>
      <c r="C389" s="21"/>
      <c r="D389" s="38"/>
      <c r="E389" s="21"/>
      <c r="F389" s="21"/>
      <c r="G389" s="21"/>
      <c r="H389" s="21"/>
      <c r="I389" s="21"/>
      <c r="J389" s="21"/>
      <c r="K389" s="21"/>
      <c r="L389" s="21"/>
      <c r="M389" s="21"/>
      <c r="N389" s="21"/>
      <c r="O389" s="21"/>
      <c r="P389" s="21"/>
      <c r="Q389" s="21"/>
      <c r="R389" s="21"/>
      <c r="S389" s="21"/>
      <c r="T389" s="21"/>
      <c r="U389" s="21"/>
      <c r="V389" s="21"/>
      <c r="W389" s="21"/>
      <c r="X389" s="21"/>
      <c r="Y389" s="21"/>
      <c r="Z389" s="21"/>
      <c r="AA389" s="21"/>
    </row>
    <row r="390" spans="1:27">
      <c r="A390" s="21"/>
      <c r="B390" s="21"/>
      <c r="C390" s="21"/>
      <c r="D390" s="38"/>
      <c r="E390" s="21"/>
      <c r="F390" s="21"/>
      <c r="G390" s="21"/>
      <c r="H390" s="21"/>
      <c r="I390" s="21"/>
      <c r="J390" s="21"/>
      <c r="K390" s="21"/>
      <c r="L390" s="21"/>
      <c r="M390" s="21"/>
      <c r="N390" s="21"/>
      <c r="O390" s="21"/>
      <c r="P390" s="21"/>
      <c r="Q390" s="21"/>
      <c r="R390" s="21"/>
      <c r="S390" s="21"/>
      <c r="T390" s="21"/>
      <c r="U390" s="21"/>
      <c r="V390" s="21"/>
      <c r="W390" s="21"/>
      <c r="X390" s="21"/>
      <c r="Y390" s="21"/>
      <c r="Z390" s="21"/>
      <c r="AA390" s="21"/>
    </row>
    <row r="391" spans="1:27">
      <c r="A391" s="21"/>
      <c r="B391" s="21"/>
      <c r="C391" s="21"/>
      <c r="D391" s="38"/>
      <c r="E391" s="21"/>
      <c r="F391" s="21"/>
      <c r="G391" s="21"/>
      <c r="H391" s="21"/>
      <c r="I391" s="21"/>
      <c r="J391" s="21"/>
      <c r="K391" s="21"/>
      <c r="L391" s="21"/>
      <c r="M391" s="21"/>
      <c r="N391" s="21"/>
      <c r="O391" s="21"/>
      <c r="P391" s="21"/>
      <c r="Q391" s="21"/>
      <c r="R391" s="21"/>
      <c r="S391" s="21"/>
      <c r="T391" s="21"/>
      <c r="U391" s="21"/>
      <c r="V391" s="21"/>
      <c r="W391" s="21"/>
      <c r="X391" s="21"/>
      <c r="Y391" s="21"/>
      <c r="Z391" s="21"/>
      <c r="AA391" s="21"/>
    </row>
    <row r="392" spans="1:27">
      <c r="A392" s="21"/>
      <c r="B392" s="21"/>
      <c r="C392" s="21"/>
      <c r="D392" s="38"/>
      <c r="E392" s="21"/>
      <c r="F392" s="21"/>
      <c r="G392" s="21"/>
      <c r="H392" s="21"/>
      <c r="I392" s="21"/>
      <c r="J392" s="21"/>
      <c r="K392" s="21"/>
      <c r="L392" s="21"/>
      <c r="M392" s="21"/>
      <c r="N392" s="21"/>
      <c r="O392" s="21"/>
      <c r="P392" s="21"/>
      <c r="Q392" s="21"/>
      <c r="R392" s="21"/>
      <c r="S392" s="21"/>
      <c r="T392" s="21"/>
      <c r="U392" s="21"/>
      <c r="V392" s="21"/>
      <c r="W392" s="21"/>
      <c r="X392" s="21"/>
      <c r="Y392" s="21"/>
      <c r="Z392" s="21"/>
      <c r="AA392" s="21"/>
    </row>
    <row r="393" spans="1:27">
      <c r="A393" s="21"/>
      <c r="B393" s="21"/>
      <c r="C393" s="21"/>
      <c r="D393" s="38"/>
      <c r="E393" s="21"/>
      <c r="F393" s="21"/>
      <c r="G393" s="21"/>
      <c r="H393" s="21"/>
      <c r="I393" s="21"/>
      <c r="J393" s="21"/>
      <c r="K393" s="21"/>
      <c r="L393" s="21"/>
      <c r="M393" s="21"/>
      <c r="N393" s="21"/>
      <c r="O393" s="21"/>
      <c r="P393" s="21"/>
      <c r="Q393" s="21"/>
      <c r="R393" s="21"/>
      <c r="S393" s="21"/>
      <c r="T393" s="21"/>
      <c r="U393" s="21"/>
      <c r="V393" s="21"/>
      <c r="W393" s="21"/>
      <c r="X393" s="21"/>
      <c r="Y393" s="21"/>
      <c r="Z393" s="21"/>
      <c r="AA393" s="21"/>
    </row>
    <row r="394" spans="1:27">
      <c r="A394" s="21"/>
      <c r="B394" s="21"/>
      <c r="C394" s="21"/>
      <c r="D394" s="38"/>
      <c r="E394" s="21"/>
      <c r="F394" s="21"/>
      <c r="G394" s="21"/>
      <c r="H394" s="21"/>
      <c r="I394" s="21"/>
      <c r="J394" s="21"/>
      <c r="K394" s="21"/>
      <c r="L394" s="21"/>
      <c r="M394" s="21"/>
      <c r="N394" s="21"/>
      <c r="O394" s="21"/>
      <c r="P394" s="21"/>
      <c r="Q394" s="21"/>
      <c r="R394" s="21"/>
      <c r="S394" s="21"/>
      <c r="T394" s="21"/>
      <c r="U394" s="21"/>
      <c r="V394" s="21"/>
      <c r="W394" s="21"/>
      <c r="X394" s="21"/>
      <c r="Y394" s="21"/>
      <c r="Z394" s="21"/>
      <c r="AA394" s="21"/>
    </row>
    <row r="395" spans="1:27">
      <c r="A395" s="21"/>
      <c r="B395" s="21"/>
      <c r="C395" s="21"/>
      <c r="D395" s="38"/>
      <c r="E395" s="21"/>
      <c r="F395" s="21"/>
      <c r="G395" s="21"/>
      <c r="H395" s="21"/>
      <c r="I395" s="21"/>
      <c r="J395" s="21"/>
      <c r="K395" s="21"/>
      <c r="L395" s="21"/>
      <c r="M395" s="21"/>
      <c r="N395" s="21"/>
      <c r="O395" s="21"/>
      <c r="P395" s="21"/>
      <c r="Q395" s="21"/>
      <c r="R395" s="21"/>
      <c r="S395" s="21"/>
      <c r="T395" s="21"/>
      <c r="U395" s="21"/>
      <c r="V395" s="21"/>
      <c r="W395" s="21"/>
      <c r="X395" s="21"/>
      <c r="Y395" s="21"/>
      <c r="Z395" s="21"/>
      <c r="AA395" s="21"/>
    </row>
    <row r="396" spans="1:27">
      <c r="A396" s="21"/>
      <c r="B396" s="21"/>
      <c r="C396" s="21"/>
      <c r="D396" s="38"/>
      <c r="E396" s="21"/>
      <c r="F396" s="21"/>
      <c r="G396" s="21"/>
      <c r="H396" s="21"/>
      <c r="I396" s="21"/>
      <c r="J396" s="21"/>
      <c r="K396" s="21"/>
      <c r="L396" s="21"/>
      <c r="M396" s="21"/>
      <c r="N396" s="21"/>
      <c r="O396" s="21"/>
      <c r="P396" s="21"/>
      <c r="Q396" s="21"/>
      <c r="R396" s="21"/>
      <c r="S396" s="21"/>
      <c r="T396" s="21"/>
      <c r="U396" s="21"/>
      <c r="V396" s="21"/>
      <c r="W396" s="21"/>
      <c r="X396" s="21"/>
      <c r="Y396" s="21"/>
      <c r="Z396" s="21"/>
      <c r="AA396" s="21"/>
    </row>
    <row r="397" spans="1:27">
      <c r="A397" s="21"/>
      <c r="B397" s="21"/>
      <c r="C397" s="21"/>
      <c r="D397" s="38"/>
      <c r="E397" s="21"/>
      <c r="F397" s="21"/>
      <c r="G397" s="21"/>
      <c r="H397" s="21"/>
      <c r="I397" s="21"/>
      <c r="J397" s="21"/>
      <c r="K397" s="21"/>
      <c r="L397" s="21"/>
      <c r="M397" s="21"/>
      <c r="N397" s="21"/>
      <c r="O397" s="21"/>
      <c r="P397" s="21"/>
      <c r="Q397" s="21"/>
      <c r="R397" s="21"/>
      <c r="S397" s="21"/>
      <c r="T397" s="21"/>
      <c r="U397" s="21"/>
      <c r="V397" s="21"/>
      <c r="W397" s="21"/>
      <c r="X397" s="21"/>
      <c r="Y397" s="21"/>
      <c r="Z397" s="21"/>
      <c r="AA397" s="21"/>
    </row>
    <row r="398" spans="1:27">
      <c r="A398" s="21"/>
      <c r="B398" s="21"/>
      <c r="C398" s="21"/>
      <c r="D398" s="38"/>
      <c r="E398" s="21"/>
      <c r="F398" s="21"/>
      <c r="G398" s="21"/>
      <c r="H398" s="21"/>
      <c r="I398" s="21"/>
      <c r="J398" s="21"/>
      <c r="K398" s="21"/>
      <c r="L398" s="21"/>
      <c r="M398" s="21"/>
      <c r="N398" s="21"/>
      <c r="O398" s="21"/>
      <c r="P398" s="21"/>
      <c r="Q398" s="21"/>
      <c r="R398" s="21"/>
      <c r="S398" s="21"/>
      <c r="T398" s="21"/>
      <c r="U398" s="21"/>
      <c r="V398" s="21"/>
      <c r="W398" s="21"/>
      <c r="X398" s="21"/>
      <c r="Y398" s="21"/>
      <c r="Z398" s="21"/>
      <c r="AA398" s="21"/>
    </row>
    <row r="399" spans="1:27">
      <c r="A399" s="21"/>
      <c r="B399" s="21"/>
      <c r="C399" s="21"/>
      <c r="D399" s="38"/>
      <c r="E399" s="21"/>
      <c r="F399" s="21"/>
      <c r="G399" s="21"/>
      <c r="H399" s="21"/>
      <c r="I399" s="21"/>
      <c r="J399" s="21"/>
      <c r="K399" s="21"/>
      <c r="L399" s="21"/>
      <c r="M399" s="21"/>
      <c r="N399" s="21"/>
      <c r="O399" s="21"/>
      <c r="P399" s="21"/>
      <c r="Q399" s="21"/>
      <c r="R399" s="21"/>
      <c r="S399" s="21"/>
      <c r="T399" s="21"/>
      <c r="U399" s="21"/>
      <c r="V399" s="21"/>
      <c r="W399" s="21"/>
      <c r="X399" s="21"/>
      <c r="Y399" s="21"/>
      <c r="Z399" s="21"/>
      <c r="AA399" s="21"/>
    </row>
    <row r="400" spans="1:27">
      <c r="A400" s="21"/>
      <c r="B400" s="21"/>
      <c r="C400" s="21"/>
      <c r="D400" s="38"/>
      <c r="E400" s="21"/>
      <c r="F400" s="21"/>
      <c r="G400" s="21"/>
      <c r="H400" s="21"/>
      <c r="I400" s="21"/>
      <c r="J400" s="21"/>
      <c r="K400" s="21"/>
      <c r="L400" s="21"/>
      <c r="M400" s="21"/>
      <c r="N400" s="21"/>
      <c r="O400" s="21"/>
      <c r="P400" s="21"/>
      <c r="Q400" s="21"/>
      <c r="R400" s="21"/>
      <c r="S400" s="21"/>
      <c r="T400" s="21"/>
      <c r="U400" s="21"/>
      <c r="V400" s="21"/>
      <c r="W400" s="21"/>
      <c r="X400" s="21"/>
      <c r="Y400" s="21"/>
      <c r="Z400" s="21"/>
      <c r="AA400" s="21"/>
    </row>
    <row r="401" spans="1:27">
      <c r="A401" s="21"/>
      <c r="B401" s="21"/>
      <c r="C401" s="21"/>
      <c r="D401" s="38"/>
      <c r="E401" s="21"/>
      <c r="F401" s="21"/>
      <c r="G401" s="21"/>
      <c r="H401" s="21"/>
      <c r="I401" s="21"/>
      <c r="J401" s="21"/>
      <c r="K401" s="21"/>
      <c r="L401" s="21"/>
      <c r="M401" s="21"/>
      <c r="N401" s="21"/>
      <c r="O401" s="21"/>
      <c r="P401" s="21"/>
      <c r="Q401" s="21"/>
      <c r="R401" s="21"/>
      <c r="S401" s="21"/>
      <c r="T401" s="21"/>
      <c r="U401" s="21"/>
      <c r="V401" s="21"/>
      <c r="W401" s="21"/>
      <c r="X401" s="21"/>
      <c r="Y401" s="21"/>
      <c r="Z401" s="21"/>
      <c r="AA401" s="21"/>
    </row>
    <row r="402" spans="1:27">
      <c r="A402" s="21"/>
      <c r="B402" s="21"/>
      <c r="C402" s="21"/>
      <c r="D402" s="38"/>
      <c r="E402" s="21"/>
      <c r="F402" s="21"/>
      <c r="G402" s="21"/>
      <c r="H402" s="21"/>
      <c r="I402" s="21"/>
      <c r="J402" s="21"/>
      <c r="K402" s="21"/>
      <c r="L402" s="21"/>
      <c r="M402" s="21"/>
      <c r="N402" s="21"/>
      <c r="O402" s="21"/>
      <c r="P402" s="21"/>
      <c r="Q402" s="21"/>
      <c r="R402" s="21"/>
      <c r="S402" s="21"/>
      <c r="T402" s="21"/>
      <c r="U402" s="21"/>
      <c r="V402" s="21"/>
      <c r="W402" s="21"/>
      <c r="X402" s="21"/>
      <c r="Y402" s="21"/>
      <c r="Z402" s="21"/>
      <c r="AA402" s="21"/>
    </row>
    <row r="403" spans="1:27">
      <c r="A403" s="21"/>
      <c r="B403" s="21"/>
      <c r="C403" s="21"/>
      <c r="D403" s="38"/>
      <c r="E403" s="21"/>
      <c r="F403" s="21"/>
      <c r="G403" s="21"/>
      <c r="H403" s="21"/>
      <c r="I403" s="21"/>
      <c r="J403" s="21"/>
      <c r="K403" s="21"/>
      <c r="L403" s="21"/>
      <c r="M403" s="21"/>
      <c r="N403" s="21"/>
      <c r="O403" s="21"/>
      <c r="P403" s="21"/>
      <c r="Q403" s="21"/>
      <c r="R403" s="21"/>
      <c r="S403" s="21"/>
      <c r="T403" s="21"/>
      <c r="U403" s="21"/>
      <c r="V403" s="21"/>
      <c r="W403" s="21"/>
      <c r="X403" s="21"/>
      <c r="Y403" s="21"/>
      <c r="Z403" s="21"/>
      <c r="AA403" s="21"/>
    </row>
    <row r="404" spans="1:27">
      <c r="A404" s="21"/>
      <c r="B404" s="21"/>
      <c r="C404" s="21"/>
      <c r="D404" s="38"/>
      <c r="E404" s="21"/>
      <c r="F404" s="21"/>
      <c r="G404" s="21"/>
      <c r="H404" s="21"/>
      <c r="I404" s="21"/>
      <c r="J404" s="21"/>
      <c r="K404" s="21"/>
      <c r="L404" s="21"/>
      <c r="M404" s="21"/>
      <c r="N404" s="21"/>
      <c r="O404" s="21"/>
      <c r="P404" s="21"/>
      <c r="Q404" s="21"/>
      <c r="R404" s="21"/>
      <c r="S404" s="21"/>
      <c r="T404" s="21"/>
      <c r="U404" s="21"/>
      <c r="V404" s="21"/>
      <c r="W404" s="21"/>
      <c r="X404" s="21"/>
      <c r="Y404" s="21"/>
      <c r="Z404" s="21"/>
      <c r="AA404" s="21"/>
    </row>
    <row r="405" spans="1:27">
      <c r="A405" s="21"/>
      <c r="B405" s="21"/>
      <c r="C405" s="21"/>
      <c r="D405" s="38"/>
      <c r="E405" s="21"/>
      <c r="F405" s="21"/>
      <c r="G405" s="21"/>
      <c r="H405" s="21"/>
      <c r="I405" s="21"/>
      <c r="J405" s="21"/>
      <c r="K405" s="21"/>
      <c r="L405" s="21"/>
      <c r="M405" s="21"/>
      <c r="N405" s="21"/>
      <c r="O405" s="21"/>
      <c r="P405" s="21"/>
      <c r="Q405" s="21"/>
      <c r="R405" s="21"/>
      <c r="S405" s="21"/>
      <c r="T405" s="21"/>
      <c r="U405" s="21"/>
      <c r="V405" s="21"/>
      <c r="W405" s="21"/>
      <c r="X405" s="21"/>
      <c r="Y405" s="21"/>
      <c r="Z405" s="21"/>
      <c r="AA405" s="21"/>
    </row>
    <row r="406" spans="1:27">
      <c r="A406" s="21"/>
      <c r="B406" s="21"/>
      <c r="C406" s="21"/>
      <c r="D406" s="38"/>
      <c r="E406" s="21"/>
      <c r="F406" s="21"/>
      <c r="G406" s="21"/>
      <c r="H406" s="21"/>
      <c r="I406" s="21"/>
      <c r="J406" s="21"/>
      <c r="K406" s="21"/>
      <c r="L406" s="21"/>
      <c r="M406" s="21"/>
      <c r="N406" s="21"/>
      <c r="O406" s="21"/>
      <c r="P406" s="21"/>
      <c r="Q406" s="21"/>
      <c r="R406" s="21"/>
      <c r="S406" s="21"/>
      <c r="T406" s="21"/>
      <c r="U406" s="21"/>
      <c r="V406" s="21"/>
      <c r="W406" s="21"/>
      <c r="X406" s="21"/>
      <c r="Y406" s="21"/>
      <c r="Z406" s="21"/>
      <c r="AA406" s="21"/>
    </row>
    <row r="407" spans="1:27">
      <c r="A407" s="21"/>
      <c r="B407" s="21"/>
      <c r="C407" s="21"/>
      <c r="D407" s="38"/>
      <c r="E407" s="21"/>
      <c r="F407" s="21"/>
      <c r="G407" s="21"/>
      <c r="H407" s="21"/>
      <c r="I407" s="21"/>
      <c r="J407" s="21"/>
      <c r="K407" s="21"/>
      <c r="L407" s="21"/>
      <c r="M407" s="21"/>
      <c r="N407" s="21"/>
      <c r="O407" s="21"/>
      <c r="P407" s="21"/>
      <c r="Q407" s="21"/>
      <c r="R407" s="21"/>
      <c r="S407" s="21"/>
      <c r="T407" s="21"/>
      <c r="U407" s="21"/>
      <c r="V407" s="21"/>
      <c r="W407" s="21"/>
      <c r="X407" s="21"/>
      <c r="Y407" s="21"/>
      <c r="Z407" s="21"/>
      <c r="AA407" s="21"/>
    </row>
    <row r="408" spans="1:27">
      <c r="A408" s="21"/>
      <c r="B408" s="21"/>
      <c r="C408" s="21"/>
      <c r="D408" s="38"/>
      <c r="E408" s="21"/>
      <c r="F408" s="21"/>
      <c r="G408" s="21"/>
      <c r="H408" s="21"/>
      <c r="I408" s="21"/>
      <c r="J408" s="21"/>
      <c r="K408" s="21"/>
      <c r="L408" s="21"/>
      <c r="M408" s="21"/>
      <c r="N408" s="21"/>
      <c r="O408" s="21"/>
      <c r="P408" s="21"/>
      <c r="Q408" s="21"/>
      <c r="R408" s="21"/>
      <c r="S408" s="21"/>
      <c r="T408" s="21"/>
      <c r="U408" s="21"/>
      <c r="V408" s="21"/>
      <c r="W408" s="21"/>
      <c r="X408" s="21"/>
      <c r="Y408" s="21"/>
      <c r="Z408" s="21"/>
      <c r="AA408" s="21"/>
    </row>
    <row r="409" spans="1:27">
      <c r="A409" s="21"/>
      <c r="B409" s="21"/>
      <c r="C409" s="21"/>
      <c r="D409" s="38"/>
      <c r="E409" s="21"/>
      <c r="F409" s="21"/>
      <c r="G409" s="21"/>
      <c r="H409" s="21"/>
      <c r="I409" s="21"/>
      <c r="J409" s="21"/>
      <c r="K409" s="21"/>
      <c r="L409" s="21"/>
      <c r="M409" s="21"/>
      <c r="N409" s="21"/>
      <c r="O409" s="21"/>
      <c r="P409" s="21"/>
      <c r="Q409" s="21"/>
      <c r="R409" s="21"/>
      <c r="S409" s="21"/>
      <c r="T409" s="21"/>
      <c r="U409" s="21"/>
      <c r="V409" s="21"/>
      <c r="W409" s="21"/>
      <c r="X409" s="21"/>
      <c r="Y409" s="21"/>
      <c r="Z409" s="21"/>
      <c r="AA409" s="21"/>
    </row>
    <row r="410" spans="1:27">
      <c r="A410" s="21"/>
      <c r="B410" s="21"/>
      <c r="C410" s="21"/>
      <c r="D410" s="38"/>
      <c r="E410" s="21"/>
      <c r="F410" s="21"/>
      <c r="G410" s="21"/>
      <c r="H410" s="21"/>
      <c r="I410" s="21"/>
      <c r="J410" s="21"/>
      <c r="K410" s="21"/>
      <c r="L410" s="21"/>
      <c r="M410" s="21"/>
      <c r="N410" s="21"/>
      <c r="O410" s="21"/>
      <c r="P410" s="21"/>
      <c r="Q410" s="21"/>
      <c r="R410" s="21"/>
      <c r="S410" s="21"/>
      <c r="T410" s="21"/>
      <c r="U410" s="21"/>
      <c r="V410" s="21"/>
      <c r="W410" s="21"/>
      <c r="X410" s="21"/>
      <c r="Y410" s="21"/>
      <c r="Z410" s="21"/>
      <c r="AA410" s="21"/>
    </row>
    <row r="411" spans="1:27">
      <c r="A411" s="21"/>
      <c r="B411" s="21"/>
      <c r="C411" s="21"/>
      <c r="D411" s="38"/>
      <c r="E411" s="21"/>
      <c r="F411" s="21"/>
      <c r="G411" s="21"/>
      <c r="H411" s="21"/>
      <c r="I411" s="21"/>
      <c r="J411" s="21"/>
      <c r="K411" s="21"/>
      <c r="L411" s="21"/>
      <c r="M411" s="21"/>
      <c r="N411" s="21"/>
      <c r="O411" s="21"/>
      <c r="P411" s="21"/>
      <c r="Q411" s="21"/>
      <c r="R411" s="21"/>
      <c r="S411" s="21"/>
      <c r="T411" s="21"/>
      <c r="U411" s="21"/>
      <c r="V411" s="21"/>
      <c r="W411" s="21"/>
      <c r="X411" s="21"/>
      <c r="Y411" s="21"/>
      <c r="Z411" s="21"/>
      <c r="AA411" s="21"/>
    </row>
    <row r="412" spans="1:27">
      <c r="A412" s="21"/>
      <c r="B412" s="21"/>
      <c r="C412" s="21"/>
      <c r="D412" s="38"/>
      <c r="E412" s="21"/>
      <c r="F412" s="21"/>
      <c r="G412" s="21"/>
      <c r="H412" s="21"/>
      <c r="I412" s="21"/>
      <c r="J412" s="21"/>
      <c r="K412" s="21"/>
      <c r="L412" s="21"/>
      <c r="M412" s="21"/>
      <c r="N412" s="21"/>
      <c r="O412" s="21"/>
      <c r="P412" s="21"/>
      <c r="Q412" s="21"/>
      <c r="R412" s="21"/>
      <c r="S412" s="21"/>
      <c r="T412" s="21"/>
      <c r="U412" s="21"/>
      <c r="V412" s="21"/>
      <c r="W412" s="21"/>
      <c r="X412" s="21"/>
      <c r="Y412" s="21"/>
      <c r="Z412" s="21"/>
      <c r="AA412" s="21"/>
    </row>
    <row r="413" spans="1:27">
      <c r="A413" s="21"/>
      <c r="B413" s="21"/>
      <c r="C413" s="21"/>
      <c r="D413" s="38"/>
      <c r="E413" s="21"/>
      <c r="F413" s="21"/>
      <c r="G413" s="21"/>
      <c r="H413" s="21"/>
      <c r="I413" s="21"/>
      <c r="J413" s="21"/>
      <c r="K413" s="21"/>
      <c r="L413" s="21"/>
      <c r="M413" s="21"/>
      <c r="N413" s="21"/>
      <c r="O413" s="21"/>
      <c r="P413" s="21"/>
      <c r="Q413" s="21"/>
      <c r="R413" s="21"/>
      <c r="S413" s="21"/>
      <c r="T413" s="21"/>
      <c r="U413" s="21"/>
      <c r="V413" s="21"/>
      <c r="W413" s="21"/>
      <c r="X413" s="21"/>
      <c r="Y413" s="21"/>
      <c r="Z413" s="21"/>
      <c r="AA413" s="21"/>
    </row>
    <row r="414" spans="1:27">
      <c r="A414" s="21"/>
      <c r="B414" s="21"/>
      <c r="C414" s="21"/>
      <c r="D414" s="38"/>
      <c r="E414" s="21"/>
      <c r="F414" s="21"/>
      <c r="G414" s="21"/>
      <c r="H414" s="21"/>
      <c r="I414" s="21"/>
      <c r="J414" s="21"/>
      <c r="K414" s="21"/>
      <c r="L414" s="21"/>
      <c r="M414" s="21"/>
      <c r="N414" s="21"/>
      <c r="O414" s="21"/>
      <c r="P414" s="21"/>
      <c r="Q414" s="21"/>
      <c r="R414" s="21"/>
      <c r="S414" s="21"/>
      <c r="T414" s="21"/>
      <c r="U414" s="21"/>
      <c r="V414" s="21"/>
      <c r="W414" s="21"/>
      <c r="X414" s="21"/>
      <c r="Y414" s="21"/>
      <c r="Z414" s="21"/>
      <c r="AA414" s="21"/>
    </row>
    <row r="415" spans="1:27">
      <c r="A415" s="21"/>
      <c r="B415" s="21"/>
      <c r="C415" s="21"/>
      <c r="D415" s="38"/>
      <c r="E415" s="21"/>
      <c r="F415" s="21"/>
      <c r="G415" s="21"/>
      <c r="H415" s="21"/>
      <c r="I415" s="21"/>
      <c r="J415" s="21"/>
      <c r="K415" s="21"/>
      <c r="L415" s="21"/>
      <c r="M415" s="21"/>
      <c r="N415" s="21"/>
      <c r="O415" s="21"/>
      <c r="P415" s="21"/>
      <c r="Q415" s="21"/>
      <c r="R415" s="21"/>
      <c r="S415" s="21"/>
      <c r="T415" s="21"/>
      <c r="U415" s="21"/>
      <c r="V415" s="21"/>
      <c r="W415" s="21"/>
      <c r="X415" s="21"/>
      <c r="Y415" s="21"/>
      <c r="Z415" s="21"/>
      <c r="AA415" s="21"/>
    </row>
    <row r="416" spans="1:27">
      <c r="A416" s="21"/>
      <c r="B416" s="21"/>
      <c r="C416" s="21"/>
      <c r="D416" s="38"/>
      <c r="E416" s="21"/>
      <c r="F416" s="21"/>
      <c r="G416" s="21"/>
      <c r="H416" s="21"/>
      <c r="I416" s="21"/>
      <c r="J416" s="21"/>
      <c r="K416" s="21"/>
      <c r="L416" s="21"/>
      <c r="M416" s="21"/>
      <c r="N416" s="21"/>
      <c r="O416" s="21"/>
      <c r="P416" s="21"/>
      <c r="Q416" s="21"/>
      <c r="R416" s="21"/>
      <c r="S416" s="21"/>
      <c r="T416" s="21"/>
      <c r="U416" s="21"/>
      <c r="V416" s="21"/>
      <c r="W416" s="21"/>
      <c r="X416" s="21"/>
      <c r="Y416" s="21"/>
      <c r="Z416" s="21"/>
      <c r="AA416" s="21"/>
    </row>
    <row r="417" spans="1:27">
      <c r="A417" s="21"/>
      <c r="B417" s="21"/>
      <c r="C417" s="21"/>
      <c r="D417" s="38"/>
      <c r="E417" s="21"/>
      <c r="F417" s="21"/>
      <c r="G417" s="21"/>
      <c r="H417" s="21"/>
      <c r="I417" s="21"/>
      <c r="J417" s="21"/>
      <c r="K417" s="21"/>
      <c r="L417" s="21"/>
      <c r="M417" s="21"/>
      <c r="N417" s="21"/>
      <c r="O417" s="21"/>
      <c r="P417" s="21"/>
      <c r="Q417" s="21"/>
      <c r="R417" s="21"/>
      <c r="S417" s="21"/>
      <c r="T417" s="21"/>
      <c r="U417" s="21"/>
      <c r="V417" s="21"/>
      <c r="W417" s="21"/>
      <c r="X417" s="21"/>
      <c r="Y417" s="21"/>
      <c r="Z417" s="21"/>
      <c r="AA417" s="21"/>
    </row>
    <row r="418" spans="1:27">
      <c r="A418" s="21"/>
      <c r="B418" s="21"/>
      <c r="C418" s="21"/>
      <c r="D418" s="38"/>
      <c r="E418" s="21"/>
      <c r="F418" s="21"/>
      <c r="G418" s="21"/>
      <c r="H418" s="21"/>
      <c r="I418" s="21"/>
      <c r="J418" s="21"/>
      <c r="K418" s="21"/>
      <c r="L418" s="21"/>
      <c r="M418" s="21"/>
      <c r="N418" s="21"/>
      <c r="O418" s="21"/>
      <c r="P418" s="21"/>
      <c r="Q418" s="21"/>
      <c r="R418" s="21"/>
      <c r="S418" s="21"/>
      <c r="T418" s="21"/>
      <c r="U418" s="21"/>
      <c r="V418" s="21"/>
      <c r="W418" s="21"/>
      <c r="X418" s="21"/>
      <c r="Y418" s="21"/>
      <c r="Z418" s="21"/>
      <c r="AA418" s="21"/>
    </row>
    <row r="419" spans="1:27">
      <c r="A419" s="21"/>
      <c r="B419" s="21"/>
      <c r="C419" s="21"/>
      <c r="D419" s="38"/>
      <c r="E419" s="21"/>
      <c r="F419" s="21"/>
      <c r="G419" s="21"/>
      <c r="H419" s="21"/>
      <c r="I419" s="21"/>
      <c r="J419" s="21"/>
      <c r="K419" s="21"/>
      <c r="L419" s="21"/>
      <c r="M419" s="21"/>
      <c r="N419" s="21"/>
      <c r="O419" s="21"/>
      <c r="P419" s="21"/>
      <c r="Q419" s="21"/>
      <c r="R419" s="21"/>
      <c r="S419" s="21"/>
      <c r="T419" s="21"/>
      <c r="U419" s="21"/>
      <c r="V419" s="21"/>
      <c r="W419" s="21"/>
      <c r="X419" s="21"/>
      <c r="Y419" s="21"/>
      <c r="Z419" s="21"/>
      <c r="AA419" s="21"/>
    </row>
    <row r="420" spans="1:27">
      <c r="A420" s="21"/>
      <c r="B420" s="21"/>
      <c r="C420" s="21"/>
      <c r="D420" s="38"/>
      <c r="E420" s="21"/>
      <c r="F420" s="21"/>
      <c r="G420" s="21"/>
      <c r="H420" s="21"/>
      <c r="I420" s="21"/>
      <c r="J420" s="21"/>
      <c r="K420" s="21"/>
      <c r="L420" s="21"/>
      <c r="M420" s="21"/>
      <c r="N420" s="21"/>
      <c r="O420" s="21"/>
      <c r="P420" s="21"/>
      <c r="Q420" s="21"/>
      <c r="R420" s="21"/>
      <c r="S420" s="21"/>
      <c r="T420" s="21"/>
      <c r="U420" s="21"/>
      <c r="V420" s="21"/>
      <c r="W420" s="21"/>
      <c r="X420" s="21"/>
      <c r="Y420" s="21"/>
      <c r="Z420" s="21"/>
      <c r="AA420" s="21"/>
    </row>
    <row r="421" spans="1:27">
      <c r="A421" s="21"/>
      <c r="B421" s="21"/>
      <c r="C421" s="21"/>
      <c r="D421" s="38"/>
      <c r="E421" s="21"/>
      <c r="F421" s="21"/>
      <c r="G421" s="21"/>
      <c r="H421" s="21"/>
      <c r="I421" s="21"/>
      <c r="J421" s="21"/>
      <c r="K421" s="21"/>
      <c r="L421" s="21"/>
      <c r="M421" s="21"/>
      <c r="N421" s="21"/>
      <c r="O421" s="21"/>
      <c r="P421" s="21"/>
      <c r="Q421" s="21"/>
      <c r="R421" s="21"/>
      <c r="S421" s="21"/>
      <c r="T421" s="21"/>
      <c r="U421" s="21"/>
      <c r="V421" s="21"/>
      <c r="W421" s="21"/>
      <c r="X421" s="21"/>
      <c r="Y421" s="21"/>
      <c r="Z421" s="21"/>
      <c r="AA421" s="21"/>
    </row>
    <row r="422" spans="1:27">
      <c r="A422" s="21"/>
      <c r="B422" s="21"/>
      <c r="C422" s="21"/>
      <c r="D422" s="38"/>
      <c r="E422" s="21"/>
      <c r="F422" s="21"/>
      <c r="G422" s="21"/>
      <c r="H422" s="21"/>
      <c r="I422" s="21"/>
      <c r="J422" s="21"/>
      <c r="K422" s="21"/>
      <c r="L422" s="21"/>
      <c r="M422" s="21"/>
      <c r="N422" s="21"/>
      <c r="O422" s="21"/>
      <c r="P422" s="21"/>
      <c r="Q422" s="21"/>
      <c r="R422" s="21"/>
      <c r="S422" s="21"/>
      <c r="T422" s="21"/>
      <c r="U422" s="21"/>
      <c r="V422" s="21"/>
      <c r="W422" s="21"/>
      <c r="X422" s="21"/>
      <c r="Y422" s="21"/>
      <c r="Z422" s="21"/>
      <c r="AA422" s="21"/>
    </row>
    <row r="423" spans="1:27">
      <c r="A423" s="21"/>
      <c r="B423" s="21"/>
      <c r="C423" s="21"/>
      <c r="D423" s="38"/>
      <c r="E423" s="21"/>
      <c r="F423" s="21"/>
      <c r="G423" s="21"/>
      <c r="H423" s="21"/>
      <c r="I423" s="21"/>
      <c r="J423" s="21"/>
      <c r="K423" s="21"/>
      <c r="L423" s="21"/>
      <c r="M423" s="21"/>
      <c r="N423" s="21"/>
      <c r="O423" s="21"/>
      <c r="P423" s="21"/>
      <c r="Q423" s="21"/>
      <c r="R423" s="21"/>
      <c r="S423" s="21"/>
      <c r="T423" s="21"/>
      <c r="U423" s="21"/>
      <c r="V423" s="21"/>
      <c r="W423" s="21"/>
      <c r="X423" s="21"/>
      <c r="Y423" s="21"/>
      <c r="Z423" s="21"/>
      <c r="AA423" s="21"/>
    </row>
    <row r="424" spans="1:27">
      <c r="A424" s="21"/>
      <c r="B424" s="21"/>
      <c r="C424" s="21"/>
      <c r="D424" s="38"/>
      <c r="E424" s="21"/>
      <c r="F424" s="21"/>
      <c r="G424" s="21"/>
      <c r="H424" s="21"/>
      <c r="I424" s="21"/>
      <c r="J424" s="21"/>
      <c r="K424" s="21"/>
      <c r="L424" s="21"/>
      <c r="M424" s="21"/>
      <c r="N424" s="21"/>
      <c r="O424" s="21"/>
      <c r="P424" s="21"/>
      <c r="Q424" s="21"/>
      <c r="R424" s="21"/>
      <c r="S424" s="21"/>
      <c r="T424" s="21"/>
      <c r="U424" s="21"/>
      <c r="V424" s="21"/>
      <c r="W424" s="21"/>
      <c r="X424" s="21"/>
      <c r="Y424" s="21"/>
      <c r="Z424" s="21"/>
      <c r="AA424" s="21"/>
    </row>
    <row r="425" spans="1:27">
      <c r="A425" s="21"/>
      <c r="B425" s="21"/>
      <c r="C425" s="21"/>
      <c r="D425" s="38"/>
      <c r="E425" s="21"/>
      <c r="F425" s="21"/>
      <c r="G425" s="21"/>
      <c r="H425" s="21"/>
      <c r="I425" s="21"/>
      <c r="J425" s="21"/>
      <c r="K425" s="21"/>
      <c r="L425" s="21"/>
      <c r="M425" s="21"/>
      <c r="N425" s="21"/>
      <c r="O425" s="21"/>
      <c r="P425" s="21"/>
      <c r="Q425" s="21"/>
      <c r="R425" s="21"/>
      <c r="S425" s="21"/>
      <c r="T425" s="21"/>
      <c r="U425" s="21"/>
      <c r="V425" s="21"/>
      <c r="W425" s="21"/>
      <c r="X425" s="21"/>
      <c r="Y425" s="21"/>
      <c r="Z425" s="21"/>
      <c r="AA425" s="21"/>
    </row>
    <row r="426" spans="1:27">
      <c r="A426" s="21"/>
      <c r="B426" s="21"/>
      <c r="C426" s="21"/>
      <c r="D426" s="38"/>
      <c r="E426" s="21"/>
      <c r="F426" s="21"/>
      <c r="G426" s="21"/>
      <c r="H426" s="21"/>
      <c r="I426" s="21"/>
      <c r="J426" s="21"/>
      <c r="K426" s="21"/>
      <c r="L426" s="21"/>
      <c r="M426" s="21"/>
      <c r="N426" s="21"/>
      <c r="O426" s="21"/>
      <c r="P426" s="21"/>
      <c r="Q426" s="21"/>
      <c r="R426" s="21"/>
      <c r="S426" s="21"/>
      <c r="T426" s="21"/>
      <c r="U426" s="21"/>
      <c r="V426" s="21"/>
      <c r="W426" s="21"/>
      <c r="X426" s="21"/>
      <c r="Y426" s="21"/>
      <c r="Z426" s="21"/>
      <c r="AA426" s="21"/>
    </row>
    <row r="427" spans="1:27">
      <c r="A427" s="21"/>
      <c r="B427" s="21"/>
      <c r="C427" s="21"/>
      <c r="D427" s="38"/>
      <c r="E427" s="21"/>
      <c r="F427" s="21"/>
      <c r="G427" s="21"/>
      <c r="H427" s="21"/>
      <c r="I427" s="21"/>
      <c r="J427" s="21"/>
      <c r="K427" s="21"/>
      <c r="L427" s="21"/>
      <c r="M427" s="21"/>
      <c r="N427" s="21"/>
      <c r="O427" s="21"/>
      <c r="P427" s="21"/>
      <c r="Q427" s="21"/>
      <c r="R427" s="21"/>
      <c r="S427" s="21"/>
      <c r="T427" s="21"/>
      <c r="U427" s="21"/>
      <c r="V427" s="21"/>
      <c r="W427" s="21"/>
      <c r="X427" s="21"/>
      <c r="Y427" s="21"/>
      <c r="Z427" s="21"/>
      <c r="AA427" s="21"/>
    </row>
    <row r="428" spans="1:27">
      <c r="A428" s="21"/>
      <c r="B428" s="21"/>
      <c r="C428" s="21"/>
      <c r="D428" s="38"/>
      <c r="E428" s="21"/>
      <c r="F428" s="21"/>
      <c r="G428" s="21"/>
      <c r="H428" s="21"/>
      <c r="I428" s="21"/>
      <c r="J428" s="21"/>
      <c r="K428" s="21"/>
      <c r="L428" s="21"/>
      <c r="M428" s="21"/>
      <c r="N428" s="21"/>
      <c r="O428" s="21"/>
      <c r="P428" s="21"/>
      <c r="Q428" s="21"/>
      <c r="R428" s="21"/>
      <c r="S428" s="21"/>
      <c r="T428" s="21"/>
      <c r="U428" s="21"/>
      <c r="V428" s="21"/>
      <c r="W428" s="21"/>
      <c r="X428" s="21"/>
      <c r="Y428" s="21"/>
      <c r="Z428" s="21"/>
      <c r="AA428" s="21"/>
    </row>
    <row r="429" spans="1:27">
      <c r="A429" s="21"/>
      <c r="B429" s="21"/>
      <c r="C429" s="21"/>
      <c r="D429" s="38"/>
      <c r="E429" s="21"/>
      <c r="F429" s="21"/>
      <c r="G429" s="21"/>
      <c r="H429" s="21"/>
      <c r="I429" s="21"/>
      <c r="J429" s="21"/>
      <c r="K429" s="21"/>
      <c r="L429" s="21"/>
      <c r="M429" s="21"/>
      <c r="N429" s="21"/>
      <c r="O429" s="21"/>
      <c r="P429" s="21"/>
      <c r="Q429" s="21"/>
      <c r="R429" s="21"/>
      <c r="S429" s="21"/>
      <c r="T429" s="21"/>
      <c r="U429" s="21"/>
      <c r="V429" s="21"/>
      <c r="W429" s="21"/>
      <c r="X429" s="21"/>
      <c r="Y429" s="21"/>
      <c r="Z429" s="21"/>
      <c r="AA429" s="21"/>
    </row>
    <row r="430" spans="1:27">
      <c r="A430" s="21"/>
      <c r="B430" s="21"/>
      <c r="C430" s="21"/>
      <c r="D430" s="38"/>
      <c r="E430" s="21"/>
      <c r="F430" s="21"/>
      <c r="G430" s="21"/>
      <c r="H430" s="21"/>
      <c r="I430" s="21"/>
      <c r="J430" s="21"/>
      <c r="K430" s="21"/>
      <c r="L430" s="21"/>
      <c r="M430" s="21"/>
      <c r="N430" s="21"/>
      <c r="O430" s="21"/>
      <c r="P430" s="21"/>
      <c r="Q430" s="21"/>
      <c r="R430" s="21"/>
      <c r="S430" s="21"/>
      <c r="T430" s="21"/>
      <c r="U430" s="21"/>
      <c r="V430" s="21"/>
      <c r="W430" s="21"/>
      <c r="X430" s="21"/>
      <c r="Y430" s="21"/>
      <c r="Z430" s="21"/>
      <c r="AA430" s="21"/>
    </row>
    <row r="431" spans="1:27">
      <c r="A431" s="21"/>
      <c r="B431" s="21"/>
      <c r="C431" s="21"/>
      <c r="D431" s="38"/>
      <c r="E431" s="21"/>
      <c r="F431" s="21"/>
      <c r="G431" s="21"/>
      <c r="H431" s="21"/>
      <c r="I431" s="21"/>
      <c r="J431" s="21"/>
      <c r="K431" s="21"/>
      <c r="L431" s="21"/>
      <c r="M431" s="21"/>
      <c r="N431" s="21"/>
      <c r="O431" s="21"/>
      <c r="P431" s="21"/>
      <c r="Q431" s="21"/>
      <c r="R431" s="21"/>
      <c r="S431" s="21"/>
      <c r="T431" s="21"/>
      <c r="U431" s="21"/>
      <c r="V431" s="21"/>
      <c r="W431" s="21"/>
      <c r="X431" s="21"/>
      <c r="Y431" s="21"/>
      <c r="Z431" s="21"/>
      <c r="AA431" s="21"/>
    </row>
    <row r="432" spans="1:27">
      <c r="A432" s="21"/>
      <c r="B432" s="21"/>
      <c r="C432" s="21"/>
      <c r="D432" s="38"/>
      <c r="E432" s="21"/>
      <c r="F432" s="21"/>
      <c r="G432" s="21"/>
      <c r="H432" s="21"/>
      <c r="I432" s="21"/>
      <c r="J432" s="21"/>
      <c r="K432" s="21"/>
      <c r="L432" s="21"/>
      <c r="M432" s="21"/>
      <c r="N432" s="21"/>
      <c r="O432" s="21"/>
      <c r="P432" s="21"/>
      <c r="Q432" s="21"/>
      <c r="R432" s="21"/>
      <c r="S432" s="21"/>
      <c r="T432" s="21"/>
      <c r="U432" s="21"/>
      <c r="V432" s="21"/>
      <c r="W432" s="21"/>
      <c r="X432" s="21"/>
      <c r="Y432" s="21"/>
      <c r="Z432" s="21"/>
      <c r="AA432" s="21"/>
    </row>
    <row r="433" spans="1:27">
      <c r="A433" s="21"/>
      <c r="B433" s="21"/>
      <c r="C433" s="21"/>
      <c r="D433" s="38"/>
      <c r="E433" s="21"/>
      <c r="F433" s="21"/>
      <c r="G433" s="21"/>
      <c r="H433" s="21"/>
      <c r="I433" s="21"/>
      <c r="J433" s="21"/>
      <c r="K433" s="21"/>
      <c r="L433" s="21"/>
      <c r="M433" s="21"/>
      <c r="N433" s="21"/>
      <c r="O433" s="21"/>
      <c r="P433" s="21"/>
      <c r="Q433" s="21"/>
      <c r="R433" s="21"/>
      <c r="S433" s="21"/>
      <c r="T433" s="21"/>
      <c r="U433" s="21"/>
      <c r="V433" s="21"/>
      <c r="W433" s="21"/>
      <c r="X433" s="21"/>
      <c r="Y433" s="21"/>
      <c r="Z433" s="21"/>
      <c r="AA433" s="21"/>
    </row>
    <row r="434" spans="1:27">
      <c r="A434" s="21"/>
      <c r="B434" s="21"/>
      <c r="C434" s="21"/>
      <c r="D434" s="38"/>
      <c r="E434" s="21"/>
      <c r="F434" s="21"/>
      <c r="G434" s="21"/>
      <c r="H434" s="21"/>
      <c r="I434" s="21"/>
      <c r="J434" s="21"/>
      <c r="K434" s="21"/>
      <c r="L434" s="21"/>
      <c r="M434" s="21"/>
      <c r="N434" s="21"/>
      <c r="O434" s="21"/>
      <c r="P434" s="21"/>
      <c r="Q434" s="21"/>
      <c r="R434" s="21"/>
      <c r="S434" s="21"/>
      <c r="T434" s="21"/>
      <c r="U434" s="21"/>
      <c r="V434" s="21"/>
      <c r="W434" s="21"/>
      <c r="X434" s="21"/>
      <c r="Y434" s="21"/>
      <c r="Z434" s="21"/>
      <c r="AA434" s="21"/>
    </row>
    <row r="435" spans="1:27">
      <c r="A435" s="21"/>
      <c r="B435" s="21"/>
      <c r="C435" s="21"/>
      <c r="D435" s="38"/>
      <c r="E435" s="21"/>
      <c r="F435" s="21"/>
      <c r="G435" s="21"/>
      <c r="H435" s="21"/>
      <c r="I435" s="21"/>
      <c r="J435" s="21"/>
      <c r="K435" s="21"/>
      <c r="L435" s="21"/>
      <c r="M435" s="21"/>
      <c r="N435" s="21"/>
      <c r="O435" s="21"/>
      <c r="P435" s="21"/>
      <c r="Q435" s="21"/>
      <c r="R435" s="21"/>
      <c r="S435" s="21"/>
      <c r="T435" s="21"/>
      <c r="U435" s="21"/>
      <c r="V435" s="21"/>
      <c r="W435" s="21"/>
      <c r="X435" s="21"/>
      <c r="Y435" s="21"/>
      <c r="Z435" s="21"/>
      <c r="AA435" s="21"/>
    </row>
    <row r="436" spans="1:27">
      <c r="A436" s="21"/>
      <c r="B436" s="21"/>
      <c r="C436" s="21"/>
      <c r="D436" s="38"/>
      <c r="E436" s="21"/>
      <c r="F436" s="21"/>
      <c r="G436" s="21"/>
      <c r="H436" s="21"/>
      <c r="I436" s="21"/>
      <c r="J436" s="21"/>
      <c r="K436" s="21"/>
      <c r="L436" s="21"/>
      <c r="M436" s="21"/>
      <c r="N436" s="21"/>
      <c r="O436" s="21"/>
      <c r="P436" s="21"/>
      <c r="Q436" s="21"/>
      <c r="R436" s="21"/>
      <c r="S436" s="21"/>
      <c r="T436" s="21"/>
      <c r="U436" s="21"/>
      <c r="V436" s="21"/>
      <c r="W436" s="21"/>
      <c r="X436" s="21"/>
      <c r="Y436" s="21"/>
      <c r="Z436" s="21"/>
      <c r="AA436" s="21"/>
    </row>
    <row r="437" spans="1:27">
      <c r="A437" s="21"/>
      <c r="B437" s="21"/>
      <c r="C437" s="21"/>
      <c r="D437" s="38"/>
      <c r="E437" s="21"/>
      <c r="F437" s="21"/>
      <c r="G437" s="21"/>
      <c r="H437" s="21"/>
      <c r="I437" s="21"/>
      <c r="J437" s="21"/>
      <c r="K437" s="21"/>
      <c r="L437" s="21"/>
      <c r="M437" s="21"/>
      <c r="N437" s="21"/>
      <c r="O437" s="21"/>
      <c r="P437" s="21"/>
      <c r="Q437" s="21"/>
      <c r="R437" s="21"/>
      <c r="S437" s="21"/>
      <c r="T437" s="21"/>
      <c r="U437" s="21"/>
      <c r="V437" s="21"/>
      <c r="W437" s="21"/>
      <c r="X437" s="21"/>
      <c r="Y437" s="21"/>
      <c r="Z437" s="21"/>
      <c r="AA437" s="21"/>
    </row>
    <row r="438" spans="1:27">
      <c r="A438" s="21"/>
      <c r="B438" s="21"/>
      <c r="C438" s="21"/>
      <c r="D438" s="38"/>
      <c r="E438" s="21"/>
      <c r="F438" s="21"/>
      <c r="G438" s="21"/>
      <c r="H438" s="21"/>
      <c r="I438" s="21"/>
      <c r="J438" s="21"/>
      <c r="K438" s="21"/>
      <c r="L438" s="21"/>
      <c r="M438" s="21"/>
      <c r="N438" s="21"/>
      <c r="O438" s="21"/>
      <c r="P438" s="21"/>
      <c r="Q438" s="21"/>
      <c r="R438" s="21"/>
      <c r="S438" s="21"/>
      <c r="T438" s="21"/>
      <c r="U438" s="21"/>
      <c r="V438" s="21"/>
      <c r="W438" s="21"/>
      <c r="X438" s="21"/>
      <c r="Y438" s="21"/>
      <c r="Z438" s="21"/>
      <c r="AA438" s="21"/>
    </row>
    <row r="439" spans="1:27">
      <c r="A439" s="21"/>
      <c r="B439" s="21"/>
      <c r="C439" s="21"/>
      <c r="D439" s="38"/>
      <c r="E439" s="21"/>
      <c r="F439" s="21"/>
      <c r="G439" s="21"/>
      <c r="H439" s="21"/>
      <c r="I439" s="21"/>
      <c r="J439" s="21"/>
      <c r="K439" s="21"/>
      <c r="L439" s="21"/>
      <c r="M439" s="21"/>
      <c r="N439" s="21"/>
      <c r="O439" s="21"/>
      <c r="P439" s="21"/>
      <c r="Q439" s="21"/>
      <c r="R439" s="21"/>
      <c r="S439" s="21"/>
      <c r="T439" s="21"/>
      <c r="U439" s="21"/>
      <c r="V439" s="21"/>
      <c r="W439" s="21"/>
      <c r="X439" s="21"/>
      <c r="Y439" s="21"/>
      <c r="Z439" s="21"/>
      <c r="AA439" s="21"/>
    </row>
    <row r="440" spans="1:27">
      <c r="A440" s="21"/>
      <c r="B440" s="21"/>
      <c r="C440" s="21"/>
      <c r="D440" s="38"/>
      <c r="E440" s="21"/>
      <c r="F440" s="21"/>
      <c r="G440" s="21"/>
      <c r="H440" s="21"/>
      <c r="I440" s="21"/>
      <c r="J440" s="21"/>
      <c r="K440" s="21"/>
      <c r="L440" s="21"/>
      <c r="M440" s="21"/>
      <c r="N440" s="21"/>
      <c r="O440" s="21"/>
      <c r="P440" s="21"/>
      <c r="Q440" s="21"/>
      <c r="R440" s="21"/>
      <c r="S440" s="21"/>
      <c r="T440" s="21"/>
      <c r="U440" s="21"/>
      <c r="V440" s="21"/>
      <c r="W440" s="21"/>
      <c r="X440" s="21"/>
      <c r="Y440" s="21"/>
      <c r="Z440" s="21"/>
      <c r="AA440" s="21"/>
    </row>
    <row r="441" spans="1:27">
      <c r="A441" s="21"/>
      <c r="B441" s="21"/>
      <c r="C441" s="21"/>
      <c r="D441" s="38"/>
      <c r="E441" s="21"/>
      <c r="F441" s="21"/>
      <c r="G441" s="21"/>
      <c r="H441" s="21"/>
      <c r="I441" s="21"/>
      <c r="J441" s="21"/>
      <c r="K441" s="21"/>
      <c r="L441" s="21"/>
      <c r="M441" s="21"/>
      <c r="N441" s="21"/>
      <c r="O441" s="21"/>
      <c r="P441" s="21"/>
      <c r="Q441" s="21"/>
      <c r="R441" s="21"/>
      <c r="S441" s="21"/>
      <c r="T441" s="21"/>
      <c r="U441" s="21"/>
      <c r="V441" s="21"/>
      <c r="W441" s="21"/>
      <c r="X441" s="21"/>
      <c r="Y441" s="21"/>
      <c r="Z441" s="21"/>
      <c r="AA441" s="21"/>
    </row>
    <row r="442" spans="1:27">
      <c r="A442" s="21"/>
      <c r="B442" s="21"/>
      <c r="C442" s="21"/>
      <c r="D442" s="38"/>
      <c r="E442" s="21"/>
      <c r="F442" s="21"/>
      <c r="G442" s="21"/>
      <c r="H442" s="21"/>
      <c r="I442" s="21"/>
      <c r="J442" s="21"/>
      <c r="K442" s="21"/>
      <c r="L442" s="21"/>
      <c r="M442" s="21"/>
      <c r="N442" s="21"/>
      <c r="O442" s="21"/>
      <c r="P442" s="21"/>
      <c r="Q442" s="21"/>
      <c r="R442" s="21"/>
      <c r="S442" s="21"/>
      <c r="T442" s="21"/>
      <c r="U442" s="21"/>
      <c r="V442" s="21"/>
      <c r="W442" s="21"/>
      <c r="X442" s="21"/>
      <c r="Y442" s="21"/>
      <c r="Z442" s="21"/>
      <c r="AA442" s="21"/>
    </row>
    <row r="443" spans="1:27">
      <c r="A443" s="21"/>
      <c r="B443" s="21"/>
      <c r="C443" s="21"/>
      <c r="D443" s="38"/>
      <c r="E443" s="21"/>
      <c r="F443" s="21"/>
      <c r="G443" s="21"/>
      <c r="H443" s="21"/>
      <c r="I443" s="21"/>
      <c r="J443" s="21"/>
      <c r="K443" s="21"/>
      <c r="L443" s="21"/>
      <c r="M443" s="21"/>
      <c r="N443" s="21"/>
      <c r="O443" s="21"/>
      <c r="P443" s="21"/>
      <c r="Q443" s="21"/>
      <c r="R443" s="21"/>
      <c r="S443" s="21"/>
      <c r="T443" s="21"/>
      <c r="U443" s="21"/>
      <c r="V443" s="21"/>
      <c r="W443" s="21"/>
      <c r="X443" s="21"/>
      <c r="Y443" s="21"/>
      <c r="Z443" s="21"/>
      <c r="AA443" s="21"/>
    </row>
    <row r="444" spans="1:27">
      <c r="A444" s="21"/>
      <c r="B444" s="21"/>
      <c r="C444" s="21"/>
      <c r="D444" s="38"/>
      <c r="E444" s="21"/>
      <c r="F444" s="21"/>
      <c r="G444" s="21"/>
      <c r="H444" s="21"/>
      <c r="I444" s="21"/>
      <c r="J444" s="21"/>
      <c r="K444" s="21"/>
      <c r="L444" s="21"/>
      <c r="M444" s="21"/>
      <c r="N444" s="21"/>
      <c r="O444" s="21"/>
      <c r="P444" s="21"/>
      <c r="Q444" s="21"/>
      <c r="R444" s="21"/>
      <c r="S444" s="21"/>
      <c r="T444" s="21"/>
      <c r="U444" s="21"/>
      <c r="V444" s="21"/>
      <c r="W444" s="21"/>
      <c r="X444" s="21"/>
      <c r="Y444" s="21"/>
      <c r="Z444" s="21"/>
      <c r="AA444" s="21"/>
    </row>
    <row r="445" spans="1:27">
      <c r="A445" s="21"/>
      <c r="B445" s="21"/>
      <c r="C445" s="21"/>
      <c r="D445" s="38"/>
      <c r="E445" s="21"/>
      <c r="F445" s="21"/>
      <c r="G445" s="21"/>
      <c r="H445" s="21"/>
      <c r="I445" s="21"/>
      <c r="J445" s="21"/>
      <c r="K445" s="21"/>
      <c r="L445" s="21"/>
      <c r="M445" s="21"/>
      <c r="N445" s="21"/>
      <c r="O445" s="21"/>
      <c r="P445" s="21"/>
      <c r="Q445" s="21"/>
      <c r="R445" s="21"/>
      <c r="S445" s="21"/>
      <c r="T445" s="21"/>
      <c r="U445" s="21"/>
      <c r="V445" s="21"/>
      <c r="W445" s="21"/>
      <c r="X445" s="21"/>
      <c r="Y445" s="21"/>
      <c r="Z445" s="21"/>
      <c r="AA445" s="21"/>
    </row>
    <row r="446" spans="1:27">
      <c r="A446" s="21"/>
      <c r="B446" s="21"/>
      <c r="C446" s="21"/>
      <c r="D446" s="38"/>
      <c r="E446" s="21"/>
      <c r="F446" s="21"/>
      <c r="G446" s="21"/>
      <c r="H446" s="21"/>
      <c r="I446" s="21"/>
      <c r="J446" s="21"/>
      <c r="K446" s="21"/>
      <c r="L446" s="21"/>
      <c r="M446" s="21"/>
      <c r="N446" s="21"/>
      <c r="O446" s="21"/>
      <c r="P446" s="21"/>
      <c r="Q446" s="21"/>
      <c r="R446" s="21"/>
      <c r="S446" s="21"/>
      <c r="T446" s="21"/>
      <c r="U446" s="21"/>
      <c r="V446" s="21"/>
      <c r="W446" s="21"/>
      <c r="X446" s="21"/>
      <c r="Y446" s="21"/>
      <c r="Z446" s="21"/>
      <c r="AA446" s="21"/>
    </row>
    <row r="447" spans="1:27">
      <c r="A447" s="21"/>
      <c r="B447" s="21"/>
      <c r="C447" s="21"/>
      <c r="D447" s="38"/>
      <c r="E447" s="21"/>
      <c r="F447" s="21"/>
      <c r="G447" s="21"/>
      <c r="H447" s="21"/>
      <c r="I447" s="21"/>
      <c r="J447" s="21"/>
      <c r="K447" s="21"/>
      <c r="L447" s="21"/>
      <c r="M447" s="21"/>
      <c r="N447" s="21"/>
      <c r="O447" s="21"/>
      <c r="P447" s="21"/>
      <c r="Q447" s="21"/>
      <c r="R447" s="21"/>
      <c r="S447" s="21"/>
      <c r="T447" s="21"/>
      <c r="U447" s="21"/>
      <c r="V447" s="21"/>
      <c r="W447" s="21"/>
      <c r="X447" s="21"/>
      <c r="Y447" s="21"/>
      <c r="Z447" s="21"/>
      <c r="AA447" s="21"/>
    </row>
    <row r="448" spans="1:27">
      <c r="A448" s="21"/>
      <c r="B448" s="21"/>
      <c r="C448" s="21"/>
      <c r="D448" s="38"/>
      <c r="E448" s="21"/>
      <c r="F448" s="21"/>
      <c r="G448" s="21"/>
      <c r="H448" s="21"/>
      <c r="I448" s="21"/>
      <c r="J448" s="21"/>
      <c r="K448" s="21"/>
      <c r="L448" s="21"/>
      <c r="M448" s="21"/>
      <c r="N448" s="21"/>
      <c r="O448" s="21"/>
      <c r="P448" s="21"/>
      <c r="Q448" s="21"/>
      <c r="R448" s="21"/>
      <c r="S448" s="21"/>
      <c r="T448" s="21"/>
      <c r="U448" s="21"/>
      <c r="V448" s="21"/>
      <c r="W448" s="21"/>
      <c r="X448" s="21"/>
      <c r="Y448" s="21"/>
      <c r="Z448" s="21"/>
      <c r="AA448" s="21"/>
    </row>
    <row r="449" spans="1:27">
      <c r="A449" s="21"/>
      <c r="B449" s="21"/>
      <c r="C449" s="21"/>
      <c r="D449" s="38"/>
      <c r="E449" s="21"/>
      <c r="F449" s="21"/>
      <c r="G449" s="21"/>
      <c r="H449" s="21"/>
      <c r="I449" s="21"/>
      <c r="J449" s="21"/>
      <c r="K449" s="21"/>
      <c r="L449" s="21"/>
      <c r="M449" s="21"/>
      <c r="N449" s="21"/>
      <c r="O449" s="21"/>
      <c r="P449" s="21"/>
      <c r="Q449" s="21"/>
      <c r="R449" s="21"/>
      <c r="S449" s="21"/>
      <c r="T449" s="21"/>
      <c r="U449" s="21"/>
      <c r="V449" s="21"/>
      <c r="W449" s="21"/>
      <c r="X449" s="21"/>
      <c r="Y449" s="21"/>
      <c r="Z449" s="21"/>
      <c r="AA449" s="21"/>
    </row>
    <row r="450" spans="1:27">
      <c r="A450" s="21"/>
      <c r="B450" s="21"/>
      <c r="C450" s="21"/>
      <c r="D450" s="38"/>
      <c r="E450" s="21"/>
      <c r="F450" s="21"/>
      <c r="G450" s="21"/>
      <c r="H450" s="21"/>
      <c r="I450" s="21"/>
      <c r="J450" s="21"/>
      <c r="K450" s="21"/>
      <c r="L450" s="21"/>
      <c r="M450" s="21"/>
      <c r="N450" s="21"/>
      <c r="O450" s="21"/>
      <c r="P450" s="21"/>
      <c r="Q450" s="21"/>
      <c r="R450" s="21"/>
      <c r="S450" s="21"/>
      <c r="T450" s="21"/>
      <c r="U450" s="21"/>
      <c r="V450" s="21"/>
      <c r="W450" s="21"/>
      <c r="X450" s="21"/>
      <c r="Y450" s="21"/>
      <c r="Z450" s="21"/>
      <c r="AA450" s="21"/>
    </row>
    <row r="451" spans="1:27">
      <c r="A451" s="21"/>
      <c r="B451" s="21"/>
      <c r="C451" s="21"/>
      <c r="D451" s="38"/>
      <c r="E451" s="21"/>
      <c r="F451" s="21"/>
      <c r="G451" s="21"/>
      <c r="H451" s="21"/>
      <c r="I451" s="21"/>
      <c r="J451" s="21"/>
      <c r="K451" s="21"/>
      <c r="L451" s="21"/>
      <c r="M451" s="21"/>
      <c r="N451" s="21"/>
      <c r="O451" s="21"/>
      <c r="P451" s="21"/>
      <c r="Q451" s="21"/>
      <c r="R451" s="21"/>
      <c r="S451" s="21"/>
      <c r="T451" s="21"/>
      <c r="U451" s="21"/>
      <c r="V451" s="21"/>
      <c r="W451" s="21"/>
      <c r="X451" s="21"/>
      <c r="Y451" s="21"/>
      <c r="Z451" s="21"/>
      <c r="AA451" s="21"/>
    </row>
    <row r="452" spans="1:27">
      <c r="A452" s="21"/>
      <c r="B452" s="21"/>
      <c r="C452" s="21"/>
      <c r="D452" s="38"/>
      <c r="E452" s="21"/>
      <c r="F452" s="21"/>
      <c r="G452" s="21"/>
      <c r="H452" s="21"/>
      <c r="I452" s="21"/>
      <c r="J452" s="21"/>
      <c r="K452" s="21"/>
      <c r="L452" s="21"/>
      <c r="M452" s="21"/>
      <c r="N452" s="21"/>
      <c r="O452" s="21"/>
      <c r="P452" s="21"/>
      <c r="Q452" s="21"/>
      <c r="R452" s="21"/>
      <c r="S452" s="21"/>
      <c r="T452" s="21"/>
      <c r="U452" s="21"/>
      <c r="V452" s="21"/>
      <c r="W452" s="21"/>
      <c r="X452" s="21"/>
      <c r="Y452" s="21"/>
      <c r="Z452" s="21"/>
      <c r="AA452" s="21"/>
    </row>
    <row r="453" spans="1:27">
      <c r="A453" s="21"/>
      <c r="B453" s="21"/>
      <c r="C453" s="21"/>
      <c r="D453" s="38"/>
      <c r="E453" s="21"/>
      <c r="F453" s="21"/>
      <c r="G453" s="21"/>
      <c r="H453" s="21"/>
      <c r="I453" s="21"/>
      <c r="J453" s="21"/>
      <c r="K453" s="21"/>
      <c r="L453" s="21"/>
      <c r="M453" s="21"/>
      <c r="N453" s="21"/>
      <c r="O453" s="21"/>
      <c r="P453" s="21"/>
      <c r="Q453" s="21"/>
      <c r="R453" s="21"/>
      <c r="S453" s="21"/>
      <c r="T453" s="21"/>
      <c r="U453" s="21"/>
      <c r="V453" s="21"/>
      <c r="W453" s="21"/>
      <c r="X453" s="21"/>
      <c r="Y453" s="21"/>
      <c r="Z453" s="21"/>
      <c r="AA453" s="21"/>
    </row>
    <row r="454" spans="1:27">
      <c r="A454" s="21"/>
      <c r="B454" s="21"/>
      <c r="C454" s="21"/>
      <c r="D454" s="38"/>
      <c r="E454" s="21"/>
      <c r="F454" s="21"/>
      <c r="G454" s="21"/>
      <c r="H454" s="21"/>
      <c r="I454" s="21"/>
      <c r="J454" s="21"/>
      <c r="K454" s="21"/>
      <c r="L454" s="21"/>
      <c r="M454" s="21"/>
      <c r="N454" s="21"/>
      <c r="O454" s="21"/>
      <c r="P454" s="21"/>
      <c r="Q454" s="21"/>
      <c r="R454" s="21"/>
      <c r="S454" s="21"/>
      <c r="T454" s="21"/>
      <c r="U454" s="21"/>
      <c r="V454" s="21"/>
      <c r="W454" s="21"/>
      <c r="X454" s="21"/>
      <c r="Y454" s="21"/>
      <c r="Z454" s="21"/>
      <c r="AA454" s="21"/>
    </row>
    <row r="455" spans="1:27">
      <c r="A455" s="21"/>
      <c r="B455" s="21"/>
      <c r="C455" s="21"/>
      <c r="D455" s="38"/>
      <c r="E455" s="21"/>
      <c r="F455" s="21"/>
      <c r="G455" s="21"/>
      <c r="H455" s="21"/>
      <c r="I455" s="21"/>
      <c r="J455" s="21"/>
      <c r="K455" s="21"/>
      <c r="L455" s="21"/>
      <c r="M455" s="21"/>
      <c r="N455" s="21"/>
      <c r="O455" s="21"/>
      <c r="P455" s="21"/>
      <c r="Q455" s="21"/>
      <c r="R455" s="21"/>
      <c r="S455" s="21"/>
      <c r="T455" s="21"/>
      <c r="U455" s="21"/>
      <c r="V455" s="21"/>
      <c r="W455" s="21"/>
      <c r="X455" s="21"/>
      <c r="Y455" s="21"/>
      <c r="Z455" s="21"/>
      <c r="AA455" s="21"/>
    </row>
    <row r="456" spans="1:27">
      <c r="A456" s="21"/>
      <c r="B456" s="21"/>
      <c r="C456" s="21"/>
      <c r="D456" s="38"/>
      <c r="E456" s="21"/>
      <c r="F456" s="21"/>
      <c r="G456" s="21"/>
      <c r="H456" s="21"/>
      <c r="I456" s="21"/>
      <c r="J456" s="21"/>
      <c r="K456" s="21"/>
      <c r="L456" s="21"/>
      <c r="M456" s="21"/>
      <c r="N456" s="21"/>
      <c r="O456" s="21"/>
      <c r="P456" s="21"/>
      <c r="Q456" s="21"/>
      <c r="R456" s="21"/>
      <c r="S456" s="21"/>
      <c r="T456" s="21"/>
      <c r="U456" s="21"/>
      <c r="V456" s="21"/>
      <c r="W456" s="21"/>
      <c r="X456" s="21"/>
      <c r="Y456" s="21"/>
      <c r="Z456" s="21"/>
      <c r="AA456" s="21"/>
    </row>
    <row r="457" spans="1:27">
      <c r="A457" s="21"/>
      <c r="B457" s="21"/>
      <c r="C457" s="21"/>
      <c r="D457" s="38"/>
      <c r="E457" s="21"/>
      <c r="F457" s="21"/>
      <c r="G457" s="21"/>
      <c r="H457" s="21"/>
      <c r="I457" s="21"/>
      <c r="J457" s="21"/>
      <c r="K457" s="21"/>
      <c r="L457" s="21"/>
      <c r="M457" s="21"/>
      <c r="N457" s="21"/>
      <c r="O457" s="21"/>
      <c r="P457" s="21"/>
      <c r="Q457" s="21"/>
      <c r="R457" s="21"/>
      <c r="S457" s="21"/>
      <c r="T457" s="21"/>
      <c r="U457" s="21"/>
      <c r="V457" s="21"/>
      <c r="W457" s="21"/>
      <c r="X457" s="21"/>
      <c r="Y457" s="21"/>
      <c r="Z457" s="21"/>
      <c r="AA457" s="21"/>
    </row>
    <row r="458" spans="1:27">
      <c r="A458" s="21"/>
      <c r="B458" s="21"/>
      <c r="C458" s="21"/>
      <c r="D458" s="38"/>
      <c r="E458" s="21"/>
      <c r="F458" s="21"/>
      <c r="G458" s="21"/>
      <c r="H458" s="21"/>
      <c r="I458" s="21"/>
      <c r="J458" s="21"/>
      <c r="K458" s="21"/>
      <c r="L458" s="21"/>
      <c r="M458" s="21"/>
      <c r="N458" s="21"/>
      <c r="O458" s="21"/>
      <c r="P458" s="21"/>
      <c r="Q458" s="21"/>
      <c r="R458" s="21"/>
      <c r="S458" s="21"/>
      <c r="T458" s="21"/>
      <c r="U458" s="21"/>
      <c r="V458" s="21"/>
      <c r="W458" s="21"/>
      <c r="X458" s="21"/>
      <c r="Y458" s="21"/>
      <c r="Z458" s="21"/>
      <c r="AA458" s="21"/>
    </row>
    <row r="459" spans="1:27">
      <c r="A459" s="21"/>
      <c r="B459" s="21"/>
      <c r="C459" s="21"/>
      <c r="D459" s="38"/>
      <c r="E459" s="21"/>
      <c r="F459" s="21"/>
      <c r="G459" s="21"/>
      <c r="H459" s="21"/>
      <c r="I459" s="21"/>
      <c r="J459" s="21"/>
      <c r="K459" s="21"/>
      <c r="L459" s="21"/>
      <c r="M459" s="21"/>
      <c r="N459" s="21"/>
      <c r="O459" s="21"/>
      <c r="P459" s="21"/>
      <c r="Q459" s="21"/>
      <c r="R459" s="21"/>
      <c r="S459" s="21"/>
      <c r="T459" s="21"/>
      <c r="U459" s="21"/>
      <c r="V459" s="21"/>
      <c r="W459" s="21"/>
      <c r="X459" s="21"/>
      <c r="Y459" s="21"/>
      <c r="Z459" s="21"/>
      <c r="AA459" s="21"/>
    </row>
    <row r="460" spans="1:27">
      <c r="A460" s="21"/>
      <c r="B460" s="21"/>
      <c r="C460" s="21"/>
      <c r="D460" s="38"/>
      <c r="E460" s="21"/>
      <c r="F460" s="21"/>
      <c r="G460" s="21"/>
      <c r="H460" s="21"/>
      <c r="I460" s="21"/>
      <c r="J460" s="21"/>
      <c r="K460" s="21"/>
      <c r="L460" s="21"/>
      <c r="M460" s="21"/>
      <c r="N460" s="21"/>
      <c r="O460" s="21"/>
      <c r="P460" s="21"/>
      <c r="Q460" s="21"/>
      <c r="R460" s="21"/>
      <c r="S460" s="21"/>
      <c r="T460" s="21"/>
      <c r="U460" s="21"/>
      <c r="V460" s="21"/>
      <c r="W460" s="21"/>
      <c r="X460" s="21"/>
      <c r="Y460" s="21"/>
      <c r="Z460" s="21"/>
      <c r="AA460" s="21"/>
    </row>
    <row r="461" spans="1:27">
      <c r="A461" s="21"/>
      <c r="B461" s="21"/>
      <c r="C461" s="21"/>
      <c r="D461" s="38"/>
      <c r="E461" s="21"/>
      <c r="F461" s="21"/>
      <c r="G461" s="21"/>
      <c r="H461" s="21"/>
      <c r="I461" s="21"/>
      <c r="J461" s="21"/>
      <c r="K461" s="21"/>
      <c r="L461" s="21"/>
      <c r="M461" s="21"/>
      <c r="N461" s="21"/>
      <c r="O461" s="21"/>
      <c r="P461" s="21"/>
      <c r="Q461" s="21"/>
      <c r="R461" s="21"/>
      <c r="S461" s="21"/>
      <c r="T461" s="21"/>
      <c r="U461" s="21"/>
      <c r="V461" s="21"/>
      <c r="W461" s="21"/>
      <c r="X461" s="21"/>
      <c r="Y461" s="21"/>
      <c r="Z461" s="21"/>
      <c r="AA461" s="21"/>
    </row>
    <row r="462" spans="1:27">
      <c r="A462" s="21"/>
      <c r="B462" s="21"/>
      <c r="C462" s="21"/>
      <c r="D462" s="38"/>
      <c r="E462" s="21"/>
      <c r="F462" s="21"/>
      <c r="G462" s="21"/>
      <c r="H462" s="21"/>
      <c r="I462" s="21"/>
      <c r="J462" s="21"/>
      <c r="K462" s="21"/>
      <c r="L462" s="21"/>
      <c r="M462" s="21"/>
      <c r="N462" s="21"/>
      <c r="O462" s="21"/>
      <c r="P462" s="21"/>
      <c r="Q462" s="21"/>
      <c r="R462" s="21"/>
      <c r="S462" s="21"/>
      <c r="T462" s="21"/>
      <c r="U462" s="21"/>
      <c r="V462" s="21"/>
      <c r="W462" s="21"/>
      <c r="X462" s="21"/>
      <c r="Y462" s="21"/>
      <c r="Z462" s="21"/>
      <c r="AA462" s="21"/>
    </row>
    <row r="463" spans="1:27">
      <c r="A463" s="21"/>
      <c r="B463" s="21"/>
      <c r="C463" s="21"/>
      <c r="D463" s="38"/>
      <c r="E463" s="21"/>
      <c r="F463" s="21"/>
      <c r="G463" s="21"/>
      <c r="H463" s="21"/>
      <c r="I463" s="21"/>
      <c r="J463" s="21"/>
      <c r="K463" s="21"/>
      <c r="L463" s="21"/>
      <c r="M463" s="21"/>
      <c r="N463" s="21"/>
      <c r="O463" s="21"/>
      <c r="P463" s="21"/>
      <c r="Q463" s="21"/>
      <c r="R463" s="21"/>
      <c r="S463" s="21"/>
      <c r="T463" s="21"/>
      <c r="U463" s="21"/>
      <c r="V463" s="21"/>
      <c r="W463" s="21"/>
      <c r="X463" s="21"/>
      <c r="Y463" s="21"/>
      <c r="Z463" s="21"/>
      <c r="AA463" s="21"/>
    </row>
    <row r="464" spans="1:27">
      <c r="A464" s="21"/>
      <c r="B464" s="21"/>
      <c r="C464" s="21"/>
      <c r="D464" s="38"/>
      <c r="E464" s="21"/>
      <c r="F464" s="21"/>
      <c r="G464" s="21"/>
      <c r="H464" s="21"/>
      <c r="I464" s="21"/>
      <c r="J464" s="21"/>
      <c r="K464" s="21"/>
      <c r="L464" s="21"/>
      <c r="M464" s="21"/>
      <c r="N464" s="21"/>
      <c r="O464" s="21"/>
      <c r="P464" s="21"/>
      <c r="Q464" s="21"/>
      <c r="R464" s="21"/>
      <c r="S464" s="21"/>
      <c r="T464" s="21"/>
      <c r="U464" s="21"/>
      <c r="V464" s="21"/>
      <c r="W464" s="21"/>
      <c r="X464" s="21"/>
      <c r="Y464" s="21"/>
      <c r="Z464" s="21"/>
      <c r="AA464" s="21"/>
    </row>
    <row r="465" spans="1:27">
      <c r="A465" s="21"/>
      <c r="B465" s="21"/>
      <c r="C465" s="21"/>
      <c r="D465" s="38"/>
      <c r="E465" s="21"/>
      <c r="F465" s="21"/>
      <c r="G465" s="21"/>
      <c r="H465" s="21"/>
      <c r="I465" s="21"/>
      <c r="J465" s="21"/>
      <c r="K465" s="21"/>
      <c r="L465" s="21"/>
      <c r="M465" s="21"/>
      <c r="N465" s="21"/>
      <c r="O465" s="21"/>
      <c r="P465" s="21"/>
      <c r="Q465" s="21"/>
      <c r="R465" s="21"/>
      <c r="S465" s="21"/>
      <c r="T465" s="21"/>
      <c r="U465" s="21"/>
      <c r="V465" s="21"/>
      <c r="W465" s="21"/>
      <c r="X465" s="21"/>
      <c r="Y465" s="21"/>
      <c r="Z465" s="21"/>
      <c r="AA465" s="21"/>
    </row>
    <row r="466" spans="1:27">
      <c r="A466" s="21"/>
      <c r="B466" s="21"/>
      <c r="C466" s="21"/>
      <c r="D466" s="38"/>
      <c r="E466" s="21"/>
      <c r="F466" s="21"/>
      <c r="G466" s="21"/>
      <c r="H466" s="21"/>
      <c r="I466" s="21"/>
      <c r="J466" s="21"/>
      <c r="K466" s="21"/>
      <c r="L466" s="21"/>
      <c r="M466" s="21"/>
      <c r="N466" s="21"/>
      <c r="O466" s="21"/>
      <c r="P466" s="21"/>
      <c r="Q466" s="21"/>
      <c r="R466" s="21"/>
      <c r="S466" s="21"/>
      <c r="T466" s="21"/>
      <c r="U466" s="21"/>
      <c r="V466" s="21"/>
      <c r="W466" s="21"/>
      <c r="X466" s="21"/>
      <c r="Y466" s="21"/>
      <c r="Z466" s="21"/>
      <c r="AA466" s="21"/>
    </row>
    <row r="467" spans="1:27">
      <c r="A467" s="21"/>
      <c r="B467" s="21"/>
      <c r="C467" s="21"/>
      <c r="D467" s="38"/>
      <c r="E467" s="21"/>
      <c r="F467" s="21"/>
      <c r="G467" s="21"/>
      <c r="H467" s="21"/>
      <c r="I467" s="21"/>
      <c r="J467" s="21"/>
      <c r="K467" s="21"/>
      <c r="L467" s="21"/>
      <c r="M467" s="21"/>
      <c r="N467" s="21"/>
      <c r="O467" s="21"/>
      <c r="P467" s="21"/>
      <c r="Q467" s="21"/>
      <c r="R467" s="21"/>
      <c r="S467" s="21"/>
      <c r="T467" s="21"/>
      <c r="U467" s="21"/>
      <c r="V467" s="21"/>
      <c r="W467" s="21"/>
      <c r="X467" s="21"/>
      <c r="Y467" s="21"/>
      <c r="Z467" s="21"/>
      <c r="AA467" s="21"/>
    </row>
    <row r="468" spans="1:27">
      <c r="A468" s="21"/>
      <c r="B468" s="21"/>
      <c r="C468" s="21"/>
      <c r="D468" s="38"/>
      <c r="E468" s="21"/>
      <c r="F468" s="21"/>
      <c r="G468" s="21"/>
      <c r="H468" s="21"/>
      <c r="I468" s="21"/>
      <c r="J468" s="21"/>
      <c r="K468" s="21"/>
      <c r="L468" s="21"/>
      <c r="M468" s="21"/>
      <c r="N468" s="21"/>
      <c r="O468" s="21"/>
      <c r="P468" s="21"/>
      <c r="Q468" s="21"/>
      <c r="R468" s="21"/>
      <c r="S468" s="21"/>
      <c r="T468" s="21"/>
      <c r="U468" s="21"/>
      <c r="V468" s="21"/>
      <c r="W468" s="21"/>
      <c r="X468" s="21"/>
      <c r="Y468" s="21"/>
      <c r="Z468" s="21"/>
      <c r="AA468" s="21"/>
    </row>
    <row r="469" spans="1:27">
      <c r="A469" s="21"/>
      <c r="B469" s="21"/>
      <c r="C469" s="21"/>
      <c r="D469" s="38"/>
      <c r="E469" s="21"/>
      <c r="F469" s="21"/>
      <c r="G469" s="21"/>
      <c r="H469" s="21"/>
      <c r="I469" s="21"/>
      <c r="J469" s="21"/>
      <c r="K469" s="21"/>
      <c r="L469" s="21"/>
      <c r="M469" s="21"/>
      <c r="N469" s="21"/>
      <c r="O469" s="21"/>
      <c r="P469" s="21"/>
      <c r="Q469" s="21"/>
      <c r="R469" s="21"/>
      <c r="S469" s="21"/>
      <c r="T469" s="21"/>
      <c r="U469" s="21"/>
      <c r="V469" s="21"/>
      <c r="W469" s="21"/>
      <c r="X469" s="21"/>
      <c r="Y469" s="21"/>
      <c r="Z469" s="21"/>
      <c r="AA469" s="21"/>
    </row>
    <row r="470" spans="1:27">
      <c r="A470" s="21"/>
      <c r="B470" s="21"/>
      <c r="C470" s="21"/>
      <c r="D470" s="38"/>
      <c r="E470" s="21"/>
      <c r="F470" s="21"/>
      <c r="G470" s="21"/>
      <c r="H470" s="21"/>
      <c r="I470" s="21"/>
      <c r="J470" s="21"/>
      <c r="K470" s="21"/>
      <c r="L470" s="21"/>
      <c r="M470" s="21"/>
      <c r="N470" s="21"/>
      <c r="O470" s="21"/>
      <c r="P470" s="21"/>
      <c r="Q470" s="21"/>
      <c r="R470" s="21"/>
      <c r="S470" s="21"/>
      <c r="T470" s="21"/>
      <c r="U470" s="21"/>
      <c r="V470" s="21"/>
      <c r="W470" s="21"/>
      <c r="X470" s="21"/>
      <c r="Y470" s="21"/>
      <c r="Z470" s="21"/>
      <c r="AA470" s="21"/>
    </row>
    <row r="471" spans="1:27">
      <c r="A471" s="21"/>
      <c r="B471" s="21"/>
      <c r="C471" s="21"/>
      <c r="D471" s="38"/>
      <c r="E471" s="21"/>
      <c r="F471" s="21"/>
      <c r="G471" s="21"/>
      <c r="H471" s="21"/>
      <c r="I471" s="21"/>
      <c r="J471" s="21"/>
      <c r="K471" s="21"/>
      <c r="L471" s="21"/>
      <c r="M471" s="21"/>
      <c r="N471" s="21"/>
      <c r="O471" s="21"/>
      <c r="P471" s="21"/>
      <c r="Q471" s="21"/>
      <c r="R471" s="21"/>
      <c r="S471" s="21"/>
      <c r="T471" s="21"/>
      <c r="U471" s="21"/>
      <c r="V471" s="21"/>
      <c r="W471" s="21"/>
      <c r="X471" s="21"/>
      <c r="Y471" s="21"/>
      <c r="Z471" s="21"/>
      <c r="AA471" s="21"/>
    </row>
    <row r="472" spans="1:27">
      <c r="A472" s="21"/>
      <c r="B472" s="21"/>
      <c r="C472" s="21"/>
      <c r="D472" s="38"/>
      <c r="E472" s="21"/>
      <c r="F472" s="21"/>
      <c r="G472" s="21"/>
      <c r="H472" s="21"/>
      <c r="I472" s="21"/>
      <c r="J472" s="21"/>
      <c r="K472" s="21"/>
      <c r="L472" s="21"/>
      <c r="M472" s="21"/>
      <c r="N472" s="21"/>
      <c r="O472" s="21"/>
      <c r="P472" s="21"/>
      <c r="Q472" s="21"/>
      <c r="R472" s="21"/>
      <c r="S472" s="21"/>
      <c r="T472" s="21"/>
      <c r="U472" s="21"/>
      <c r="V472" s="21"/>
      <c r="W472" s="21"/>
      <c r="X472" s="21"/>
      <c r="Y472" s="21"/>
      <c r="Z472" s="21"/>
      <c r="AA472" s="21"/>
    </row>
    <row r="473" spans="1:27">
      <c r="A473" s="21"/>
      <c r="B473" s="21"/>
      <c r="C473" s="21"/>
      <c r="D473" s="38"/>
      <c r="E473" s="21"/>
      <c r="F473" s="21"/>
      <c r="G473" s="21"/>
      <c r="H473" s="21"/>
      <c r="I473" s="21"/>
      <c r="J473" s="21"/>
      <c r="K473" s="21"/>
      <c r="L473" s="21"/>
      <c r="M473" s="21"/>
      <c r="N473" s="21"/>
      <c r="O473" s="21"/>
      <c r="P473" s="21"/>
      <c r="Q473" s="21"/>
      <c r="R473" s="21"/>
      <c r="S473" s="21"/>
      <c r="T473" s="21"/>
      <c r="U473" s="21"/>
      <c r="V473" s="21"/>
      <c r="W473" s="21"/>
      <c r="X473" s="21"/>
      <c r="Y473" s="21"/>
      <c r="Z473" s="21"/>
      <c r="AA473" s="21"/>
    </row>
    <row r="474" spans="1:27">
      <c r="A474" s="21"/>
      <c r="B474" s="21"/>
      <c r="C474" s="21"/>
      <c r="D474" s="38"/>
      <c r="E474" s="21"/>
      <c r="F474" s="21"/>
      <c r="G474" s="21"/>
      <c r="H474" s="21"/>
      <c r="I474" s="21"/>
      <c r="J474" s="21"/>
      <c r="K474" s="21"/>
      <c r="L474" s="21"/>
      <c r="M474" s="21"/>
      <c r="N474" s="21"/>
      <c r="O474" s="21"/>
      <c r="P474" s="21"/>
      <c r="Q474" s="21"/>
      <c r="R474" s="21"/>
      <c r="S474" s="21"/>
      <c r="T474" s="21"/>
      <c r="U474" s="21"/>
      <c r="V474" s="21"/>
      <c r="W474" s="21"/>
      <c r="X474" s="21"/>
      <c r="Y474" s="21"/>
      <c r="Z474" s="21"/>
      <c r="AA474" s="21"/>
    </row>
    <row r="475" spans="1:27">
      <c r="A475" s="21"/>
      <c r="B475" s="21"/>
      <c r="C475" s="21"/>
      <c r="D475" s="38"/>
      <c r="E475" s="21"/>
      <c r="F475" s="21"/>
      <c r="G475" s="21"/>
      <c r="H475" s="21"/>
      <c r="I475" s="21"/>
      <c r="J475" s="21"/>
      <c r="K475" s="21"/>
      <c r="L475" s="21"/>
      <c r="M475" s="21"/>
      <c r="N475" s="21"/>
      <c r="O475" s="21"/>
      <c r="P475" s="21"/>
      <c r="Q475" s="21"/>
      <c r="R475" s="21"/>
      <c r="S475" s="21"/>
      <c r="T475" s="21"/>
      <c r="U475" s="21"/>
      <c r="V475" s="21"/>
      <c r="W475" s="21"/>
      <c r="X475" s="21"/>
      <c r="Y475" s="21"/>
      <c r="Z475" s="21"/>
      <c r="AA475" s="21"/>
    </row>
    <row r="476" spans="1:27">
      <c r="A476" s="21"/>
      <c r="B476" s="21"/>
      <c r="C476" s="21"/>
      <c r="D476" s="38"/>
      <c r="E476" s="21"/>
      <c r="F476" s="21"/>
      <c r="G476" s="21"/>
      <c r="H476" s="21"/>
      <c r="I476" s="21"/>
      <c r="J476" s="21"/>
      <c r="K476" s="21"/>
      <c r="L476" s="21"/>
      <c r="M476" s="21"/>
      <c r="N476" s="21"/>
      <c r="O476" s="21"/>
      <c r="P476" s="21"/>
      <c r="Q476" s="21"/>
      <c r="R476" s="21"/>
      <c r="S476" s="21"/>
      <c r="T476" s="21"/>
      <c r="U476" s="21"/>
      <c r="V476" s="21"/>
      <c r="W476" s="21"/>
      <c r="X476" s="21"/>
      <c r="Y476" s="21"/>
      <c r="Z476" s="21"/>
      <c r="AA476" s="21"/>
    </row>
    <row r="477" spans="1:27">
      <c r="A477" s="21"/>
      <c r="B477" s="21"/>
      <c r="C477" s="21"/>
      <c r="D477" s="38"/>
      <c r="E477" s="21"/>
      <c r="F477" s="21"/>
      <c r="G477" s="21"/>
      <c r="H477" s="21"/>
      <c r="I477" s="21"/>
      <c r="J477" s="21"/>
      <c r="K477" s="21"/>
      <c r="L477" s="21"/>
      <c r="M477" s="21"/>
      <c r="N477" s="21"/>
      <c r="O477" s="21"/>
      <c r="P477" s="21"/>
      <c r="Q477" s="21"/>
      <c r="R477" s="21"/>
      <c r="S477" s="21"/>
      <c r="T477" s="21"/>
      <c r="U477" s="21"/>
      <c r="V477" s="21"/>
      <c r="W477" s="21"/>
      <c r="X477" s="21"/>
      <c r="Y477" s="21"/>
      <c r="Z477" s="21"/>
      <c r="AA477" s="21"/>
    </row>
    <row r="478" spans="1:27">
      <c r="A478" s="21"/>
      <c r="B478" s="21"/>
      <c r="C478" s="21"/>
      <c r="D478" s="38"/>
      <c r="E478" s="21"/>
      <c r="F478" s="21"/>
      <c r="G478" s="21"/>
      <c r="H478" s="21"/>
      <c r="I478" s="21"/>
      <c r="J478" s="21"/>
      <c r="K478" s="21"/>
      <c r="L478" s="21"/>
      <c r="M478" s="21"/>
      <c r="N478" s="21"/>
      <c r="O478" s="21"/>
      <c r="P478" s="21"/>
      <c r="Q478" s="21"/>
      <c r="R478" s="21"/>
      <c r="S478" s="21"/>
      <c r="T478" s="21"/>
      <c r="U478" s="21"/>
      <c r="V478" s="21"/>
      <c r="W478" s="21"/>
      <c r="X478" s="21"/>
      <c r="Y478" s="21"/>
      <c r="Z478" s="21"/>
      <c r="AA478" s="21"/>
    </row>
    <row r="479" spans="1:27">
      <c r="A479" s="21"/>
      <c r="B479" s="21"/>
      <c r="C479" s="21"/>
      <c r="D479" s="38"/>
      <c r="E479" s="21"/>
      <c r="F479" s="21"/>
      <c r="G479" s="21"/>
      <c r="H479" s="21"/>
      <c r="I479" s="21"/>
      <c r="J479" s="21"/>
      <c r="K479" s="21"/>
      <c r="L479" s="21"/>
      <c r="M479" s="21"/>
      <c r="N479" s="21"/>
      <c r="O479" s="21"/>
      <c r="P479" s="21"/>
      <c r="Q479" s="21"/>
      <c r="R479" s="21"/>
      <c r="S479" s="21"/>
      <c r="T479" s="21"/>
      <c r="U479" s="21"/>
      <c r="V479" s="21"/>
      <c r="W479" s="21"/>
      <c r="X479" s="21"/>
      <c r="Y479" s="21"/>
      <c r="Z479" s="21"/>
      <c r="AA479" s="21"/>
    </row>
    <row r="480" spans="1:27">
      <c r="A480" s="21"/>
      <c r="B480" s="21"/>
      <c r="C480" s="21"/>
      <c r="D480" s="38"/>
      <c r="E480" s="21"/>
      <c r="F480" s="21"/>
      <c r="G480" s="21"/>
      <c r="H480" s="21"/>
      <c r="I480" s="21"/>
      <c r="J480" s="21"/>
      <c r="K480" s="21"/>
      <c r="L480" s="21"/>
      <c r="M480" s="21"/>
      <c r="N480" s="21"/>
      <c r="O480" s="21"/>
      <c r="P480" s="21"/>
      <c r="Q480" s="21"/>
      <c r="R480" s="21"/>
      <c r="S480" s="21"/>
      <c r="T480" s="21"/>
      <c r="U480" s="21"/>
      <c r="V480" s="21"/>
      <c r="W480" s="21"/>
      <c r="X480" s="21"/>
      <c r="Y480" s="21"/>
      <c r="Z480" s="21"/>
      <c r="AA480" s="21"/>
    </row>
    <row r="481" spans="1:27">
      <c r="A481" s="21"/>
      <c r="B481" s="21"/>
      <c r="C481" s="21"/>
      <c r="D481" s="38"/>
      <c r="E481" s="21"/>
      <c r="F481" s="21"/>
      <c r="G481" s="21"/>
      <c r="H481" s="21"/>
      <c r="I481" s="21"/>
      <c r="J481" s="21"/>
      <c r="K481" s="21"/>
      <c r="L481" s="21"/>
      <c r="M481" s="21"/>
      <c r="N481" s="21"/>
      <c r="O481" s="21"/>
      <c r="P481" s="21"/>
      <c r="Q481" s="21"/>
      <c r="R481" s="21"/>
      <c r="S481" s="21"/>
      <c r="T481" s="21"/>
      <c r="U481" s="21"/>
      <c r="V481" s="21"/>
      <c r="W481" s="21"/>
      <c r="X481" s="21"/>
      <c r="Y481" s="21"/>
      <c r="Z481" s="21"/>
      <c r="AA481" s="21"/>
    </row>
    <row r="482" spans="1:27">
      <c r="A482" s="21"/>
      <c r="B482" s="21"/>
      <c r="C482" s="21"/>
      <c r="D482" s="38"/>
      <c r="E482" s="21"/>
      <c r="F482" s="21"/>
      <c r="G482" s="21"/>
      <c r="H482" s="21"/>
      <c r="I482" s="21"/>
      <c r="J482" s="21"/>
      <c r="K482" s="21"/>
      <c r="L482" s="21"/>
      <c r="M482" s="21"/>
      <c r="N482" s="21"/>
      <c r="O482" s="21"/>
      <c r="P482" s="21"/>
      <c r="Q482" s="21"/>
      <c r="R482" s="21"/>
      <c r="S482" s="21"/>
      <c r="T482" s="21"/>
      <c r="U482" s="21"/>
      <c r="V482" s="21"/>
      <c r="W482" s="21"/>
      <c r="X482" s="21"/>
      <c r="Y482" s="21"/>
      <c r="Z482" s="21"/>
      <c r="AA482" s="21"/>
    </row>
    <row r="483" spans="1:27">
      <c r="A483" s="21"/>
      <c r="B483" s="21"/>
      <c r="C483" s="21"/>
      <c r="D483" s="38"/>
      <c r="E483" s="21"/>
      <c r="F483" s="21"/>
      <c r="G483" s="21"/>
      <c r="H483" s="21"/>
      <c r="I483" s="21"/>
      <c r="J483" s="21"/>
      <c r="K483" s="21"/>
      <c r="L483" s="21"/>
      <c r="M483" s="21"/>
      <c r="N483" s="21"/>
      <c r="O483" s="21"/>
      <c r="P483" s="21"/>
      <c r="Q483" s="21"/>
      <c r="R483" s="21"/>
      <c r="S483" s="21"/>
      <c r="T483" s="21"/>
      <c r="U483" s="21"/>
      <c r="V483" s="21"/>
      <c r="W483" s="21"/>
      <c r="X483" s="21"/>
      <c r="Y483" s="21"/>
      <c r="Z483" s="21"/>
      <c r="AA483" s="21"/>
    </row>
    <row r="484" spans="1:27">
      <c r="A484" s="21"/>
      <c r="B484" s="21"/>
      <c r="C484" s="21"/>
      <c r="D484" s="38"/>
      <c r="E484" s="21"/>
      <c r="F484" s="21"/>
      <c r="G484" s="21"/>
      <c r="H484" s="21"/>
      <c r="I484" s="21"/>
      <c r="J484" s="21"/>
      <c r="K484" s="21"/>
      <c r="L484" s="21"/>
      <c r="M484" s="21"/>
      <c r="N484" s="21"/>
      <c r="O484" s="21"/>
      <c r="P484" s="21"/>
      <c r="Q484" s="21"/>
      <c r="R484" s="21"/>
      <c r="S484" s="21"/>
      <c r="T484" s="21"/>
      <c r="U484" s="21"/>
      <c r="V484" s="21"/>
      <c r="W484" s="21"/>
      <c r="X484" s="21"/>
      <c r="Y484" s="21"/>
      <c r="Z484" s="21"/>
      <c r="AA484" s="21"/>
    </row>
    <row r="485" spans="1:27">
      <c r="A485" s="21"/>
      <c r="B485" s="21"/>
      <c r="C485" s="21"/>
      <c r="D485" s="38"/>
      <c r="E485" s="21"/>
      <c r="F485" s="21"/>
      <c r="G485" s="21"/>
      <c r="H485" s="21"/>
      <c r="I485" s="21"/>
      <c r="J485" s="21"/>
      <c r="K485" s="21"/>
      <c r="L485" s="21"/>
      <c r="M485" s="21"/>
      <c r="N485" s="21"/>
      <c r="O485" s="21"/>
      <c r="P485" s="21"/>
      <c r="Q485" s="21"/>
      <c r="R485" s="21"/>
      <c r="S485" s="21"/>
      <c r="T485" s="21"/>
      <c r="U485" s="21"/>
      <c r="V485" s="21"/>
      <c r="W485" s="21"/>
      <c r="X485" s="21"/>
      <c r="Y485" s="21"/>
      <c r="Z485" s="21"/>
      <c r="AA485" s="21"/>
    </row>
    <row r="486" spans="1:27">
      <c r="A486" s="21"/>
      <c r="B486" s="21"/>
      <c r="C486" s="21"/>
      <c r="D486" s="38"/>
      <c r="E486" s="21"/>
      <c r="F486" s="21"/>
      <c r="G486" s="21"/>
      <c r="H486" s="21"/>
      <c r="I486" s="21"/>
      <c r="J486" s="21"/>
      <c r="K486" s="21"/>
      <c r="L486" s="21"/>
      <c r="M486" s="21"/>
      <c r="N486" s="21"/>
      <c r="O486" s="21"/>
      <c r="P486" s="21"/>
      <c r="Q486" s="21"/>
      <c r="R486" s="21"/>
      <c r="S486" s="21"/>
      <c r="T486" s="21"/>
      <c r="U486" s="21"/>
      <c r="V486" s="21"/>
      <c r="W486" s="21"/>
      <c r="X486" s="21"/>
      <c r="Y486" s="21"/>
      <c r="Z486" s="21"/>
      <c r="AA486" s="21"/>
    </row>
    <row r="487" spans="1:27">
      <c r="A487" s="21"/>
      <c r="B487" s="21"/>
      <c r="C487" s="21"/>
      <c r="D487" s="38"/>
      <c r="E487" s="21"/>
      <c r="F487" s="21"/>
      <c r="G487" s="21"/>
      <c r="H487" s="21"/>
      <c r="I487" s="21"/>
      <c r="J487" s="21"/>
      <c r="K487" s="21"/>
      <c r="L487" s="21"/>
      <c r="M487" s="21"/>
      <c r="N487" s="21"/>
      <c r="O487" s="21"/>
      <c r="P487" s="21"/>
      <c r="Q487" s="21"/>
      <c r="R487" s="21"/>
      <c r="S487" s="21"/>
      <c r="T487" s="21"/>
      <c r="U487" s="21"/>
      <c r="V487" s="21"/>
      <c r="W487" s="21"/>
      <c r="X487" s="21"/>
      <c r="Y487" s="21"/>
      <c r="Z487" s="21"/>
      <c r="AA487" s="21"/>
    </row>
    <row r="488" spans="1:27">
      <c r="A488" s="21"/>
      <c r="B488" s="21"/>
      <c r="C488" s="21"/>
      <c r="D488" s="38"/>
      <c r="E488" s="21"/>
      <c r="F488" s="21"/>
      <c r="G488" s="21"/>
      <c r="H488" s="21"/>
      <c r="I488" s="21"/>
      <c r="J488" s="21"/>
      <c r="K488" s="21"/>
      <c r="L488" s="21"/>
      <c r="M488" s="21"/>
      <c r="N488" s="21"/>
      <c r="O488" s="21"/>
      <c r="P488" s="21"/>
      <c r="Q488" s="21"/>
      <c r="R488" s="21"/>
      <c r="S488" s="21"/>
      <c r="T488" s="21"/>
      <c r="U488" s="21"/>
      <c r="V488" s="21"/>
      <c r="W488" s="21"/>
      <c r="X488" s="21"/>
      <c r="Y488" s="21"/>
      <c r="Z488" s="21"/>
      <c r="AA488" s="21"/>
    </row>
    <row r="489" spans="1:27">
      <c r="A489" s="21"/>
      <c r="B489" s="21"/>
      <c r="C489" s="21"/>
      <c r="D489" s="38"/>
      <c r="E489" s="21"/>
      <c r="F489" s="21"/>
      <c r="G489" s="21"/>
      <c r="H489" s="21"/>
      <c r="I489" s="21"/>
      <c r="J489" s="21"/>
      <c r="K489" s="21"/>
      <c r="L489" s="21"/>
      <c r="M489" s="21"/>
      <c r="N489" s="21"/>
      <c r="O489" s="21"/>
      <c r="P489" s="21"/>
      <c r="Q489" s="21"/>
      <c r="R489" s="21"/>
      <c r="S489" s="21"/>
      <c r="T489" s="21"/>
      <c r="U489" s="21"/>
      <c r="V489" s="21"/>
      <c r="W489" s="21"/>
      <c r="X489" s="21"/>
      <c r="Y489" s="21"/>
      <c r="Z489" s="21"/>
      <c r="AA489" s="21"/>
    </row>
    <row r="490" spans="1:27">
      <c r="A490" s="21"/>
      <c r="B490" s="21"/>
      <c r="C490" s="21"/>
      <c r="D490" s="38"/>
      <c r="E490" s="21"/>
      <c r="F490" s="21"/>
      <c r="G490" s="21"/>
      <c r="H490" s="21"/>
      <c r="I490" s="21"/>
      <c r="J490" s="21"/>
      <c r="K490" s="21"/>
      <c r="L490" s="21"/>
      <c r="M490" s="21"/>
      <c r="N490" s="21"/>
      <c r="O490" s="21"/>
      <c r="P490" s="21"/>
      <c r="Q490" s="21"/>
      <c r="R490" s="21"/>
      <c r="S490" s="21"/>
      <c r="T490" s="21"/>
      <c r="U490" s="21"/>
      <c r="V490" s="21"/>
      <c r="W490" s="21"/>
      <c r="X490" s="21"/>
      <c r="Y490" s="21"/>
      <c r="Z490" s="21"/>
      <c r="AA490" s="21"/>
    </row>
    <row r="491" spans="1:27">
      <c r="A491" s="21"/>
      <c r="B491" s="21"/>
      <c r="C491" s="21"/>
      <c r="D491" s="38"/>
      <c r="E491" s="21"/>
      <c r="F491" s="21"/>
      <c r="G491" s="21"/>
      <c r="H491" s="21"/>
      <c r="I491" s="21"/>
      <c r="J491" s="21"/>
      <c r="K491" s="21"/>
      <c r="L491" s="21"/>
      <c r="M491" s="21"/>
      <c r="N491" s="21"/>
      <c r="O491" s="21"/>
      <c r="P491" s="21"/>
      <c r="Q491" s="21"/>
      <c r="R491" s="21"/>
      <c r="S491" s="21"/>
      <c r="T491" s="21"/>
      <c r="U491" s="21"/>
      <c r="V491" s="21"/>
      <c r="W491" s="21"/>
      <c r="X491" s="21"/>
      <c r="Y491" s="21"/>
      <c r="Z491" s="21"/>
      <c r="AA491" s="21"/>
    </row>
    <row r="492" spans="1:27">
      <c r="A492" s="21"/>
      <c r="B492" s="21"/>
      <c r="C492" s="21"/>
      <c r="D492" s="38"/>
      <c r="E492" s="21"/>
      <c r="F492" s="21"/>
      <c r="G492" s="21"/>
      <c r="H492" s="21"/>
      <c r="I492" s="21"/>
      <c r="J492" s="21"/>
      <c r="K492" s="21"/>
      <c r="L492" s="21"/>
      <c r="M492" s="21"/>
      <c r="N492" s="21"/>
      <c r="O492" s="21"/>
      <c r="P492" s="21"/>
      <c r="Q492" s="21"/>
      <c r="R492" s="21"/>
      <c r="S492" s="21"/>
      <c r="T492" s="21"/>
      <c r="U492" s="21"/>
      <c r="V492" s="21"/>
      <c r="W492" s="21"/>
      <c r="X492" s="21"/>
      <c r="Y492" s="21"/>
      <c r="Z492" s="21"/>
      <c r="AA492" s="21"/>
    </row>
    <row r="493" spans="1:27">
      <c r="A493" s="21"/>
      <c r="B493" s="21"/>
      <c r="C493" s="21"/>
      <c r="D493" s="38"/>
      <c r="E493" s="21"/>
      <c r="F493" s="21"/>
      <c r="G493" s="21"/>
      <c r="H493" s="21"/>
      <c r="I493" s="21"/>
      <c r="J493" s="21"/>
      <c r="K493" s="21"/>
      <c r="L493" s="21"/>
      <c r="M493" s="21"/>
      <c r="N493" s="21"/>
      <c r="O493" s="21"/>
      <c r="P493" s="21"/>
      <c r="Q493" s="21"/>
      <c r="R493" s="21"/>
      <c r="S493" s="21"/>
      <c r="T493" s="21"/>
      <c r="U493" s="21"/>
      <c r="V493" s="21"/>
      <c r="W493" s="21"/>
      <c r="X493" s="21"/>
      <c r="Y493" s="21"/>
      <c r="Z493" s="21"/>
      <c r="AA493" s="21"/>
    </row>
    <row r="494" spans="1:27">
      <c r="A494" s="21"/>
      <c r="B494" s="21"/>
      <c r="C494" s="21"/>
      <c r="D494" s="38"/>
      <c r="E494" s="21"/>
      <c r="F494" s="21"/>
      <c r="G494" s="21"/>
      <c r="H494" s="21"/>
      <c r="I494" s="21"/>
      <c r="J494" s="21"/>
      <c r="K494" s="21"/>
      <c r="L494" s="21"/>
      <c r="M494" s="21"/>
      <c r="N494" s="21"/>
      <c r="O494" s="21"/>
      <c r="P494" s="21"/>
      <c r="Q494" s="21"/>
      <c r="R494" s="21"/>
      <c r="S494" s="21"/>
      <c r="T494" s="21"/>
      <c r="U494" s="21"/>
      <c r="V494" s="21"/>
      <c r="W494" s="21"/>
      <c r="X494" s="21"/>
      <c r="Y494" s="21"/>
      <c r="Z494" s="21"/>
      <c r="AA494" s="21"/>
    </row>
    <row r="495" spans="1:27">
      <c r="A495" s="21"/>
      <c r="B495" s="21"/>
      <c r="C495" s="21"/>
      <c r="D495" s="38"/>
      <c r="E495" s="21"/>
      <c r="F495" s="21"/>
      <c r="G495" s="21"/>
      <c r="H495" s="21"/>
      <c r="I495" s="21"/>
      <c r="J495" s="21"/>
      <c r="K495" s="21"/>
      <c r="L495" s="21"/>
      <c r="M495" s="21"/>
      <c r="N495" s="21"/>
      <c r="O495" s="21"/>
      <c r="P495" s="21"/>
      <c r="Q495" s="21"/>
      <c r="R495" s="21"/>
      <c r="S495" s="21"/>
      <c r="T495" s="21"/>
      <c r="U495" s="21"/>
      <c r="V495" s="21"/>
      <c r="W495" s="21"/>
      <c r="X495" s="21"/>
      <c r="Y495" s="21"/>
      <c r="Z495" s="21"/>
      <c r="AA495" s="21"/>
    </row>
    <row r="496" spans="1:27">
      <c r="A496" s="21"/>
      <c r="B496" s="21"/>
      <c r="C496" s="21"/>
      <c r="D496" s="38"/>
      <c r="E496" s="21"/>
      <c r="F496" s="21"/>
      <c r="G496" s="21"/>
      <c r="H496" s="21"/>
      <c r="I496" s="21"/>
      <c r="J496" s="21"/>
      <c r="K496" s="21"/>
      <c r="L496" s="21"/>
      <c r="M496" s="21"/>
      <c r="N496" s="21"/>
      <c r="O496" s="21"/>
      <c r="P496" s="21"/>
      <c r="Q496" s="21"/>
      <c r="R496" s="21"/>
      <c r="S496" s="21"/>
      <c r="T496" s="21"/>
      <c r="U496" s="21"/>
      <c r="V496" s="21"/>
      <c r="W496" s="21"/>
      <c r="X496" s="21"/>
      <c r="Y496" s="21"/>
      <c r="Z496" s="21"/>
      <c r="AA496" s="21"/>
    </row>
    <row r="497" spans="1:27">
      <c r="A497" s="21"/>
      <c r="B497" s="21"/>
      <c r="C497" s="21"/>
      <c r="D497" s="38"/>
      <c r="E497" s="21"/>
      <c r="F497" s="21"/>
      <c r="G497" s="21"/>
      <c r="H497" s="21"/>
      <c r="I497" s="21"/>
      <c r="J497" s="21"/>
      <c r="K497" s="21"/>
      <c r="L497" s="21"/>
      <c r="M497" s="21"/>
      <c r="N497" s="21"/>
      <c r="O497" s="21"/>
      <c r="P497" s="21"/>
      <c r="Q497" s="21"/>
      <c r="R497" s="21"/>
      <c r="S497" s="21"/>
      <c r="T497" s="21"/>
      <c r="U497" s="21"/>
      <c r="V497" s="21"/>
      <c r="W497" s="21"/>
      <c r="X497" s="21"/>
      <c r="Y497" s="21"/>
      <c r="Z497" s="21"/>
      <c r="AA497" s="21"/>
    </row>
    <row r="498" spans="1:27">
      <c r="A498" s="21"/>
      <c r="B498" s="21"/>
      <c r="C498" s="21"/>
      <c r="D498" s="38"/>
      <c r="E498" s="21"/>
      <c r="F498" s="21"/>
      <c r="G498" s="21"/>
      <c r="H498" s="21"/>
      <c r="I498" s="21"/>
      <c r="J498" s="21"/>
      <c r="K498" s="21"/>
      <c r="L498" s="21"/>
      <c r="M498" s="21"/>
      <c r="N498" s="21"/>
      <c r="O498" s="21"/>
      <c r="P498" s="21"/>
      <c r="Q498" s="21"/>
      <c r="R498" s="21"/>
      <c r="S498" s="21"/>
      <c r="T498" s="21"/>
      <c r="U498" s="21"/>
      <c r="V498" s="21"/>
      <c r="W498" s="21"/>
      <c r="X498" s="21"/>
      <c r="Y498" s="21"/>
      <c r="Z498" s="21"/>
      <c r="AA498" s="21"/>
    </row>
    <row r="499" spans="1:27">
      <c r="A499" s="21"/>
      <c r="B499" s="21"/>
      <c r="C499" s="21"/>
      <c r="D499" s="38"/>
      <c r="E499" s="21"/>
      <c r="F499" s="21"/>
      <c r="G499" s="21"/>
      <c r="H499" s="21"/>
      <c r="I499" s="21"/>
      <c r="J499" s="21"/>
      <c r="K499" s="21"/>
      <c r="L499" s="21"/>
      <c r="M499" s="21"/>
      <c r="N499" s="21"/>
      <c r="O499" s="21"/>
      <c r="P499" s="21"/>
      <c r="Q499" s="21"/>
      <c r="R499" s="21"/>
      <c r="S499" s="21"/>
      <c r="T499" s="21"/>
      <c r="U499" s="21"/>
      <c r="V499" s="21"/>
      <c r="W499" s="21"/>
      <c r="X499" s="21"/>
      <c r="Y499" s="21"/>
      <c r="Z499" s="21"/>
      <c r="AA499" s="21"/>
    </row>
    <row r="500" spans="1:27">
      <c r="A500" s="21"/>
      <c r="B500" s="21"/>
      <c r="C500" s="21"/>
      <c r="D500" s="38"/>
      <c r="E500" s="21"/>
      <c r="F500" s="21"/>
      <c r="G500" s="21"/>
      <c r="H500" s="21"/>
      <c r="I500" s="21"/>
      <c r="J500" s="21"/>
      <c r="K500" s="21"/>
      <c r="L500" s="21"/>
      <c r="M500" s="21"/>
      <c r="N500" s="21"/>
      <c r="O500" s="21"/>
      <c r="P500" s="21"/>
      <c r="Q500" s="21"/>
      <c r="R500" s="21"/>
      <c r="S500" s="21"/>
      <c r="T500" s="21"/>
      <c r="U500" s="21"/>
      <c r="V500" s="21"/>
      <c r="W500" s="21"/>
      <c r="X500" s="21"/>
      <c r="Y500" s="21"/>
      <c r="Z500" s="21"/>
      <c r="AA500" s="21"/>
    </row>
    <row r="501" spans="1:27">
      <c r="A501" s="21"/>
      <c r="B501" s="21"/>
      <c r="C501" s="21"/>
      <c r="D501" s="38"/>
      <c r="E501" s="21"/>
      <c r="F501" s="21"/>
      <c r="G501" s="21"/>
      <c r="H501" s="21"/>
      <c r="I501" s="21"/>
      <c r="J501" s="21"/>
      <c r="K501" s="21"/>
      <c r="L501" s="21"/>
      <c r="M501" s="21"/>
      <c r="N501" s="21"/>
      <c r="O501" s="21"/>
      <c r="P501" s="21"/>
      <c r="Q501" s="21"/>
      <c r="R501" s="21"/>
      <c r="S501" s="21"/>
      <c r="T501" s="21"/>
      <c r="U501" s="21"/>
      <c r="V501" s="21"/>
      <c r="W501" s="21"/>
      <c r="X501" s="21"/>
      <c r="Y501" s="21"/>
      <c r="Z501" s="21"/>
      <c r="AA501" s="21"/>
    </row>
    <row r="502" spans="1:27">
      <c r="A502" s="21"/>
      <c r="B502" s="21"/>
      <c r="C502" s="21"/>
      <c r="D502" s="38"/>
      <c r="E502" s="21"/>
      <c r="F502" s="21"/>
      <c r="G502" s="21"/>
      <c r="H502" s="21"/>
      <c r="I502" s="21"/>
      <c r="J502" s="21"/>
      <c r="K502" s="21"/>
      <c r="L502" s="21"/>
      <c r="M502" s="21"/>
      <c r="N502" s="21"/>
      <c r="O502" s="21"/>
      <c r="P502" s="21"/>
      <c r="Q502" s="21"/>
      <c r="R502" s="21"/>
      <c r="S502" s="21"/>
      <c r="T502" s="21"/>
      <c r="U502" s="21"/>
      <c r="V502" s="21"/>
      <c r="W502" s="21"/>
      <c r="X502" s="21"/>
      <c r="Y502" s="21"/>
      <c r="Z502" s="21"/>
      <c r="AA502" s="21"/>
    </row>
    <row r="503" spans="1:27">
      <c r="A503" s="21"/>
      <c r="B503" s="21"/>
      <c r="C503" s="21"/>
      <c r="D503" s="38"/>
      <c r="E503" s="21"/>
      <c r="F503" s="21"/>
      <c r="G503" s="21"/>
      <c r="H503" s="21"/>
      <c r="I503" s="21"/>
      <c r="J503" s="21"/>
      <c r="K503" s="21"/>
      <c r="L503" s="21"/>
      <c r="M503" s="21"/>
      <c r="N503" s="21"/>
      <c r="O503" s="21"/>
      <c r="P503" s="21"/>
      <c r="Q503" s="21"/>
      <c r="R503" s="21"/>
      <c r="S503" s="21"/>
      <c r="T503" s="21"/>
      <c r="U503" s="21"/>
      <c r="V503" s="21"/>
      <c r="W503" s="21"/>
      <c r="X503" s="21"/>
      <c r="Y503" s="21"/>
      <c r="Z503" s="21"/>
      <c r="AA503" s="21"/>
    </row>
    <row r="504" spans="1:27">
      <c r="A504" s="21"/>
      <c r="B504" s="21"/>
      <c r="C504" s="21"/>
      <c r="D504" s="38"/>
      <c r="E504" s="21"/>
      <c r="F504" s="21"/>
      <c r="G504" s="21"/>
      <c r="H504" s="21"/>
      <c r="I504" s="21"/>
      <c r="J504" s="21"/>
      <c r="K504" s="21"/>
      <c r="L504" s="21"/>
      <c r="M504" s="21"/>
      <c r="N504" s="21"/>
      <c r="O504" s="21"/>
      <c r="P504" s="21"/>
      <c r="Q504" s="21"/>
      <c r="R504" s="21"/>
      <c r="S504" s="21"/>
      <c r="T504" s="21"/>
      <c r="U504" s="21"/>
      <c r="V504" s="21"/>
      <c r="W504" s="21"/>
      <c r="X504" s="21"/>
      <c r="Y504" s="21"/>
      <c r="Z504" s="21"/>
      <c r="AA504" s="21"/>
    </row>
    <row r="505" spans="1:27">
      <c r="A505" s="21"/>
      <c r="B505" s="21"/>
      <c r="C505" s="21"/>
      <c r="D505" s="38"/>
      <c r="E505" s="21"/>
      <c r="F505" s="21"/>
      <c r="G505" s="21"/>
      <c r="H505" s="21"/>
      <c r="I505" s="21"/>
      <c r="J505" s="21"/>
      <c r="K505" s="21"/>
      <c r="L505" s="21"/>
      <c r="M505" s="21"/>
      <c r="N505" s="21"/>
      <c r="O505" s="21"/>
      <c r="P505" s="21"/>
      <c r="Q505" s="21"/>
      <c r="R505" s="21"/>
      <c r="S505" s="21"/>
      <c r="T505" s="21"/>
      <c r="U505" s="21"/>
      <c r="V505" s="21"/>
      <c r="W505" s="21"/>
      <c r="X505" s="21"/>
      <c r="Y505" s="21"/>
      <c r="Z505" s="21"/>
      <c r="AA505" s="21"/>
    </row>
    <row r="506" spans="1:27">
      <c r="A506" s="21"/>
      <c r="B506" s="21"/>
      <c r="C506" s="21"/>
      <c r="D506" s="38"/>
      <c r="E506" s="21"/>
      <c r="F506" s="21"/>
      <c r="G506" s="21"/>
      <c r="H506" s="21"/>
      <c r="I506" s="21"/>
      <c r="J506" s="21"/>
      <c r="K506" s="21"/>
      <c r="L506" s="21"/>
      <c r="M506" s="21"/>
      <c r="N506" s="21"/>
      <c r="O506" s="21"/>
      <c r="P506" s="21"/>
      <c r="Q506" s="21"/>
      <c r="R506" s="21"/>
      <c r="S506" s="21"/>
      <c r="T506" s="21"/>
      <c r="U506" s="21"/>
      <c r="V506" s="21"/>
      <c r="W506" s="21"/>
      <c r="X506" s="21"/>
      <c r="Y506" s="21"/>
      <c r="Z506" s="21"/>
      <c r="AA506" s="21"/>
    </row>
    <row r="507" spans="1:27">
      <c r="A507" s="21"/>
      <c r="B507" s="21"/>
      <c r="C507" s="21"/>
      <c r="D507" s="38"/>
      <c r="E507" s="21"/>
      <c r="F507" s="21"/>
      <c r="G507" s="21"/>
      <c r="H507" s="21"/>
      <c r="I507" s="21"/>
      <c r="J507" s="21"/>
      <c r="K507" s="21"/>
      <c r="L507" s="21"/>
      <c r="M507" s="21"/>
      <c r="N507" s="21"/>
      <c r="O507" s="21"/>
      <c r="P507" s="21"/>
      <c r="Q507" s="21"/>
      <c r="R507" s="21"/>
      <c r="S507" s="21"/>
      <c r="T507" s="21"/>
      <c r="U507" s="21"/>
      <c r="V507" s="21"/>
      <c r="W507" s="21"/>
      <c r="X507" s="21"/>
      <c r="Y507" s="21"/>
      <c r="Z507" s="21"/>
      <c r="AA507" s="21"/>
    </row>
    <row r="508" spans="1:27">
      <c r="A508" s="21"/>
      <c r="B508" s="21"/>
      <c r="C508" s="21"/>
      <c r="D508" s="38"/>
      <c r="E508" s="21"/>
      <c r="F508" s="21"/>
      <c r="G508" s="21"/>
      <c r="H508" s="21"/>
      <c r="I508" s="21"/>
      <c r="J508" s="21"/>
      <c r="K508" s="21"/>
      <c r="L508" s="21"/>
      <c r="M508" s="21"/>
      <c r="N508" s="21"/>
      <c r="O508" s="21"/>
      <c r="P508" s="21"/>
      <c r="Q508" s="21"/>
      <c r="R508" s="21"/>
      <c r="S508" s="21"/>
      <c r="T508" s="21"/>
      <c r="U508" s="21"/>
      <c r="V508" s="21"/>
      <c r="W508" s="21"/>
      <c r="X508" s="21"/>
      <c r="Y508" s="21"/>
      <c r="Z508" s="21"/>
      <c r="AA508" s="21"/>
    </row>
    <row r="509" spans="1:27">
      <c r="A509" s="21"/>
      <c r="B509" s="21"/>
      <c r="C509" s="21"/>
      <c r="D509" s="38"/>
      <c r="E509" s="21"/>
      <c r="F509" s="21"/>
      <c r="G509" s="21"/>
      <c r="H509" s="21"/>
      <c r="I509" s="21"/>
      <c r="J509" s="21"/>
      <c r="K509" s="21"/>
      <c r="L509" s="21"/>
      <c r="M509" s="21"/>
      <c r="N509" s="21"/>
      <c r="O509" s="21"/>
      <c r="P509" s="21"/>
      <c r="Q509" s="21"/>
      <c r="R509" s="21"/>
      <c r="S509" s="21"/>
      <c r="T509" s="21"/>
      <c r="U509" s="21"/>
      <c r="V509" s="21"/>
      <c r="W509" s="21"/>
      <c r="X509" s="21"/>
      <c r="Y509" s="21"/>
      <c r="Z509" s="21"/>
      <c r="AA509" s="21"/>
    </row>
    <row r="510" spans="1:27">
      <c r="A510" s="21"/>
      <c r="B510" s="21"/>
      <c r="C510" s="21"/>
      <c r="D510" s="38"/>
      <c r="E510" s="21"/>
      <c r="F510" s="21"/>
      <c r="G510" s="21"/>
      <c r="H510" s="21"/>
      <c r="I510" s="21"/>
      <c r="J510" s="21"/>
      <c r="K510" s="21"/>
      <c r="L510" s="21"/>
      <c r="M510" s="21"/>
      <c r="N510" s="21"/>
      <c r="O510" s="21"/>
      <c r="P510" s="21"/>
      <c r="Q510" s="21"/>
      <c r="R510" s="21"/>
      <c r="S510" s="21"/>
      <c r="T510" s="21"/>
      <c r="U510" s="21"/>
      <c r="V510" s="21"/>
      <c r="W510" s="21"/>
      <c r="X510" s="21"/>
      <c r="Y510" s="21"/>
      <c r="Z510" s="21"/>
      <c r="AA510" s="21"/>
    </row>
    <row r="511" spans="1:27">
      <c r="A511" s="21"/>
      <c r="B511" s="21"/>
      <c r="C511" s="21"/>
      <c r="D511" s="38"/>
      <c r="E511" s="21"/>
      <c r="F511" s="21"/>
      <c r="G511" s="21"/>
      <c r="H511" s="21"/>
      <c r="I511" s="21"/>
      <c r="J511" s="21"/>
      <c r="K511" s="21"/>
      <c r="L511" s="21"/>
      <c r="M511" s="21"/>
      <c r="N511" s="21"/>
      <c r="O511" s="21"/>
      <c r="P511" s="21"/>
      <c r="Q511" s="21"/>
      <c r="R511" s="21"/>
      <c r="S511" s="21"/>
      <c r="T511" s="21"/>
      <c r="U511" s="21"/>
      <c r="V511" s="21"/>
      <c r="W511" s="21"/>
      <c r="X511" s="21"/>
      <c r="Y511" s="21"/>
      <c r="Z511" s="21"/>
      <c r="AA511" s="21"/>
    </row>
    <row r="512" spans="1:27">
      <c r="A512" s="21"/>
      <c r="B512" s="21"/>
      <c r="C512" s="21"/>
      <c r="D512" s="38"/>
      <c r="E512" s="21"/>
      <c r="F512" s="21"/>
      <c r="G512" s="21"/>
      <c r="H512" s="21"/>
      <c r="I512" s="21"/>
      <c r="J512" s="21"/>
      <c r="K512" s="21"/>
      <c r="L512" s="21"/>
      <c r="M512" s="21"/>
      <c r="N512" s="21"/>
      <c r="O512" s="21"/>
      <c r="P512" s="21"/>
      <c r="Q512" s="21"/>
      <c r="R512" s="21"/>
      <c r="S512" s="21"/>
      <c r="T512" s="21"/>
      <c r="U512" s="21"/>
      <c r="V512" s="21"/>
      <c r="W512" s="21"/>
      <c r="X512" s="21"/>
      <c r="Y512" s="21"/>
      <c r="Z512" s="21"/>
      <c r="AA512" s="21"/>
    </row>
    <row r="513" spans="1:27">
      <c r="A513" s="21"/>
      <c r="B513" s="21"/>
      <c r="C513" s="21"/>
      <c r="D513" s="38"/>
      <c r="E513" s="21"/>
      <c r="F513" s="21"/>
      <c r="G513" s="21"/>
      <c r="H513" s="21"/>
      <c r="I513" s="21"/>
      <c r="J513" s="21"/>
      <c r="K513" s="21"/>
      <c r="L513" s="21"/>
      <c r="M513" s="21"/>
      <c r="N513" s="21"/>
      <c r="O513" s="21"/>
      <c r="P513" s="21"/>
      <c r="Q513" s="21"/>
      <c r="R513" s="21"/>
      <c r="S513" s="21"/>
      <c r="T513" s="21"/>
      <c r="U513" s="21"/>
      <c r="V513" s="21"/>
      <c r="W513" s="21"/>
      <c r="X513" s="21"/>
      <c r="Y513" s="21"/>
      <c r="Z513" s="21"/>
      <c r="AA513" s="21"/>
    </row>
    <row r="514" spans="1:27">
      <c r="A514" s="21"/>
      <c r="B514" s="21"/>
      <c r="C514" s="21"/>
      <c r="D514" s="38"/>
      <c r="E514" s="21"/>
      <c r="F514" s="21"/>
      <c r="G514" s="21"/>
      <c r="H514" s="21"/>
      <c r="I514" s="21"/>
      <c r="J514" s="21"/>
      <c r="K514" s="21"/>
      <c r="L514" s="21"/>
      <c r="M514" s="21"/>
      <c r="N514" s="21"/>
      <c r="O514" s="21"/>
      <c r="P514" s="21"/>
      <c r="Q514" s="21"/>
      <c r="R514" s="21"/>
      <c r="S514" s="21"/>
      <c r="T514" s="21"/>
      <c r="U514" s="21"/>
      <c r="V514" s="21"/>
      <c r="W514" s="21"/>
      <c r="X514" s="21"/>
      <c r="Y514" s="21"/>
      <c r="Z514" s="21"/>
      <c r="AA514" s="21"/>
    </row>
    <row r="515" spans="1:27">
      <c r="A515" s="21"/>
      <c r="B515" s="21"/>
      <c r="C515" s="21"/>
      <c r="D515" s="38"/>
      <c r="E515" s="21"/>
      <c r="F515" s="21"/>
      <c r="G515" s="21"/>
      <c r="H515" s="21"/>
      <c r="I515" s="21"/>
      <c r="J515" s="21"/>
      <c r="K515" s="21"/>
      <c r="L515" s="21"/>
      <c r="M515" s="21"/>
      <c r="N515" s="21"/>
      <c r="O515" s="21"/>
      <c r="P515" s="21"/>
      <c r="Q515" s="21"/>
      <c r="R515" s="21"/>
      <c r="S515" s="21"/>
      <c r="T515" s="21"/>
      <c r="U515" s="21"/>
      <c r="V515" s="21"/>
      <c r="W515" s="21"/>
      <c r="X515" s="21"/>
      <c r="Y515" s="21"/>
      <c r="Z515" s="21"/>
      <c r="AA515" s="21"/>
    </row>
    <row r="516" spans="1:27">
      <c r="A516" s="21"/>
      <c r="B516" s="21"/>
      <c r="C516" s="21"/>
      <c r="D516" s="38"/>
      <c r="E516" s="21"/>
      <c r="F516" s="21"/>
      <c r="G516" s="21"/>
      <c r="H516" s="21"/>
      <c r="I516" s="21"/>
      <c r="J516" s="21"/>
      <c r="K516" s="21"/>
      <c r="L516" s="21"/>
      <c r="M516" s="21"/>
      <c r="N516" s="21"/>
      <c r="O516" s="21"/>
      <c r="P516" s="21"/>
      <c r="Q516" s="21"/>
      <c r="R516" s="21"/>
      <c r="S516" s="21"/>
      <c r="T516" s="21"/>
      <c r="U516" s="21"/>
      <c r="V516" s="21"/>
      <c r="W516" s="21"/>
      <c r="X516" s="21"/>
      <c r="Y516" s="21"/>
      <c r="Z516" s="21"/>
      <c r="AA516" s="21"/>
    </row>
    <row r="517" spans="1:27">
      <c r="A517" s="21"/>
      <c r="B517" s="21"/>
      <c r="C517" s="21"/>
      <c r="D517" s="38"/>
      <c r="E517" s="21"/>
      <c r="F517" s="21"/>
      <c r="G517" s="21"/>
      <c r="H517" s="21"/>
      <c r="I517" s="21"/>
      <c r="J517" s="21"/>
      <c r="K517" s="21"/>
      <c r="L517" s="21"/>
      <c r="M517" s="21"/>
      <c r="N517" s="21"/>
      <c r="O517" s="21"/>
      <c r="P517" s="21"/>
      <c r="Q517" s="21"/>
      <c r="R517" s="21"/>
      <c r="S517" s="21"/>
      <c r="T517" s="21"/>
      <c r="U517" s="21"/>
      <c r="V517" s="21"/>
      <c r="W517" s="21"/>
      <c r="X517" s="21"/>
      <c r="Y517" s="21"/>
      <c r="Z517" s="21"/>
      <c r="AA517" s="21"/>
    </row>
    <row r="518" spans="1:27">
      <c r="A518" s="21"/>
      <c r="B518" s="21"/>
      <c r="C518" s="21"/>
      <c r="D518" s="38"/>
      <c r="E518" s="21"/>
      <c r="F518" s="21"/>
      <c r="G518" s="21"/>
      <c r="H518" s="21"/>
      <c r="I518" s="21"/>
      <c r="J518" s="21"/>
      <c r="K518" s="21"/>
      <c r="L518" s="21"/>
      <c r="M518" s="21"/>
      <c r="N518" s="21"/>
      <c r="O518" s="21"/>
      <c r="P518" s="21"/>
      <c r="Q518" s="21"/>
      <c r="R518" s="21"/>
      <c r="S518" s="21"/>
      <c r="T518" s="21"/>
      <c r="U518" s="21"/>
      <c r="V518" s="21"/>
      <c r="W518" s="21"/>
      <c r="X518" s="21"/>
      <c r="Y518" s="21"/>
      <c r="Z518" s="21"/>
      <c r="AA518" s="21"/>
    </row>
    <row r="519" spans="1:27">
      <c r="A519" s="21"/>
      <c r="B519" s="21"/>
      <c r="C519" s="21"/>
      <c r="D519" s="38"/>
      <c r="E519" s="21"/>
      <c r="F519" s="21"/>
      <c r="G519" s="21"/>
      <c r="H519" s="21"/>
      <c r="I519" s="21"/>
      <c r="J519" s="21"/>
      <c r="K519" s="21"/>
      <c r="L519" s="21"/>
      <c r="M519" s="21"/>
      <c r="N519" s="21"/>
      <c r="O519" s="21"/>
      <c r="P519" s="21"/>
      <c r="Q519" s="21"/>
      <c r="R519" s="21"/>
      <c r="S519" s="21"/>
      <c r="T519" s="21"/>
      <c r="U519" s="21"/>
      <c r="V519" s="21"/>
      <c r="W519" s="21"/>
      <c r="X519" s="21"/>
      <c r="Y519" s="21"/>
      <c r="Z519" s="21"/>
      <c r="AA519" s="21"/>
    </row>
    <row r="520" spans="1:27">
      <c r="A520" s="21"/>
      <c r="B520" s="21"/>
      <c r="C520" s="21"/>
      <c r="D520" s="38"/>
      <c r="E520" s="21"/>
      <c r="F520" s="21"/>
      <c r="G520" s="21"/>
      <c r="H520" s="21"/>
      <c r="I520" s="21"/>
      <c r="J520" s="21"/>
      <c r="K520" s="21"/>
      <c r="L520" s="21"/>
      <c r="M520" s="21"/>
      <c r="N520" s="21"/>
      <c r="O520" s="21"/>
      <c r="P520" s="21"/>
      <c r="Q520" s="21"/>
      <c r="R520" s="21"/>
      <c r="S520" s="21"/>
      <c r="T520" s="21"/>
      <c r="U520" s="21"/>
      <c r="V520" s="21"/>
      <c r="W520" s="21"/>
      <c r="X520" s="21"/>
      <c r="Y520" s="21"/>
      <c r="Z520" s="21"/>
      <c r="AA520" s="21"/>
    </row>
    <row r="521" spans="1:27">
      <c r="A521" s="21"/>
      <c r="B521" s="21"/>
      <c r="C521" s="21"/>
      <c r="D521" s="38"/>
      <c r="E521" s="21"/>
      <c r="F521" s="21"/>
      <c r="G521" s="21"/>
      <c r="H521" s="21"/>
      <c r="I521" s="21"/>
      <c r="J521" s="21"/>
      <c r="K521" s="21"/>
      <c r="L521" s="21"/>
      <c r="M521" s="21"/>
      <c r="N521" s="21"/>
      <c r="O521" s="21"/>
      <c r="P521" s="21"/>
      <c r="Q521" s="21"/>
      <c r="R521" s="21"/>
      <c r="S521" s="21"/>
      <c r="T521" s="21"/>
      <c r="U521" s="21"/>
      <c r="V521" s="21"/>
      <c r="W521" s="21"/>
      <c r="X521" s="21"/>
      <c r="Y521" s="21"/>
      <c r="Z521" s="21"/>
      <c r="AA521" s="21"/>
    </row>
    <row r="522" spans="1:27">
      <c r="A522" s="21"/>
      <c r="B522" s="21"/>
      <c r="C522" s="21"/>
      <c r="D522" s="38"/>
      <c r="E522" s="21"/>
      <c r="F522" s="21"/>
      <c r="G522" s="21"/>
      <c r="H522" s="21"/>
      <c r="I522" s="21"/>
      <c r="J522" s="21"/>
      <c r="K522" s="21"/>
      <c r="L522" s="21"/>
      <c r="M522" s="21"/>
      <c r="N522" s="21"/>
      <c r="O522" s="21"/>
      <c r="P522" s="21"/>
      <c r="Q522" s="21"/>
      <c r="R522" s="21"/>
      <c r="S522" s="21"/>
      <c r="T522" s="21"/>
      <c r="U522" s="21"/>
      <c r="V522" s="21"/>
      <c r="W522" s="21"/>
      <c r="X522" s="21"/>
      <c r="Y522" s="21"/>
      <c r="Z522" s="21"/>
      <c r="AA522" s="21"/>
    </row>
    <row r="523" spans="1:27">
      <c r="A523" s="21"/>
      <c r="B523" s="21"/>
      <c r="C523" s="21"/>
      <c r="D523" s="38"/>
      <c r="E523" s="21"/>
      <c r="F523" s="21"/>
      <c r="G523" s="21"/>
      <c r="H523" s="21"/>
      <c r="I523" s="21"/>
      <c r="J523" s="21"/>
      <c r="K523" s="21"/>
      <c r="L523" s="21"/>
      <c r="M523" s="21"/>
      <c r="N523" s="21"/>
      <c r="O523" s="21"/>
      <c r="P523" s="21"/>
      <c r="Q523" s="21"/>
      <c r="R523" s="21"/>
      <c r="S523" s="21"/>
      <c r="T523" s="21"/>
      <c r="U523" s="21"/>
      <c r="V523" s="21"/>
      <c r="W523" s="21"/>
      <c r="X523" s="21"/>
      <c r="Y523" s="21"/>
      <c r="Z523" s="21"/>
      <c r="AA523" s="21"/>
    </row>
    <row r="524" spans="1:27">
      <c r="A524" s="21"/>
      <c r="B524" s="21"/>
      <c r="C524" s="21"/>
      <c r="D524" s="38"/>
      <c r="E524" s="21"/>
      <c r="F524" s="21"/>
      <c r="G524" s="21"/>
      <c r="H524" s="21"/>
      <c r="I524" s="21"/>
      <c r="J524" s="21"/>
      <c r="K524" s="21"/>
      <c r="L524" s="21"/>
      <c r="M524" s="21"/>
      <c r="N524" s="21"/>
      <c r="O524" s="21"/>
      <c r="P524" s="21"/>
      <c r="Q524" s="21"/>
      <c r="R524" s="21"/>
      <c r="S524" s="21"/>
      <c r="T524" s="21"/>
      <c r="U524" s="21"/>
      <c r="V524" s="21"/>
      <c r="W524" s="21"/>
      <c r="X524" s="21"/>
      <c r="Y524" s="21"/>
      <c r="Z524" s="21"/>
      <c r="AA524" s="21"/>
    </row>
    <row r="525" spans="1:27">
      <c r="A525" s="21"/>
      <c r="B525" s="21"/>
      <c r="C525" s="21"/>
      <c r="D525" s="38"/>
      <c r="E525" s="21"/>
      <c r="F525" s="21"/>
      <c r="G525" s="21"/>
      <c r="H525" s="21"/>
      <c r="I525" s="21"/>
      <c r="J525" s="21"/>
      <c r="K525" s="21"/>
      <c r="L525" s="21"/>
      <c r="M525" s="21"/>
      <c r="N525" s="21"/>
      <c r="O525" s="21"/>
      <c r="P525" s="21"/>
      <c r="Q525" s="21"/>
      <c r="R525" s="21"/>
      <c r="S525" s="21"/>
      <c r="T525" s="21"/>
      <c r="U525" s="21"/>
      <c r="V525" s="21"/>
      <c r="W525" s="21"/>
      <c r="X525" s="21"/>
      <c r="Y525" s="21"/>
      <c r="Z525" s="21"/>
      <c r="AA525" s="21"/>
    </row>
    <row r="526" spans="1:27">
      <c r="A526" s="21"/>
      <c r="B526" s="21"/>
      <c r="C526" s="21"/>
      <c r="D526" s="38"/>
      <c r="E526" s="21"/>
      <c r="F526" s="21"/>
      <c r="G526" s="21"/>
      <c r="H526" s="21"/>
      <c r="I526" s="21"/>
      <c r="J526" s="21"/>
      <c r="K526" s="21"/>
      <c r="L526" s="21"/>
      <c r="M526" s="21"/>
      <c r="N526" s="21"/>
      <c r="O526" s="21"/>
      <c r="P526" s="21"/>
      <c r="Q526" s="21"/>
      <c r="R526" s="21"/>
      <c r="S526" s="21"/>
      <c r="T526" s="21"/>
      <c r="U526" s="21"/>
      <c r="V526" s="21"/>
      <c r="W526" s="21"/>
      <c r="X526" s="21"/>
      <c r="Y526" s="21"/>
      <c r="Z526" s="21"/>
      <c r="AA526" s="21"/>
    </row>
    <row r="527" spans="1:27">
      <c r="A527" s="21"/>
      <c r="B527" s="21"/>
      <c r="C527" s="21"/>
      <c r="D527" s="38"/>
      <c r="E527" s="21"/>
      <c r="F527" s="21"/>
      <c r="G527" s="21"/>
      <c r="H527" s="21"/>
      <c r="I527" s="21"/>
      <c r="J527" s="21"/>
      <c r="K527" s="21"/>
      <c r="L527" s="21"/>
      <c r="M527" s="21"/>
      <c r="N527" s="21"/>
      <c r="O527" s="21"/>
      <c r="P527" s="21"/>
      <c r="Q527" s="21"/>
      <c r="R527" s="21"/>
      <c r="S527" s="21"/>
      <c r="T527" s="21"/>
      <c r="U527" s="21"/>
      <c r="V527" s="21"/>
      <c r="W527" s="21"/>
      <c r="X527" s="21"/>
      <c r="Y527" s="21"/>
      <c r="Z527" s="21"/>
      <c r="AA527" s="21"/>
    </row>
    <row r="528" spans="1:27">
      <c r="A528" s="21"/>
      <c r="B528" s="21"/>
      <c r="C528" s="21"/>
      <c r="D528" s="38"/>
      <c r="E528" s="21"/>
      <c r="F528" s="21"/>
      <c r="G528" s="21"/>
      <c r="H528" s="21"/>
      <c r="I528" s="21"/>
      <c r="J528" s="21"/>
      <c r="K528" s="21"/>
      <c r="L528" s="21"/>
      <c r="M528" s="21"/>
      <c r="N528" s="21"/>
      <c r="O528" s="21"/>
      <c r="P528" s="21"/>
      <c r="Q528" s="21"/>
      <c r="R528" s="21"/>
      <c r="S528" s="21"/>
      <c r="T528" s="21"/>
      <c r="U528" s="21"/>
      <c r="V528" s="21"/>
      <c r="W528" s="21"/>
      <c r="X528" s="21"/>
      <c r="Y528" s="21"/>
      <c r="Z528" s="21"/>
      <c r="AA528" s="21"/>
    </row>
    <row r="529" spans="1:27">
      <c r="A529" s="21"/>
      <c r="B529" s="21"/>
      <c r="C529" s="21"/>
      <c r="D529" s="38"/>
      <c r="E529" s="21"/>
      <c r="F529" s="21"/>
      <c r="G529" s="21"/>
      <c r="H529" s="21"/>
      <c r="I529" s="21"/>
      <c r="J529" s="21"/>
      <c r="K529" s="21"/>
      <c r="L529" s="21"/>
      <c r="M529" s="21"/>
      <c r="N529" s="21"/>
      <c r="O529" s="21"/>
      <c r="P529" s="21"/>
      <c r="Q529" s="21"/>
      <c r="R529" s="21"/>
      <c r="S529" s="21"/>
      <c r="T529" s="21"/>
      <c r="U529" s="21"/>
      <c r="V529" s="21"/>
      <c r="W529" s="21"/>
      <c r="X529" s="21"/>
      <c r="Y529" s="21"/>
      <c r="Z529" s="21"/>
      <c r="AA529" s="21"/>
    </row>
    <row r="530" spans="1:27">
      <c r="A530" s="21"/>
      <c r="B530" s="21"/>
      <c r="C530" s="21"/>
      <c r="D530" s="38"/>
      <c r="E530" s="21"/>
      <c r="F530" s="21"/>
      <c r="G530" s="21"/>
      <c r="H530" s="21"/>
      <c r="I530" s="21"/>
      <c r="J530" s="21"/>
      <c r="K530" s="21"/>
      <c r="L530" s="21"/>
      <c r="M530" s="21"/>
      <c r="N530" s="21"/>
      <c r="O530" s="21"/>
      <c r="P530" s="21"/>
      <c r="Q530" s="21"/>
      <c r="R530" s="21"/>
      <c r="S530" s="21"/>
      <c r="T530" s="21"/>
      <c r="U530" s="21"/>
      <c r="V530" s="21"/>
      <c r="W530" s="21"/>
      <c r="X530" s="21"/>
      <c r="Y530" s="21"/>
      <c r="Z530" s="21"/>
      <c r="AA530" s="21"/>
    </row>
    <row r="531" spans="1:27">
      <c r="A531" s="21"/>
      <c r="B531" s="21"/>
      <c r="C531" s="21"/>
      <c r="D531" s="38"/>
      <c r="E531" s="21"/>
      <c r="F531" s="21"/>
      <c r="G531" s="21"/>
      <c r="H531" s="21"/>
      <c r="I531" s="21"/>
      <c r="J531" s="21"/>
      <c r="K531" s="21"/>
      <c r="L531" s="21"/>
      <c r="M531" s="21"/>
      <c r="N531" s="21"/>
      <c r="O531" s="21"/>
      <c r="P531" s="21"/>
      <c r="Q531" s="21"/>
      <c r="R531" s="21"/>
      <c r="S531" s="21"/>
      <c r="T531" s="21"/>
      <c r="U531" s="21"/>
      <c r="V531" s="21"/>
      <c r="W531" s="21"/>
      <c r="X531" s="21"/>
      <c r="Y531" s="21"/>
      <c r="Z531" s="21"/>
      <c r="AA531" s="21"/>
    </row>
    <row r="532" spans="1:27">
      <c r="A532" s="21"/>
      <c r="B532" s="21"/>
      <c r="C532" s="21"/>
      <c r="D532" s="38"/>
      <c r="E532" s="21"/>
      <c r="F532" s="21"/>
      <c r="G532" s="21"/>
      <c r="H532" s="21"/>
      <c r="I532" s="21"/>
      <c r="J532" s="21"/>
      <c r="K532" s="21"/>
      <c r="L532" s="21"/>
      <c r="M532" s="21"/>
      <c r="N532" s="21"/>
      <c r="O532" s="21"/>
      <c r="P532" s="21"/>
      <c r="Q532" s="21"/>
      <c r="R532" s="21"/>
      <c r="S532" s="21"/>
      <c r="T532" s="21"/>
      <c r="U532" s="21"/>
      <c r="V532" s="21"/>
      <c r="W532" s="21"/>
      <c r="X532" s="21"/>
      <c r="Y532" s="21"/>
      <c r="Z532" s="21"/>
      <c r="AA532" s="21"/>
    </row>
    <row r="533" spans="1:27">
      <c r="A533" s="21"/>
      <c r="B533" s="21"/>
      <c r="C533" s="21"/>
      <c r="D533" s="38"/>
      <c r="E533" s="21"/>
      <c r="F533" s="21"/>
      <c r="G533" s="21"/>
      <c r="H533" s="21"/>
      <c r="I533" s="21"/>
      <c r="J533" s="21"/>
      <c r="K533" s="21"/>
      <c r="L533" s="21"/>
      <c r="M533" s="21"/>
      <c r="N533" s="21"/>
      <c r="O533" s="21"/>
      <c r="P533" s="21"/>
      <c r="Q533" s="21"/>
      <c r="R533" s="21"/>
      <c r="S533" s="21"/>
      <c r="T533" s="21"/>
      <c r="U533" s="21"/>
      <c r="V533" s="21"/>
      <c r="W533" s="21"/>
      <c r="X533" s="21"/>
      <c r="Y533" s="21"/>
      <c r="Z533" s="21"/>
      <c r="AA533" s="21"/>
    </row>
    <row r="534" spans="1:27">
      <c r="A534" s="21"/>
      <c r="B534" s="21"/>
      <c r="C534" s="21"/>
      <c r="D534" s="38"/>
      <c r="E534" s="21"/>
      <c r="F534" s="21"/>
      <c r="G534" s="21"/>
      <c r="H534" s="21"/>
      <c r="I534" s="21"/>
      <c r="J534" s="21"/>
      <c r="K534" s="21"/>
      <c r="L534" s="21"/>
      <c r="M534" s="21"/>
      <c r="N534" s="21"/>
      <c r="O534" s="21"/>
      <c r="P534" s="21"/>
      <c r="Q534" s="21"/>
      <c r="R534" s="21"/>
      <c r="S534" s="21"/>
      <c r="T534" s="21"/>
      <c r="U534" s="21"/>
      <c r="V534" s="21"/>
      <c r="W534" s="21"/>
      <c r="X534" s="21"/>
      <c r="Y534" s="21"/>
      <c r="Z534" s="21"/>
      <c r="AA534" s="21"/>
    </row>
    <row r="535" spans="1:27">
      <c r="A535" s="21"/>
      <c r="B535" s="21"/>
      <c r="C535" s="21"/>
      <c r="D535" s="38"/>
      <c r="E535" s="21"/>
      <c r="F535" s="21"/>
      <c r="G535" s="21"/>
      <c r="H535" s="21"/>
      <c r="I535" s="21"/>
      <c r="J535" s="21"/>
      <c r="K535" s="21"/>
      <c r="L535" s="21"/>
      <c r="M535" s="21"/>
      <c r="N535" s="21"/>
      <c r="O535" s="21"/>
      <c r="P535" s="21"/>
      <c r="Q535" s="21"/>
      <c r="R535" s="21"/>
      <c r="S535" s="21"/>
      <c r="T535" s="21"/>
      <c r="U535" s="21"/>
      <c r="V535" s="21"/>
      <c r="W535" s="21"/>
      <c r="X535" s="21"/>
      <c r="Y535" s="21"/>
      <c r="Z535" s="21"/>
      <c r="AA535" s="21"/>
    </row>
    <row r="536" spans="1:27">
      <c r="A536" s="21"/>
      <c r="B536" s="21"/>
      <c r="C536" s="21"/>
      <c r="D536" s="38"/>
      <c r="E536" s="21"/>
      <c r="F536" s="21"/>
      <c r="G536" s="21"/>
      <c r="H536" s="21"/>
      <c r="I536" s="21"/>
      <c r="J536" s="21"/>
      <c r="K536" s="21"/>
      <c r="L536" s="21"/>
      <c r="M536" s="21"/>
      <c r="N536" s="21"/>
      <c r="O536" s="21"/>
      <c r="P536" s="21"/>
      <c r="Q536" s="21"/>
      <c r="R536" s="21"/>
      <c r="S536" s="21"/>
      <c r="T536" s="21"/>
      <c r="U536" s="21"/>
      <c r="V536" s="21"/>
      <c r="W536" s="21"/>
      <c r="X536" s="21"/>
      <c r="Y536" s="21"/>
      <c r="Z536" s="21"/>
      <c r="AA536" s="21"/>
    </row>
    <row r="537" spans="1:27">
      <c r="A537" s="21"/>
      <c r="B537" s="21"/>
      <c r="C537" s="21"/>
      <c r="D537" s="38"/>
      <c r="E537" s="21"/>
      <c r="F537" s="21"/>
      <c r="G537" s="21"/>
      <c r="H537" s="21"/>
      <c r="I537" s="21"/>
      <c r="J537" s="21"/>
      <c r="K537" s="21"/>
      <c r="L537" s="21"/>
      <c r="M537" s="21"/>
      <c r="N537" s="21"/>
      <c r="O537" s="21"/>
      <c r="P537" s="21"/>
      <c r="Q537" s="21"/>
      <c r="R537" s="21"/>
      <c r="S537" s="21"/>
      <c r="T537" s="21"/>
      <c r="U537" s="21"/>
      <c r="V537" s="21"/>
      <c r="W537" s="21"/>
      <c r="X537" s="21"/>
      <c r="Y537" s="21"/>
      <c r="Z537" s="21"/>
      <c r="AA537" s="21"/>
    </row>
    <row r="538" spans="1:27">
      <c r="A538" s="21"/>
      <c r="B538" s="21"/>
      <c r="C538" s="21"/>
      <c r="D538" s="38"/>
      <c r="E538" s="21"/>
      <c r="F538" s="21"/>
      <c r="G538" s="21"/>
      <c r="H538" s="21"/>
      <c r="I538" s="21"/>
      <c r="J538" s="21"/>
      <c r="K538" s="21"/>
      <c r="L538" s="21"/>
      <c r="M538" s="21"/>
      <c r="N538" s="21"/>
      <c r="O538" s="21"/>
      <c r="P538" s="21"/>
      <c r="Q538" s="21"/>
      <c r="R538" s="21"/>
      <c r="S538" s="21"/>
      <c r="T538" s="21"/>
      <c r="U538" s="21"/>
      <c r="V538" s="21"/>
      <c r="W538" s="21"/>
      <c r="X538" s="21"/>
      <c r="Y538" s="21"/>
      <c r="Z538" s="21"/>
      <c r="AA538" s="21"/>
    </row>
    <row r="539" spans="1:27">
      <c r="A539" s="21"/>
      <c r="B539" s="21"/>
      <c r="C539" s="21"/>
      <c r="D539" s="38"/>
      <c r="E539" s="21"/>
      <c r="F539" s="21"/>
      <c r="G539" s="21"/>
      <c r="H539" s="21"/>
      <c r="I539" s="21"/>
      <c r="J539" s="21"/>
      <c r="K539" s="21"/>
      <c r="L539" s="21"/>
      <c r="M539" s="21"/>
      <c r="N539" s="21"/>
      <c r="O539" s="21"/>
      <c r="P539" s="21"/>
      <c r="Q539" s="21"/>
      <c r="R539" s="21"/>
      <c r="S539" s="21"/>
      <c r="T539" s="21"/>
      <c r="U539" s="21"/>
      <c r="V539" s="21"/>
      <c r="W539" s="21"/>
      <c r="X539" s="21"/>
      <c r="Y539" s="21"/>
      <c r="Z539" s="21"/>
      <c r="AA539" s="21"/>
    </row>
    <row r="540" spans="1:27">
      <c r="A540" s="21"/>
      <c r="B540" s="21"/>
      <c r="C540" s="21"/>
      <c r="D540" s="38"/>
      <c r="E540" s="21"/>
      <c r="F540" s="21"/>
      <c r="G540" s="21"/>
      <c r="H540" s="21"/>
      <c r="I540" s="21"/>
      <c r="J540" s="21"/>
      <c r="K540" s="21"/>
      <c r="L540" s="21"/>
      <c r="M540" s="21"/>
      <c r="N540" s="21"/>
      <c r="O540" s="21"/>
      <c r="P540" s="21"/>
      <c r="Q540" s="21"/>
      <c r="R540" s="21"/>
      <c r="S540" s="21"/>
      <c r="T540" s="21"/>
      <c r="U540" s="21"/>
      <c r="V540" s="21"/>
      <c r="W540" s="21"/>
      <c r="X540" s="21"/>
      <c r="Y540" s="21"/>
      <c r="Z540" s="21"/>
      <c r="AA540" s="21"/>
    </row>
    <row r="541" spans="1:27">
      <c r="A541" s="21"/>
      <c r="B541" s="21"/>
      <c r="C541" s="21"/>
      <c r="D541" s="38"/>
      <c r="E541" s="21"/>
      <c r="F541" s="21"/>
      <c r="G541" s="21"/>
      <c r="H541" s="21"/>
      <c r="I541" s="21"/>
      <c r="J541" s="21"/>
      <c r="K541" s="21"/>
      <c r="L541" s="21"/>
      <c r="M541" s="21"/>
      <c r="N541" s="21"/>
      <c r="O541" s="21"/>
      <c r="P541" s="21"/>
      <c r="Q541" s="21"/>
      <c r="R541" s="21"/>
      <c r="S541" s="21"/>
      <c r="T541" s="21"/>
      <c r="U541" s="21"/>
      <c r="V541" s="21"/>
      <c r="W541" s="21"/>
      <c r="X541" s="21"/>
      <c r="Y541" s="21"/>
      <c r="Z541" s="21"/>
      <c r="AA541" s="21"/>
    </row>
    <row r="542" spans="1:27">
      <c r="A542" s="21"/>
      <c r="B542" s="21"/>
      <c r="C542" s="21"/>
      <c r="D542" s="38"/>
      <c r="E542" s="21"/>
      <c r="F542" s="21"/>
      <c r="G542" s="21"/>
      <c r="H542" s="21"/>
      <c r="I542" s="21"/>
      <c r="J542" s="21"/>
      <c r="K542" s="21"/>
      <c r="L542" s="21"/>
      <c r="M542" s="21"/>
      <c r="N542" s="21"/>
      <c r="O542" s="21"/>
      <c r="P542" s="21"/>
      <c r="Q542" s="21"/>
      <c r="R542" s="21"/>
      <c r="S542" s="21"/>
      <c r="T542" s="21"/>
      <c r="U542" s="21"/>
      <c r="V542" s="21"/>
      <c r="W542" s="21"/>
      <c r="X542" s="21"/>
      <c r="Y542" s="21"/>
      <c r="Z542" s="21"/>
      <c r="AA542" s="21"/>
    </row>
    <row r="543" spans="1:27">
      <c r="A543" s="21"/>
      <c r="B543" s="21"/>
      <c r="C543" s="21"/>
      <c r="D543" s="38"/>
      <c r="E543" s="21"/>
      <c r="F543" s="21"/>
      <c r="G543" s="21"/>
      <c r="H543" s="21"/>
      <c r="I543" s="21"/>
      <c r="J543" s="21"/>
      <c r="K543" s="21"/>
      <c r="L543" s="21"/>
      <c r="M543" s="21"/>
      <c r="N543" s="21"/>
      <c r="O543" s="21"/>
      <c r="P543" s="21"/>
      <c r="Q543" s="21"/>
      <c r="R543" s="21"/>
      <c r="S543" s="21"/>
      <c r="T543" s="21"/>
      <c r="U543" s="21"/>
      <c r="V543" s="21"/>
      <c r="W543" s="21"/>
      <c r="X543" s="21"/>
      <c r="Y543" s="21"/>
      <c r="Z543" s="21"/>
      <c r="AA543" s="21"/>
    </row>
    <row r="544" spans="1:27">
      <c r="A544" s="21"/>
      <c r="B544" s="21"/>
      <c r="C544" s="21"/>
      <c r="D544" s="38"/>
      <c r="E544" s="21"/>
      <c r="F544" s="21"/>
      <c r="G544" s="21"/>
      <c r="H544" s="21"/>
      <c r="I544" s="21"/>
      <c r="J544" s="21"/>
      <c r="K544" s="21"/>
      <c r="L544" s="21"/>
      <c r="M544" s="21"/>
      <c r="N544" s="21"/>
      <c r="O544" s="21"/>
      <c r="P544" s="21"/>
      <c r="Q544" s="21"/>
      <c r="R544" s="21"/>
      <c r="S544" s="21"/>
      <c r="T544" s="21"/>
      <c r="U544" s="21"/>
      <c r="V544" s="21"/>
      <c r="W544" s="21"/>
      <c r="X544" s="21"/>
      <c r="Y544" s="21"/>
      <c r="Z544" s="21"/>
      <c r="AA544" s="21"/>
    </row>
    <row r="545" spans="1:27">
      <c r="A545" s="21"/>
      <c r="B545" s="21"/>
      <c r="C545" s="21"/>
      <c r="D545" s="38"/>
      <c r="E545" s="21"/>
      <c r="F545" s="21"/>
      <c r="G545" s="21"/>
      <c r="H545" s="21"/>
      <c r="I545" s="21"/>
      <c r="J545" s="21"/>
      <c r="K545" s="21"/>
      <c r="L545" s="21"/>
      <c r="M545" s="21"/>
      <c r="N545" s="21"/>
      <c r="O545" s="21"/>
      <c r="P545" s="21"/>
      <c r="Q545" s="21"/>
      <c r="R545" s="21"/>
      <c r="S545" s="21"/>
      <c r="T545" s="21"/>
      <c r="U545" s="21"/>
      <c r="V545" s="21"/>
      <c r="W545" s="21"/>
      <c r="X545" s="21"/>
      <c r="Y545" s="21"/>
      <c r="Z545" s="21"/>
      <c r="AA545" s="21"/>
    </row>
    <row r="546" spans="1:27">
      <c r="A546" s="21"/>
      <c r="B546" s="21"/>
      <c r="C546" s="21"/>
      <c r="D546" s="38"/>
      <c r="E546" s="21"/>
      <c r="F546" s="21"/>
      <c r="G546" s="21"/>
      <c r="H546" s="21"/>
      <c r="I546" s="21"/>
      <c r="J546" s="21"/>
      <c r="K546" s="21"/>
      <c r="L546" s="21"/>
      <c r="M546" s="21"/>
      <c r="N546" s="21"/>
      <c r="O546" s="21"/>
      <c r="P546" s="21"/>
      <c r="Q546" s="21"/>
      <c r="R546" s="21"/>
      <c r="S546" s="21"/>
      <c r="T546" s="21"/>
      <c r="U546" s="21"/>
      <c r="V546" s="21"/>
      <c r="W546" s="21"/>
      <c r="X546" s="21"/>
      <c r="Y546" s="21"/>
      <c r="Z546" s="21"/>
      <c r="AA546" s="21"/>
    </row>
    <row r="547" spans="1:27">
      <c r="A547" s="21"/>
      <c r="B547" s="21"/>
      <c r="C547" s="21"/>
      <c r="D547" s="38"/>
      <c r="E547" s="21"/>
      <c r="F547" s="21"/>
      <c r="G547" s="21"/>
      <c r="H547" s="21"/>
      <c r="I547" s="21"/>
      <c r="J547" s="21"/>
      <c r="K547" s="21"/>
      <c r="L547" s="21"/>
      <c r="M547" s="21"/>
      <c r="N547" s="21"/>
      <c r="O547" s="21"/>
      <c r="P547" s="21"/>
      <c r="Q547" s="21"/>
      <c r="R547" s="21"/>
      <c r="S547" s="21"/>
      <c r="T547" s="21"/>
      <c r="U547" s="21"/>
      <c r="V547" s="21"/>
      <c r="W547" s="21"/>
      <c r="X547" s="21"/>
      <c r="Y547" s="21"/>
      <c r="Z547" s="21"/>
      <c r="AA547" s="21"/>
    </row>
    <row r="548" spans="1:27">
      <c r="A548" s="21"/>
      <c r="B548" s="21"/>
      <c r="C548" s="21"/>
      <c r="D548" s="38"/>
      <c r="E548" s="21"/>
      <c r="F548" s="21"/>
      <c r="G548" s="21"/>
      <c r="H548" s="21"/>
      <c r="I548" s="21"/>
      <c r="J548" s="21"/>
      <c r="K548" s="21"/>
      <c r="L548" s="21"/>
      <c r="M548" s="21"/>
      <c r="N548" s="21"/>
      <c r="O548" s="21"/>
      <c r="P548" s="21"/>
      <c r="Q548" s="21"/>
      <c r="R548" s="21"/>
      <c r="S548" s="21"/>
      <c r="T548" s="21"/>
      <c r="U548" s="21"/>
      <c r="V548" s="21"/>
      <c r="W548" s="21"/>
      <c r="X548" s="21"/>
      <c r="Y548" s="21"/>
      <c r="Z548" s="21"/>
      <c r="AA548" s="21"/>
    </row>
    <row r="549" spans="1:27">
      <c r="A549" s="21"/>
      <c r="B549" s="21"/>
      <c r="C549" s="21"/>
      <c r="D549" s="38"/>
      <c r="E549" s="21"/>
      <c r="F549" s="21"/>
      <c r="G549" s="21"/>
      <c r="H549" s="21"/>
      <c r="I549" s="21"/>
      <c r="J549" s="21"/>
      <c r="K549" s="21"/>
      <c r="L549" s="21"/>
      <c r="M549" s="21"/>
      <c r="N549" s="21"/>
      <c r="O549" s="21"/>
      <c r="P549" s="21"/>
      <c r="Q549" s="21"/>
      <c r="R549" s="21"/>
      <c r="S549" s="21"/>
      <c r="T549" s="21"/>
      <c r="U549" s="21"/>
      <c r="V549" s="21"/>
      <c r="W549" s="21"/>
      <c r="X549" s="21"/>
      <c r="Y549" s="21"/>
      <c r="Z549" s="21"/>
      <c r="AA549" s="21"/>
    </row>
    <row r="550" spans="1:27">
      <c r="A550" s="21"/>
      <c r="B550" s="21"/>
      <c r="C550" s="21"/>
      <c r="D550" s="38"/>
      <c r="E550" s="21"/>
      <c r="F550" s="21"/>
      <c r="G550" s="21"/>
      <c r="H550" s="21"/>
      <c r="I550" s="21"/>
      <c r="J550" s="21"/>
      <c r="K550" s="21"/>
      <c r="L550" s="21"/>
      <c r="M550" s="21"/>
      <c r="N550" s="21"/>
      <c r="O550" s="21"/>
      <c r="P550" s="21"/>
      <c r="Q550" s="21"/>
      <c r="R550" s="21"/>
      <c r="S550" s="21"/>
      <c r="T550" s="21"/>
      <c r="U550" s="21"/>
      <c r="V550" s="21"/>
      <c r="W550" s="21"/>
      <c r="X550" s="21"/>
      <c r="Y550" s="21"/>
      <c r="Z550" s="21"/>
      <c r="AA550" s="21"/>
    </row>
    <row r="551" spans="1:27">
      <c r="A551" s="21"/>
      <c r="B551" s="21"/>
      <c r="C551" s="21"/>
      <c r="D551" s="38"/>
      <c r="E551" s="21"/>
      <c r="F551" s="21"/>
      <c r="G551" s="21"/>
      <c r="H551" s="21"/>
      <c r="I551" s="21"/>
      <c r="J551" s="21"/>
      <c r="K551" s="21"/>
      <c r="L551" s="21"/>
      <c r="M551" s="21"/>
      <c r="N551" s="21"/>
      <c r="O551" s="21"/>
      <c r="P551" s="21"/>
      <c r="Q551" s="21"/>
      <c r="R551" s="21"/>
      <c r="S551" s="21"/>
      <c r="T551" s="21"/>
      <c r="U551" s="21"/>
      <c r="V551" s="21"/>
      <c r="W551" s="21"/>
      <c r="X551" s="21"/>
      <c r="Y551" s="21"/>
      <c r="Z551" s="21"/>
      <c r="AA551" s="21"/>
    </row>
    <row r="552" spans="1:27">
      <c r="A552" s="21"/>
      <c r="B552" s="21"/>
      <c r="C552" s="21"/>
      <c r="D552" s="38"/>
      <c r="E552" s="21"/>
      <c r="F552" s="21"/>
      <c r="G552" s="21"/>
      <c r="H552" s="21"/>
      <c r="I552" s="21"/>
      <c r="J552" s="21"/>
      <c r="K552" s="21"/>
      <c r="L552" s="21"/>
      <c r="M552" s="21"/>
      <c r="N552" s="21"/>
      <c r="O552" s="21"/>
      <c r="P552" s="21"/>
      <c r="Q552" s="21"/>
      <c r="R552" s="21"/>
      <c r="S552" s="21"/>
      <c r="T552" s="21"/>
      <c r="U552" s="21"/>
      <c r="V552" s="21"/>
      <c r="W552" s="21"/>
      <c r="X552" s="21"/>
      <c r="Y552" s="21"/>
      <c r="Z552" s="21"/>
      <c r="AA552" s="21"/>
    </row>
    <row r="553" spans="1:27">
      <c r="A553" s="21"/>
      <c r="B553" s="21"/>
      <c r="C553" s="21"/>
      <c r="D553" s="38"/>
      <c r="E553" s="21"/>
      <c r="F553" s="21"/>
      <c r="G553" s="21"/>
      <c r="H553" s="21"/>
      <c r="I553" s="21"/>
      <c r="J553" s="21"/>
      <c r="K553" s="21"/>
      <c r="L553" s="21"/>
      <c r="M553" s="21"/>
      <c r="N553" s="21"/>
      <c r="O553" s="21"/>
      <c r="P553" s="21"/>
      <c r="Q553" s="21"/>
      <c r="R553" s="21"/>
      <c r="S553" s="21"/>
      <c r="T553" s="21"/>
      <c r="U553" s="21"/>
      <c r="V553" s="21"/>
      <c r="W553" s="21"/>
      <c r="X553" s="21"/>
      <c r="Y553" s="21"/>
      <c r="Z553" s="21"/>
      <c r="AA553" s="21"/>
    </row>
    <row r="554" spans="1:27">
      <c r="A554" s="21"/>
      <c r="B554" s="21"/>
      <c r="C554" s="21"/>
      <c r="D554" s="38"/>
      <c r="E554" s="21"/>
      <c r="F554" s="21"/>
      <c r="G554" s="21"/>
      <c r="H554" s="21"/>
      <c r="I554" s="21"/>
      <c r="J554" s="21"/>
      <c r="K554" s="21"/>
      <c r="L554" s="21"/>
      <c r="M554" s="21"/>
      <c r="N554" s="21"/>
      <c r="O554" s="21"/>
      <c r="P554" s="21"/>
      <c r="Q554" s="21"/>
      <c r="R554" s="21"/>
      <c r="S554" s="21"/>
      <c r="T554" s="21"/>
      <c r="U554" s="21"/>
      <c r="V554" s="21"/>
      <c r="W554" s="21"/>
      <c r="X554" s="21"/>
      <c r="Y554" s="21"/>
      <c r="Z554" s="21"/>
      <c r="AA554" s="21"/>
    </row>
    <row r="555" spans="1:27">
      <c r="A555" s="21"/>
      <c r="B555" s="21"/>
      <c r="C555" s="21"/>
      <c r="D555" s="38"/>
      <c r="E555" s="21"/>
      <c r="F555" s="21"/>
      <c r="G555" s="21"/>
      <c r="H555" s="21"/>
      <c r="I555" s="21"/>
      <c r="J555" s="21"/>
      <c r="K555" s="21"/>
      <c r="L555" s="21"/>
      <c r="M555" s="21"/>
      <c r="N555" s="21"/>
      <c r="O555" s="21"/>
      <c r="P555" s="21"/>
      <c r="Q555" s="21"/>
      <c r="R555" s="21"/>
      <c r="S555" s="21"/>
      <c r="T555" s="21"/>
      <c r="U555" s="21"/>
      <c r="V555" s="21"/>
      <c r="W555" s="21"/>
      <c r="X555" s="21"/>
      <c r="Y555" s="21"/>
      <c r="Z555" s="21"/>
      <c r="AA555" s="21"/>
    </row>
    <row r="556" spans="1:27">
      <c r="A556" s="21"/>
      <c r="B556" s="21"/>
      <c r="C556" s="21"/>
      <c r="D556" s="38"/>
      <c r="E556" s="21"/>
      <c r="F556" s="21"/>
      <c r="G556" s="21"/>
      <c r="H556" s="21"/>
      <c r="I556" s="21"/>
      <c r="J556" s="21"/>
      <c r="K556" s="21"/>
      <c r="L556" s="21"/>
      <c r="M556" s="21"/>
      <c r="N556" s="21"/>
      <c r="O556" s="21"/>
      <c r="P556" s="21"/>
      <c r="Q556" s="21"/>
      <c r="R556" s="21"/>
      <c r="S556" s="21"/>
      <c r="T556" s="21"/>
      <c r="U556" s="21"/>
      <c r="V556" s="21"/>
      <c r="W556" s="21"/>
      <c r="X556" s="21"/>
      <c r="Y556" s="21"/>
      <c r="Z556" s="21"/>
      <c r="AA556" s="21"/>
    </row>
    <row r="557" spans="1:27">
      <c r="A557" s="21"/>
      <c r="B557" s="21"/>
      <c r="C557" s="21"/>
      <c r="D557" s="38"/>
      <c r="E557" s="21"/>
      <c r="F557" s="21"/>
      <c r="G557" s="21"/>
      <c r="H557" s="21"/>
      <c r="I557" s="21"/>
      <c r="J557" s="21"/>
      <c r="K557" s="21"/>
      <c r="L557" s="21"/>
      <c r="M557" s="21"/>
      <c r="N557" s="21"/>
      <c r="O557" s="21"/>
      <c r="P557" s="21"/>
      <c r="Q557" s="21"/>
      <c r="R557" s="21"/>
      <c r="S557" s="21"/>
      <c r="T557" s="21"/>
      <c r="U557" s="21"/>
      <c r="V557" s="21"/>
      <c r="W557" s="21"/>
      <c r="X557" s="21"/>
      <c r="Y557" s="21"/>
      <c r="Z557" s="21"/>
      <c r="AA557" s="21"/>
    </row>
    <row r="558" spans="1:27">
      <c r="A558" s="21"/>
      <c r="B558" s="21"/>
      <c r="C558" s="21"/>
      <c r="D558" s="38"/>
      <c r="E558" s="21"/>
      <c r="F558" s="21"/>
      <c r="G558" s="21"/>
      <c r="H558" s="21"/>
      <c r="I558" s="21"/>
      <c r="J558" s="21"/>
      <c r="K558" s="21"/>
      <c r="L558" s="21"/>
      <c r="M558" s="21"/>
      <c r="N558" s="21"/>
      <c r="O558" s="21"/>
      <c r="P558" s="21"/>
      <c r="Q558" s="21"/>
      <c r="R558" s="21"/>
      <c r="S558" s="21"/>
      <c r="T558" s="21"/>
      <c r="U558" s="21"/>
      <c r="V558" s="21"/>
      <c r="W558" s="21"/>
      <c r="X558" s="21"/>
      <c r="Y558" s="21"/>
      <c r="Z558" s="21"/>
      <c r="AA558" s="21"/>
    </row>
    <row r="559" spans="1:27">
      <c r="A559" s="21"/>
      <c r="B559" s="21"/>
      <c r="C559" s="21"/>
      <c r="D559" s="38"/>
      <c r="E559" s="21"/>
      <c r="F559" s="21"/>
      <c r="G559" s="21"/>
      <c r="H559" s="21"/>
      <c r="I559" s="21"/>
      <c r="J559" s="21"/>
      <c r="K559" s="21"/>
      <c r="L559" s="21"/>
      <c r="M559" s="21"/>
      <c r="N559" s="21"/>
      <c r="O559" s="21"/>
      <c r="P559" s="21"/>
      <c r="Q559" s="21"/>
      <c r="R559" s="21"/>
      <c r="S559" s="21"/>
      <c r="T559" s="21"/>
      <c r="U559" s="21"/>
      <c r="V559" s="21"/>
      <c r="W559" s="21"/>
      <c r="X559" s="21"/>
      <c r="Y559" s="21"/>
      <c r="Z559" s="21"/>
      <c r="AA559" s="21"/>
    </row>
    <row r="560" spans="1:27">
      <c r="A560" s="21"/>
      <c r="B560" s="21"/>
      <c r="C560" s="21"/>
      <c r="D560" s="38"/>
      <c r="E560" s="21"/>
      <c r="F560" s="21"/>
      <c r="G560" s="21"/>
      <c r="H560" s="21"/>
      <c r="I560" s="21"/>
      <c r="J560" s="21"/>
      <c r="K560" s="21"/>
      <c r="L560" s="21"/>
      <c r="M560" s="21"/>
      <c r="N560" s="21"/>
      <c r="O560" s="21"/>
      <c r="P560" s="21"/>
      <c r="Q560" s="21"/>
      <c r="R560" s="21"/>
      <c r="S560" s="21"/>
      <c r="T560" s="21"/>
      <c r="U560" s="21"/>
      <c r="V560" s="21"/>
      <c r="W560" s="21"/>
      <c r="X560" s="21"/>
      <c r="Y560" s="21"/>
      <c r="Z560" s="21"/>
      <c r="AA560" s="21"/>
    </row>
    <row r="561" spans="1:27">
      <c r="A561" s="21"/>
      <c r="B561" s="21"/>
      <c r="C561" s="21"/>
      <c r="D561" s="38"/>
      <c r="E561" s="21"/>
      <c r="F561" s="21"/>
      <c r="G561" s="21"/>
      <c r="H561" s="21"/>
      <c r="I561" s="21"/>
      <c r="J561" s="21"/>
      <c r="K561" s="21"/>
      <c r="L561" s="21"/>
      <c r="M561" s="21"/>
      <c r="N561" s="21"/>
      <c r="O561" s="21"/>
      <c r="P561" s="21"/>
      <c r="Q561" s="21"/>
      <c r="R561" s="21"/>
      <c r="S561" s="21"/>
      <c r="T561" s="21"/>
      <c r="U561" s="21"/>
      <c r="V561" s="21"/>
      <c r="W561" s="21"/>
      <c r="X561" s="21"/>
      <c r="Y561" s="21"/>
      <c r="Z561" s="21"/>
      <c r="AA561" s="21"/>
    </row>
    <row r="562" spans="1:27">
      <c r="A562" s="21"/>
      <c r="B562" s="21"/>
      <c r="C562" s="21"/>
      <c r="D562" s="38"/>
      <c r="E562" s="21"/>
      <c r="F562" s="21"/>
      <c r="G562" s="21"/>
      <c r="H562" s="21"/>
      <c r="I562" s="21"/>
      <c r="J562" s="21"/>
      <c r="K562" s="21"/>
      <c r="L562" s="21"/>
      <c r="M562" s="21"/>
      <c r="N562" s="21"/>
      <c r="O562" s="21"/>
      <c r="P562" s="21"/>
      <c r="Q562" s="21"/>
      <c r="R562" s="21"/>
      <c r="S562" s="21"/>
      <c r="T562" s="21"/>
      <c r="U562" s="21"/>
      <c r="V562" s="21"/>
      <c r="W562" s="21"/>
      <c r="X562" s="21"/>
      <c r="Y562" s="21"/>
      <c r="Z562" s="21"/>
      <c r="AA562" s="21"/>
    </row>
    <row r="563" spans="1:27">
      <c r="A563" s="21"/>
      <c r="B563" s="21"/>
      <c r="C563" s="21"/>
      <c r="D563" s="38"/>
      <c r="E563" s="21"/>
      <c r="F563" s="21"/>
      <c r="G563" s="21"/>
      <c r="H563" s="21"/>
      <c r="I563" s="21"/>
      <c r="J563" s="21"/>
      <c r="K563" s="21"/>
      <c r="L563" s="21"/>
      <c r="M563" s="21"/>
      <c r="N563" s="21"/>
      <c r="O563" s="21"/>
      <c r="P563" s="21"/>
      <c r="Q563" s="21"/>
      <c r="R563" s="21"/>
      <c r="S563" s="21"/>
      <c r="T563" s="21"/>
      <c r="U563" s="21"/>
      <c r="V563" s="21"/>
      <c r="W563" s="21"/>
      <c r="X563" s="21"/>
      <c r="Y563" s="21"/>
      <c r="Z563" s="21"/>
      <c r="AA563" s="21"/>
    </row>
    <row r="564" spans="1:27">
      <c r="A564" s="21"/>
      <c r="B564" s="21"/>
      <c r="C564" s="21"/>
      <c r="D564" s="38"/>
      <c r="E564" s="21"/>
      <c r="F564" s="21"/>
      <c r="G564" s="21"/>
      <c r="H564" s="21"/>
      <c r="I564" s="21"/>
      <c r="J564" s="21"/>
      <c r="K564" s="21"/>
      <c r="L564" s="21"/>
      <c r="M564" s="21"/>
      <c r="N564" s="21"/>
      <c r="O564" s="21"/>
      <c r="P564" s="21"/>
      <c r="Q564" s="21"/>
      <c r="R564" s="21"/>
      <c r="S564" s="21"/>
      <c r="T564" s="21"/>
      <c r="U564" s="21"/>
      <c r="V564" s="21"/>
      <c r="W564" s="21"/>
      <c r="X564" s="21"/>
      <c r="Y564" s="21"/>
      <c r="Z564" s="21"/>
      <c r="AA564" s="21"/>
    </row>
    <row r="565" spans="1:27">
      <c r="A565" s="21"/>
      <c r="B565" s="21"/>
      <c r="C565" s="21"/>
      <c r="D565" s="38"/>
      <c r="E565" s="21"/>
      <c r="F565" s="21"/>
      <c r="G565" s="21"/>
      <c r="H565" s="21"/>
      <c r="I565" s="21"/>
      <c r="J565" s="21"/>
      <c r="K565" s="21"/>
      <c r="L565" s="21"/>
      <c r="M565" s="21"/>
      <c r="N565" s="21"/>
      <c r="O565" s="21"/>
      <c r="P565" s="21"/>
      <c r="Q565" s="21"/>
      <c r="R565" s="21"/>
      <c r="S565" s="21"/>
      <c r="T565" s="21"/>
      <c r="U565" s="21"/>
      <c r="V565" s="21"/>
      <c r="W565" s="21"/>
      <c r="X565" s="21"/>
      <c r="Y565" s="21"/>
      <c r="Z565" s="21"/>
      <c r="AA565" s="21"/>
    </row>
    <row r="566" spans="1:27">
      <c r="A566" s="21"/>
      <c r="B566" s="21"/>
      <c r="C566" s="21"/>
      <c r="D566" s="38"/>
      <c r="E566" s="21"/>
      <c r="F566" s="21"/>
      <c r="G566" s="21"/>
      <c r="H566" s="21"/>
      <c r="I566" s="21"/>
      <c r="J566" s="21"/>
      <c r="K566" s="21"/>
      <c r="L566" s="21"/>
      <c r="M566" s="21"/>
      <c r="N566" s="21"/>
      <c r="O566" s="21"/>
      <c r="P566" s="21"/>
      <c r="Q566" s="21"/>
      <c r="R566" s="21"/>
      <c r="S566" s="21"/>
      <c r="T566" s="21"/>
      <c r="U566" s="21"/>
      <c r="V566" s="21"/>
      <c r="W566" s="21"/>
      <c r="X566" s="21"/>
      <c r="Y566" s="21"/>
      <c r="Z566" s="21"/>
      <c r="AA566" s="21"/>
    </row>
    <row r="567" spans="1:27">
      <c r="A567" s="21"/>
      <c r="B567" s="21"/>
      <c r="C567" s="21"/>
      <c r="D567" s="38"/>
      <c r="E567" s="21"/>
      <c r="F567" s="21"/>
      <c r="G567" s="21"/>
      <c r="H567" s="21"/>
      <c r="I567" s="21"/>
      <c r="J567" s="21"/>
      <c r="K567" s="21"/>
      <c r="L567" s="21"/>
      <c r="M567" s="21"/>
      <c r="N567" s="21"/>
      <c r="O567" s="21"/>
      <c r="P567" s="21"/>
      <c r="Q567" s="21"/>
      <c r="R567" s="21"/>
      <c r="S567" s="21"/>
      <c r="T567" s="21"/>
      <c r="U567" s="21"/>
      <c r="V567" s="21"/>
      <c r="W567" s="21"/>
      <c r="X567" s="21"/>
      <c r="Y567" s="21"/>
      <c r="Z567" s="21"/>
      <c r="AA567" s="21"/>
    </row>
    <row r="568" spans="1:27">
      <c r="A568" s="21"/>
      <c r="B568" s="21"/>
      <c r="C568" s="21"/>
      <c r="D568" s="38"/>
      <c r="E568" s="21"/>
      <c r="F568" s="21"/>
      <c r="G568" s="21"/>
      <c r="H568" s="21"/>
      <c r="I568" s="21"/>
      <c r="J568" s="21"/>
      <c r="K568" s="21"/>
      <c r="L568" s="21"/>
      <c r="M568" s="21"/>
      <c r="N568" s="21"/>
      <c r="O568" s="21"/>
      <c r="P568" s="21"/>
      <c r="Q568" s="21"/>
      <c r="R568" s="21"/>
      <c r="S568" s="21"/>
      <c r="T568" s="21"/>
      <c r="U568" s="21"/>
      <c r="V568" s="21"/>
      <c r="W568" s="21"/>
      <c r="X568" s="21"/>
      <c r="Y568" s="21"/>
      <c r="Z568" s="21"/>
      <c r="AA568" s="21"/>
    </row>
    <row r="569" spans="1:27">
      <c r="A569" s="21"/>
      <c r="B569" s="21"/>
      <c r="C569" s="21"/>
      <c r="D569" s="38"/>
      <c r="E569" s="21"/>
      <c r="F569" s="21"/>
      <c r="G569" s="21"/>
      <c r="H569" s="21"/>
      <c r="I569" s="21"/>
      <c r="J569" s="21"/>
      <c r="K569" s="21"/>
      <c r="L569" s="21"/>
      <c r="M569" s="21"/>
      <c r="N569" s="21"/>
      <c r="O569" s="21"/>
      <c r="P569" s="21"/>
      <c r="Q569" s="21"/>
      <c r="R569" s="21"/>
      <c r="S569" s="21"/>
      <c r="T569" s="21"/>
      <c r="U569" s="21"/>
      <c r="V569" s="21"/>
      <c r="W569" s="21"/>
      <c r="X569" s="21"/>
      <c r="Y569" s="21"/>
      <c r="Z569" s="21"/>
      <c r="AA569" s="21"/>
    </row>
    <row r="570" spans="1:27">
      <c r="A570" s="21"/>
      <c r="B570" s="21"/>
      <c r="C570" s="21"/>
      <c r="D570" s="38"/>
      <c r="E570" s="21"/>
      <c r="F570" s="21"/>
      <c r="G570" s="21"/>
      <c r="H570" s="21"/>
      <c r="I570" s="21"/>
      <c r="J570" s="21"/>
      <c r="K570" s="21"/>
      <c r="L570" s="21"/>
      <c r="M570" s="21"/>
      <c r="N570" s="21"/>
      <c r="O570" s="21"/>
      <c r="P570" s="21"/>
      <c r="Q570" s="21"/>
      <c r="R570" s="21"/>
      <c r="S570" s="21"/>
      <c r="T570" s="21"/>
      <c r="U570" s="21"/>
      <c r="V570" s="21"/>
      <c r="W570" s="21"/>
      <c r="X570" s="21"/>
      <c r="Y570" s="21"/>
      <c r="Z570" s="21"/>
      <c r="AA570" s="21"/>
    </row>
    <row r="571" spans="1:27">
      <c r="A571" s="21"/>
      <c r="B571" s="21"/>
      <c r="C571" s="21"/>
      <c r="D571" s="38"/>
      <c r="E571" s="21"/>
      <c r="F571" s="21"/>
      <c r="G571" s="21"/>
      <c r="H571" s="21"/>
      <c r="I571" s="21"/>
      <c r="J571" s="21"/>
      <c r="K571" s="21"/>
      <c r="L571" s="21"/>
      <c r="M571" s="21"/>
      <c r="N571" s="21"/>
      <c r="O571" s="21"/>
      <c r="P571" s="21"/>
      <c r="Q571" s="21"/>
      <c r="R571" s="21"/>
      <c r="S571" s="21"/>
      <c r="T571" s="21"/>
      <c r="U571" s="21"/>
      <c r="V571" s="21"/>
      <c r="W571" s="21"/>
      <c r="X571" s="21"/>
      <c r="Y571" s="21"/>
      <c r="Z571" s="21"/>
      <c r="AA571" s="21"/>
    </row>
    <row r="572" spans="1:27">
      <c r="A572" s="21"/>
      <c r="B572" s="21"/>
      <c r="C572" s="21"/>
      <c r="D572" s="38"/>
      <c r="E572" s="21"/>
      <c r="F572" s="21"/>
      <c r="G572" s="21"/>
      <c r="H572" s="21"/>
      <c r="I572" s="21"/>
      <c r="J572" s="21"/>
      <c r="K572" s="21"/>
      <c r="L572" s="21"/>
      <c r="M572" s="21"/>
      <c r="N572" s="21"/>
      <c r="O572" s="21"/>
      <c r="P572" s="21"/>
      <c r="Q572" s="21"/>
      <c r="R572" s="21"/>
      <c r="S572" s="21"/>
      <c r="T572" s="21"/>
      <c r="U572" s="21"/>
      <c r="V572" s="21"/>
      <c r="W572" s="21"/>
      <c r="X572" s="21"/>
      <c r="Y572" s="21"/>
      <c r="Z572" s="21"/>
      <c r="AA572" s="21"/>
    </row>
    <row r="573" spans="1:27">
      <c r="A573" s="21"/>
      <c r="B573" s="21"/>
      <c r="C573" s="21"/>
      <c r="D573" s="38"/>
      <c r="E573" s="21"/>
      <c r="F573" s="21"/>
      <c r="G573" s="21"/>
      <c r="H573" s="21"/>
      <c r="I573" s="21"/>
      <c r="J573" s="21"/>
      <c r="K573" s="21"/>
      <c r="L573" s="21"/>
      <c r="M573" s="21"/>
      <c r="N573" s="21"/>
      <c r="O573" s="21"/>
      <c r="P573" s="21"/>
      <c r="Q573" s="21"/>
      <c r="R573" s="21"/>
      <c r="S573" s="21"/>
      <c r="T573" s="21"/>
      <c r="U573" s="21"/>
      <c r="V573" s="21"/>
      <c r="W573" s="21"/>
      <c r="X573" s="21"/>
      <c r="Y573" s="21"/>
      <c r="Z573" s="21"/>
      <c r="AA573" s="21"/>
    </row>
    <row r="574" spans="1:27">
      <c r="A574" s="21"/>
      <c r="B574" s="21"/>
      <c r="C574" s="21"/>
      <c r="D574" s="38"/>
      <c r="E574" s="21"/>
      <c r="F574" s="21"/>
      <c r="G574" s="21"/>
      <c r="H574" s="21"/>
      <c r="I574" s="21"/>
      <c r="J574" s="21"/>
      <c r="K574" s="21"/>
      <c r="L574" s="21"/>
      <c r="M574" s="21"/>
      <c r="N574" s="21"/>
      <c r="O574" s="21"/>
      <c r="P574" s="21"/>
      <c r="Q574" s="21"/>
      <c r="R574" s="21"/>
      <c r="S574" s="21"/>
      <c r="T574" s="21"/>
      <c r="U574" s="21"/>
      <c r="V574" s="21"/>
      <c r="W574" s="21"/>
      <c r="X574" s="21"/>
      <c r="Y574" s="21"/>
      <c r="Z574" s="21"/>
      <c r="AA574" s="21"/>
    </row>
    <row r="575" spans="1:27">
      <c r="A575" s="21"/>
      <c r="B575" s="21"/>
      <c r="C575" s="21"/>
      <c r="D575" s="38"/>
      <c r="E575" s="21"/>
      <c r="F575" s="21"/>
      <c r="G575" s="21"/>
      <c r="H575" s="21"/>
      <c r="I575" s="21"/>
      <c r="J575" s="21"/>
      <c r="K575" s="21"/>
      <c r="L575" s="21"/>
      <c r="M575" s="21"/>
      <c r="N575" s="21"/>
      <c r="O575" s="21"/>
      <c r="P575" s="21"/>
      <c r="Q575" s="21"/>
      <c r="R575" s="21"/>
      <c r="S575" s="21"/>
      <c r="T575" s="21"/>
      <c r="U575" s="21"/>
      <c r="V575" s="21"/>
      <c r="W575" s="21"/>
      <c r="X575" s="21"/>
      <c r="Y575" s="21"/>
      <c r="Z575" s="21"/>
      <c r="AA575" s="21"/>
    </row>
    <row r="576" spans="1:27">
      <c r="A576" s="21"/>
      <c r="B576" s="21"/>
      <c r="C576" s="21"/>
      <c r="D576" s="38"/>
      <c r="E576" s="21"/>
      <c r="F576" s="21"/>
      <c r="G576" s="21"/>
      <c r="H576" s="21"/>
      <c r="I576" s="21"/>
      <c r="J576" s="21"/>
      <c r="K576" s="21"/>
      <c r="L576" s="21"/>
      <c r="M576" s="21"/>
      <c r="N576" s="21"/>
      <c r="O576" s="21"/>
      <c r="P576" s="21"/>
      <c r="Q576" s="21"/>
      <c r="R576" s="21"/>
      <c r="S576" s="21"/>
      <c r="T576" s="21"/>
      <c r="U576" s="21"/>
      <c r="V576" s="21"/>
      <c r="W576" s="21"/>
      <c r="X576" s="21"/>
      <c r="Y576" s="21"/>
      <c r="Z576" s="21"/>
      <c r="AA576" s="21"/>
    </row>
    <row r="577" spans="1:27">
      <c r="A577" s="21"/>
      <c r="B577" s="21"/>
      <c r="C577" s="21"/>
      <c r="D577" s="38"/>
      <c r="E577" s="21"/>
      <c r="F577" s="21"/>
      <c r="G577" s="21"/>
      <c r="H577" s="21"/>
      <c r="I577" s="21"/>
      <c r="J577" s="21"/>
      <c r="K577" s="21"/>
      <c r="L577" s="21"/>
      <c r="M577" s="21"/>
      <c r="N577" s="21"/>
      <c r="O577" s="21"/>
      <c r="P577" s="21"/>
      <c r="Q577" s="21"/>
      <c r="R577" s="21"/>
      <c r="S577" s="21"/>
      <c r="T577" s="21"/>
      <c r="U577" s="21"/>
      <c r="V577" s="21"/>
      <c r="W577" s="21"/>
      <c r="X577" s="21"/>
      <c r="Y577" s="21"/>
      <c r="Z577" s="21"/>
      <c r="AA577" s="21"/>
    </row>
    <row r="578" spans="1:27">
      <c r="A578" s="21"/>
      <c r="B578" s="21"/>
      <c r="C578" s="21"/>
      <c r="D578" s="38"/>
      <c r="E578" s="21"/>
      <c r="F578" s="21"/>
      <c r="G578" s="21"/>
      <c r="H578" s="21"/>
      <c r="I578" s="21"/>
      <c r="J578" s="21"/>
      <c r="K578" s="21"/>
      <c r="L578" s="21"/>
      <c r="M578" s="21"/>
      <c r="N578" s="21"/>
      <c r="O578" s="21"/>
      <c r="P578" s="21"/>
      <c r="Q578" s="21"/>
      <c r="R578" s="21"/>
      <c r="S578" s="21"/>
      <c r="T578" s="21"/>
      <c r="U578" s="21"/>
      <c r="V578" s="21"/>
      <c r="W578" s="21"/>
      <c r="X578" s="21"/>
      <c r="Y578" s="21"/>
      <c r="Z578" s="21"/>
      <c r="AA578" s="21"/>
    </row>
    <row r="579" spans="1:27">
      <c r="A579" s="21"/>
      <c r="B579" s="21"/>
      <c r="C579" s="21"/>
      <c r="D579" s="38"/>
      <c r="E579" s="21"/>
      <c r="F579" s="21"/>
      <c r="G579" s="21"/>
      <c r="H579" s="21"/>
      <c r="I579" s="21"/>
      <c r="J579" s="21"/>
      <c r="K579" s="21"/>
      <c r="L579" s="21"/>
      <c r="M579" s="21"/>
      <c r="N579" s="21"/>
      <c r="O579" s="21"/>
      <c r="P579" s="21"/>
      <c r="Q579" s="21"/>
      <c r="R579" s="21"/>
      <c r="S579" s="21"/>
      <c r="T579" s="21"/>
      <c r="U579" s="21"/>
      <c r="V579" s="21"/>
      <c r="W579" s="21"/>
      <c r="X579" s="21"/>
      <c r="Y579" s="21"/>
      <c r="Z579" s="21"/>
      <c r="AA579" s="21"/>
    </row>
    <row r="580" spans="1:27">
      <c r="A580" s="21"/>
      <c r="B580" s="21"/>
      <c r="C580" s="21"/>
      <c r="D580" s="38"/>
      <c r="E580" s="21"/>
      <c r="F580" s="21"/>
      <c r="G580" s="21"/>
      <c r="H580" s="21"/>
      <c r="I580" s="21"/>
      <c r="J580" s="21"/>
      <c r="K580" s="21"/>
      <c r="L580" s="21"/>
      <c r="M580" s="21"/>
      <c r="N580" s="21"/>
      <c r="O580" s="21"/>
      <c r="P580" s="21"/>
      <c r="Q580" s="21"/>
      <c r="R580" s="21"/>
      <c r="S580" s="21"/>
      <c r="T580" s="21"/>
      <c r="U580" s="21"/>
      <c r="V580" s="21"/>
      <c r="W580" s="21"/>
      <c r="X580" s="21"/>
      <c r="Y580" s="21"/>
      <c r="Z580" s="21"/>
      <c r="AA580" s="21"/>
    </row>
    <row r="581" spans="1:27">
      <c r="A581" s="21"/>
      <c r="B581" s="21"/>
      <c r="C581" s="21"/>
      <c r="D581" s="38"/>
      <c r="E581" s="21"/>
      <c r="F581" s="21"/>
      <c r="G581" s="21"/>
      <c r="H581" s="21"/>
      <c r="I581" s="21"/>
      <c r="J581" s="21"/>
      <c r="K581" s="21"/>
      <c r="L581" s="21"/>
      <c r="M581" s="21"/>
      <c r="N581" s="21"/>
      <c r="O581" s="21"/>
      <c r="P581" s="21"/>
      <c r="Q581" s="21"/>
      <c r="R581" s="21"/>
      <c r="S581" s="21"/>
      <c r="T581" s="21"/>
      <c r="U581" s="21"/>
      <c r="V581" s="21"/>
      <c r="W581" s="21"/>
      <c r="X581" s="21"/>
      <c r="Y581" s="21"/>
      <c r="Z581" s="21"/>
      <c r="AA581" s="21"/>
    </row>
    <row r="582" spans="1:27">
      <c r="A582" s="21"/>
      <c r="B582" s="21"/>
      <c r="C582" s="21"/>
      <c r="D582" s="38"/>
      <c r="E582" s="21"/>
      <c r="F582" s="21"/>
      <c r="G582" s="21"/>
      <c r="H582" s="21"/>
      <c r="I582" s="21"/>
      <c r="J582" s="21"/>
      <c r="K582" s="21"/>
      <c r="L582" s="21"/>
      <c r="M582" s="21"/>
      <c r="N582" s="21"/>
      <c r="O582" s="21"/>
      <c r="P582" s="21"/>
      <c r="Q582" s="21"/>
      <c r="R582" s="21"/>
      <c r="S582" s="21"/>
      <c r="T582" s="21"/>
      <c r="U582" s="21"/>
      <c r="V582" s="21"/>
      <c r="W582" s="21"/>
      <c r="X582" s="21"/>
      <c r="Y582" s="21"/>
      <c r="Z582" s="21"/>
      <c r="AA582" s="21"/>
    </row>
    <row r="583" spans="1:27">
      <c r="A583" s="21"/>
      <c r="B583" s="21"/>
      <c r="C583" s="21"/>
      <c r="D583" s="38"/>
      <c r="E583" s="21"/>
      <c r="F583" s="21"/>
      <c r="G583" s="21"/>
      <c r="H583" s="21"/>
      <c r="I583" s="21"/>
      <c r="J583" s="21"/>
      <c r="K583" s="21"/>
      <c r="L583" s="21"/>
      <c r="M583" s="21"/>
      <c r="N583" s="21"/>
      <c r="O583" s="21"/>
      <c r="P583" s="21"/>
      <c r="Q583" s="21"/>
      <c r="R583" s="21"/>
      <c r="S583" s="21"/>
      <c r="T583" s="21"/>
      <c r="U583" s="21"/>
      <c r="V583" s="21"/>
      <c r="W583" s="21"/>
      <c r="X583" s="21"/>
      <c r="Y583" s="21"/>
      <c r="Z583" s="21"/>
      <c r="AA583" s="21"/>
    </row>
    <row r="584" spans="1:27">
      <c r="A584" s="21"/>
      <c r="B584" s="21"/>
      <c r="C584" s="21"/>
      <c r="D584" s="38"/>
      <c r="E584" s="21"/>
      <c r="F584" s="21"/>
      <c r="G584" s="21"/>
      <c r="H584" s="21"/>
      <c r="I584" s="21"/>
      <c r="J584" s="21"/>
      <c r="K584" s="21"/>
      <c r="L584" s="21"/>
      <c r="M584" s="21"/>
      <c r="N584" s="21"/>
      <c r="O584" s="21"/>
      <c r="P584" s="21"/>
      <c r="Q584" s="21"/>
      <c r="R584" s="21"/>
      <c r="S584" s="21"/>
      <c r="T584" s="21"/>
      <c r="U584" s="21"/>
      <c r="V584" s="21"/>
      <c r="W584" s="21"/>
      <c r="X584" s="21"/>
      <c r="Y584" s="21"/>
      <c r="Z584" s="21"/>
      <c r="AA584" s="21"/>
    </row>
    <row r="585" spans="1:27">
      <c r="A585" s="21"/>
      <c r="B585" s="21"/>
      <c r="C585" s="21"/>
      <c r="D585" s="38"/>
      <c r="E585" s="21"/>
      <c r="F585" s="21"/>
      <c r="G585" s="21"/>
      <c r="H585" s="21"/>
      <c r="I585" s="21"/>
      <c r="J585" s="21"/>
      <c r="K585" s="21"/>
      <c r="L585" s="21"/>
      <c r="M585" s="21"/>
      <c r="N585" s="21"/>
      <c r="O585" s="21"/>
      <c r="P585" s="21"/>
      <c r="Q585" s="21"/>
      <c r="R585" s="21"/>
      <c r="S585" s="21"/>
      <c r="T585" s="21"/>
      <c r="U585" s="21"/>
      <c r="V585" s="21"/>
      <c r="W585" s="21"/>
      <c r="X585" s="21"/>
      <c r="Y585" s="21"/>
      <c r="Z585" s="21"/>
      <c r="AA585" s="21"/>
    </row>
    <row r="586" spans="1:27">
      <c r="A586" s="21"/>
      <c r="B586" s="21"/>
      <c r="C586" s="21"/>
      <c r="D586" s="38"/>
      <c r="E586" s="21"/>
      <c r="F586" s="21"/>
      <c r="G586" s="21"/>
      <c r="H586" s="21"/>
      <c r="I586" s="21"/>
      <c r="J586" s="21"/>
      <c r="K586" s="21"/>
      <c r="L586" s="21"/>
      <c r="M586" s="21"/>
      <c r="N586" s="21"/>
      <c r="O586" s="21"/>
      <c r="P586" s="21"/>
      <c r="Q586" s="21"/>
      <c r="R586" s="21"/>
      <c r="S586" s="21"/>
      <c r="T586" s="21"/>
      <c r="U586" s="21"/>
      <c r="V586" s="21"/>
      <c r="W586" s="21"/>
      <c r="X586" s="21"/>
      <c r="Y586" s="21"/>
      <c r="Z586" s="21"/>
      <c r="AA586" s="21"/>
    </row>
    <row r="587" spans="1:27">
      <c r="A587" s="21"/>
      <c r="B587" s="21"/>
      <c r="C587" s="21"/>
      <c r="D587" s="38"/>
      <c r="E587" s="21"/>
      <c r="F587" s="21"/>
      <c r="G587" s="21"/>
      <c r="H587" s="21"/>
      <c r="I587" s="21"/>
      <c r="J587" s="21"/>
      <c r="K587" s="21"/>
      <c r="L587" s="21"/>
      <c r="M587" s="21"/>
      <c r="N587" s="21"/>
      <c r="O587" s="21"/>
      <c r="P587" s="21"/>
      <c r="Q587" s="21"/>
      <c r="R587" s="21"/>
      <c r="S587" s="21"/>
      <c r="T587" s="21"/>
      <c r="U587" s="21"/>
      <c r="V587" s="21"/>
      <c r="W587" s="21"/>
      <c r="X587" s="21"/>
      <c r="Y587" s="21"/>
      <c r="Z587" s="21"/>
      <c r="AA587" s="21"/>
    </row>
    <row r="588" spans="1:27">
      <c r="A588" s="21"/>
      <c r="B588" s="21"/>
      <c r="C588" s="21"/>
      <c r="D588" s="38"/>
      <c r="E588" s="21"/>
      <c r="F588" s="21"/>
      <c r="G588" s="21"/>
      <c r="H588" s="21"/>
      <c r="I588" s="21"/>
      <c r="J588" s="21"/>
      <c r="K588" s="21"/>
      <c r="L588" s="21"/>
      <c r="M588" s="21"/>
      <c r="N588" s="21"/>
      <c r="O588" s="21"/>
      <c r="P588" s="21"/>
      <c r="Q588" s="21"/>
      <c r="R588" s="21"/>
      <c r="S588" s="21"/>
      <c r="T588" s="21"/>
      <c r="U588" s="21"/>
      <c r="V588" s="21"/>
      <c r="W588" s="21"/>
      <c r="X588" s="21"/>
      <c r="Y588" s="21"/>
      <c r="Z588" s="21"/>
      <c r="AA588" s="21"/>
    </row>
    <row r="589" spans="1:27">
      <c r="A589" s="21"/>
      <c r="B589" s="21"/>
      <c r="C589" s="21"/>
      <c r="D589" s="38"/>
      <c r="E589" s="21"/>
      <c r="F589" s="21"/>
      <c r="G589" s="21"/>
      <c r="H589" s="21"/>
      <c r="I589" s="21"/>
      <c r="J589" s="21"/>
      <c r="K589" s="21"/>
      <c r="L589" s="21"/>
      <c r="M589" s="21"/>
      <c r="N589" s="21"/>
      <c r="O589" s="21"/>
      <c r="P589" s="21"/>
      <c r="Q589" s="21"/>
      <c r="R589" s="21"/>
      <c r="S589" s="21"/>
      <c r="T589" s="21"/>
      <c r="U589" s="21"/>
      <c r="V589" s="21"/>
      <c r="W589" s="21"/>
      <c r="X589" s="21"/>
      <c r="Y589" s="21"/>
      <c r="Z589" s="21"/>
      <c r="AA589" s="21"/>
    </row>
    <row r="590" spans="1:27">
      <c r="A590" s="21"/>
      <c r="B590" s="21"/>
      <c r="C590" s="21"/>
      <c r="D590" s="38"/>
      <c r="E590" s="21"/>
      <c r="F590" s="21"/>
      <c r="G590" s="21"/>
      <c r="H590" s="21"/>
      <c r="I590" s="21"/>
      <c r="J590" s="21"/>
      <c r="K590" s="21"/>
      <c r="L590" s="21"/>
      <c r="M590" s="21"/>
      <c r="N590" s="21"/>
      <c r="O590" s="21"/>
      <c r="P590" s="21"/>
      <c r="Q590" s="21"/>
      <c r="R590" s="21"/>
      <c r="S590" s="21"/>
      <c r="T590" s="21"/>
      <c r="U590" s="21"/>
      <c r="V590" s="21"/>
      <c r="W590" s="21"/>
      <c r="X590" s="21"/>
      <c r="Y590" s="21"/>
      <c r="Z590" s="21"/>
      <c r="AA590" s="21"/>
    </row>
    <row r="591" spans="1:27">
      <c r="A591" s="21"/>
      <c r="B591" s="21"/>
      <c r="C591" s="21"/>
      <c r="D591" s="38"/>
      <c r="E591" s="21"/>
      <c r="F591" s="21"/>
      <c r="G591" s="21"/>
      <c r="H591" s="21"/>
      <c r="I591" s="21"/>
      <c r="J591" s="21"/>
      <c r="K591" s="21"/>
      <c r="L591" s="21"/>
      <c r="M591" s="21"/>
      <c r="N591" s="21"/>
      <c r="O591" s="21"/>
      <c r="P591" s="21"/>
      <c r="Q591" s="21"/>
      <c r="R591" s="21"/>
      <c r="S591" s="21"/>
      <c r="T591" s="21"/>
      <c r="U591" s="21"/>
      <c r="V591" s="21"/>
      <c r="W591" s="21"/>
      <c r="X591" s="21"/>
      <c r="Y591" s="21"/>
      <c r="Z591" s="21"/>
      <c r="AA591" s="21"/>
    </row>
    <row r="592" spans="1:27">
      <c r="A592" s="21"/>
      <c r="B592" s="21"/>
      <c r="C592" s="21"/>
      <c r="D592" s="38"/>
      <c r="E592" s="21"/>
      <c r="F592" s="21"/>
      <c r="G592" s="21"/>
      <c r="H592" s="21"/>
      <c r="I592" s="21"/>
      <c r="J592" s="21"/>
      <c r="K592" s="21"/>
      <c r="L592" s="21"/>
      <c r="M592" s="21"/>
      <c r="N592" s="21"/>
      <c r="O592" s="21"/>
      <c r="P592" s="21"/>
      <c r="Q592" s="21"/>
      <c r="R592" s="21"/>
      <c r="S592" s="21"/>
      <c r="T592" s="21"/>
      <c r="U592" s="21"/>
      <c r="V592" s="21"/>
      <c r="W592" s="21"/>
      <c r="X592" s="21"/>
      <c r="Y592" s="21"/>
      <c r="Z592" s="21"/>
      <c r="AA592" s="21"/>
    </row>
    <row r="593" spans="1:27">
      <c r="A593" s="21"/>
      <c r="B593" s="21"/>
      <c r="C593" s="21"/>
      <c r="D593" s="38"/>
      <c r="E593" s="21"/>
      <c r="F593" s="21"/>
      <c r="G593" s="21"/>
      <c r="H593" s="21"/>
      <c r="I593" s="21"/>
      <c r="J593" s="21"/>
      <c r="K593" s="21"/>
      <c r="L593" s="21"/>
      <c r="M593" s="21"/>
      <c r="N593" s="21"/>
      <c r="O593" s="21"/>
      <c r="P593" s="21"/>
      <c r="Q593" s="21"/>
      <c r="R593" s="21"/>
      <c r="S593" s="21"/>
      <c r="T593" s="21"/>
      <c r="U593" s="21"/>
      <c r="V593" s="21"/>
      <c r="W593" s="21"/>
      <c r="X593" s="21"/>
      <c r="Y593" s="21"/>
      <c r="Z593" s="21"/>
      <c r="AA593" s="21"/>
    </row>
    <row r="594" spans="1:27">
      <c r="A594" s="21"/>
      <c r="B594" s="21"/>
      <c r="C594" s="21"/>
      <c r="D594" s="38"/>
      <c r="E594" s="21"/>
      <c r="F594" s="21"/>
      <c r="G594" s="21"/>
      <c r="H594" s="21"/>
      <c r="I594" s="21"/>
      <c r="J594" s="21"/>
      <c r="K594" s="21"/>
      <c r="L594" s="21"/>
      <c r="M594" s="21"/>
      <c r="N594" s="21"/>
      <c r="O594" s="21"/>
      <c r="P594" s="21"/>
      <c r="Q594" s="21"/>
      <c r="R594" s="21"/>
      <c r="S594" s="21"/>
      <c r="T594" s="21"/>
      <c r="U594" s="21"/>
      <c r="V594" s="21"/>
      <c r="W594" s="21"/>
      <c r="X594" s="21"/>
      <c r="Y594" s="21"/>
      <c r="Z594" s="21"/>
      <c r="AA594" s="21"/>
    </row>
    <row r="595" spans="1:27">
      <c r="A595" s="21"/>
      <c r="B595" s="21"/>
      <c r="C595" s="21"/>
      <c r="D595" s="38"/>
      <c r="E595" s="21"/>
      <c r="F595" s="21"/>
      <c r="G595" s="21"/>
      <c r="H595" s="21"/>
      <c r="I595" s="21"/>
      <c r="J595" s="21"/>
      <c r="K595" s="21"/>
      <c r="L595" s="21"/>
      <c r="M595" s="21"/>
      <c r="N595" s="21"/>
      <c r="O595" s="21"/>
      <c r="P595" s="21"/>
      <c r="Q595" s="21"/>
      <c r="R595" s="21"/>
      <c r="S595" s="21"/>
      <c r="T595" s="21"/>
      <c r="U595" s="21"/>
      <c r="V595" s="21"/>
      <c r="W595" s="21"/>
      <c r="X595" s="21"/>
      <c r="Y595" s="21"/>
      <c r="Z595" s="21"/>
      <c r="AA595" s="21"/>
    </row>
    <row r="596" spans="1:27">
      <c r="A596" s="21"/>
      <c r="B596" s="21"/>
      <c r="C596" s="21"/>
      <c r="D596" s="38"/>
      <c r="E596" s="21"/>
      <c r="F596" s="21"/>
      <c r="G596" s="21"/>
      <c r="H596" s="21"/>
      <c r="I596" s="21"/>
      <c r="J596" s="21"/>
      <c r="K596" s="21"/>
      <c r="L596" s="21"/>
      <c r="M596" s="21"/>
      <c r="N596" s="21"/>
      <c r="O596" s="21"/>
      <c r="P596" s="21"/>
      <c r="Q596" s="21"/>
      <c r="R596" s="21"/>
      <c r="S596" s="21"/>
      <c r="T596" s="21"/>
      <c r="U596" s="21"/>
      <c r="V596" s="21"/>
      <c r="W596" s="21"/>
      <c r="X596" s="21"/>
      <c r="Y596" s="21"/>
      <c r="Z596" s="21"/>
      <c r="AA596" s="21"/>
    </row>
    <row r="597" spans="1:27">
      <c r="A597" s="21"/>
      <c r="B597" s="21"/>
      <c r="C597" s="21"/>
      <c r="D597" s="38"/>
      <c r="E597" s="21"/>
      <c r="F597" s="21"/>
      <c r="G597" s="21"/>
      <c r="H597" s="21"/>
      <c r="I597" s="21"/>
      <c r="J597" s="21"/>
      <c r="K597" s="21"/>
      <c r="L597" s="21"/>
      <c r="M597" s="21"/>
      <c r="N597" s="21"/>
      <c r="O597" s="21"/>
      <c r="P597" s="21"/>
      <c r="Q597" s="21"/>
      <c r="R597" s="21"/>
      <c r="S597" s="21"/>
      <c r="T597" s="21"/>
      <c r="U597" s="21"/>
      <c r="V597" s="21"/>
      <c r="W597" s="21"/>
      <c r="X597" s="21"/>
      <c r="Y597" s="21"/>
      <c r="Z597" s="21"/>
      <c r="AA597" s="21"/>
    </row>
    <row r="598" spans="1:27">
      <c r="A598" s="21"/>
      <c r="B598" s="21"/>
      <c r="C598" s="21"/>
      <c r="D598" s="38"/>
      <c r="E598" s="21"/>
      <c r="F598" s="21"/>
      <c r="G598" s="21"/>
      <c r="H598" s="21"/>
      <c r="I598" s="21"/>
      <c r="J598" s="21"/>
      <c r="K598" s="21"/>
      <c r="L598" s="21"/>
      <c r="M598" s="21"/>
      <c r="N598" s="21"/>
      <c r="O598" s="21"/>
      <c r="P598" s="21"/>
      <c r="Q598" s="21"/>
      <c r="R598" s="21"/>
      <c r="S598" s="21"/>
      <c r="T598" s="21"/>
      <c r="U598" s="21"/>
      <c r="V598" s="21"/>
      <c r="W598" s="21"/>
      <c r="X598" s="21"/>
      <c r="Y598" s="21"/>
      <c r="Z598" s="21"/>
      <c r="AA598" s="21"/>
    </row>
    <row r="599" spans="1:27">
      <c r="A599" s="21"/>
      <c r="B599" s="21"/>
      <c r="C599" s="21"/>
      <c r="D599" s="38"/>
      <c r="E599" s="21"/>
      <c r="F599" s="21"/>
      <c r="G599" s="21"/>
      <c r="H599" s="21"/>
      <c r="I599" s="21"/>
      <c r="J599" s="21"/>
      <c r="K599" s="21"/>
      <c r="L599" s="21"/>
      <c r="M599" s="21"/>
      <c r="N599" s="21"/>
      <c r="O599" s="21"/>
      <c r="P599" s="21"/>
      <c r="Q599" s="21"/>
      <c r="R599" s="21"/>
      <c r="S599" s="21"/>
      <c r="T599" s="21"/>
      <c r="U599" s="21"/>
      <c r="V599" s="21"/>
      <c r="W599" s="21"/>
      <c r="X599" s="21"/>
      <c r="Y599" s="21"/>
      <c r="Z599" s="21"/>
      <c r="AA599" s="21"/>
    </row>
    <row r="600" spans="1:27">
      <c r="A600" s="21"/>
      <c r="B600" s="21"/>
      <c r="C600" s="21"/>
      <c r="D600" s="38"/>
      <c r="E600" s="21"/>
      <c r="F600" s="21"/>
      <c r="G600" s="21"/>
      <c r="H600" s="21"/>
      <c r="I600" s="21"/>
      <c r="J600" s="21"/>
      <c r="K600" s="21"/>
      <c r="L600" s="21"/>
      <c r="M600" s="21"/>
      <c r="N600" s="21"/>
      <c r="O600" s="21"/>
      <c r="P600" s="21"/>
      <c r="Q600" s="21"/>
      <c r="R600" s="21"/>
      <c r="S600" s="21"/>
      <c r="T600" s="21"/>
      <c r="U600" s="21"/>
      <c r="V600" s="21"/>
      <c r="W600" s="21"/>
      <c r="X600" s="21"/>
      <c r="Y600" s="21"/>
      <c r="Z600" s="21"/>
      <c r="AA600" s="21"/>
    </row>
    <row r="601" spans="1:27">
      <c r="A601" s="21"/>
      <c r="B601" s="21"/>
      <c r="C601" s="21"/>
      <c r="D601" s="38"/>
      <c r="E601" s="21"/>
      <c r="F601" s="21"/>
      <c r="G601" s="21"/>
      <c r="H601" s="21"/>
      <c r="I601" s="21"/>
      <c r="J601" s="21"/>
      <c r="K601" s="21"/>
      <c r="L601" s="21"/>
      <c r="M601" s="21"/>
      <c r="N601" s="21"/>
      <c r="O601" s="21"/>
      <c r="P601" s="21"/>
      <c r="Q601" s="21"/>
      <c r="R601" s="21"/>
      <c r="S601" s="21"/>
      <c r="T601" s="21"/>
      <c r="U601" s="21"/>
      <c r="V601" s="21"/>
      <c r="W601" s="21"/>
      <c r="X601" s="21"/>
      <c r="Y601" s="21"/>
      <c r="Z601" s="21"/>
      <c r="AA601" s="21"/>
    </row>
    <row r="602" spans="1:27">
      <c r="A602" s="21"/>
      <c r="B602" s="21"/>
      <c r="C602" s="21"/>
      <c r="D602" s="38"/>
      <c r="E602" s="21"/>
      <c r="F602" s="21"/>
      <c r="G602" s="21"/>
      <c r="H602" s="21"/>
      <c r="I602" s="21"/>
      <c r="J602" s="21"/>
      <c r="K602" s="21"/>
      <c r="L602" s="21"/>
      <c r="M602" s="21"/>
      <c r="N602" s="21"/>
      <c r="O602" s="21"/>
      <c r="P602" s="21"/>
      <c r="Q602" s="21"/>
      <c r="R602" s="21"/>
      <c r="S602" s="21"/>
      <c r="T602" s="21"/>
      <c r="U602" s="21"/>
      <c r="V602" s="21"/>
      <c r="W602" s="21"/>
      <c r="X602" s="21"/>
      <c r="Y602" s="21"/>
      <c r="Z602" s="21"/>
      <c r="AA602" s="21"/>
    </row>
    <row r="603" spans="1:27">
      <c r="A603" s="21"/>
      <c r="B603" s="21"/>
      <c r="C603" s="21"/>
      <c r="D603" s="38"/>
      <c r="E603" s="21"/>
      <c r="F603" s="21"/>
      <c r="G603" s="21"/>
      <c r="H603" s="21"/>
      <c r="I603" s="21"/>
      <c r="J603" s="21"/>
      <c r="K603" s="21"/>
      <c r="L603" s="21"/>
      <c r="M603" s="21"/>
      <c r="N603" s="21"/>
      <c r="O603" s="21"/>
      <c r="P603" s="21"/>
      <c r="Q603" s="21"/>
      <c r="R603" s="21"/>
      <c r="S603" s="21"/>
      <c r="T603" s="21"/>
      <c r="U603" s="21"/>
      <c r="V603" s="21"/>
      <c r="W603" s="21"/>
      <c r="X603" s="21"/>
      <c r="Y603" s="21"/>
      <c r="Z603" s="21"/>
      <c r="AA603" s="21"/>
    </row>
    <row r="604" spans="1:27">
      <c r="A604" s="21"/>
      <c r="B604" s="21"/>
      <c r="C604" s="21"/>
      <c r="D604" s="38"/>
      <c r="E604" s="21"/>
      <c r="F604" s="21"/>
      <c r="G604" s="21"/>
      <c r="H604" s="21"/>
      <c r="I604" s="21"/>
      <c r="J604" s="21"/>
      <c r="K604" s="21"/>
      <c r="L604" s="21"/>
      <c r="M604" s="21"/>
      <c r="N604" s="21"/>
      <c r="O604" s="21"/>
      <c r="P604" s="21"/>
      <c r="Q604" s="21"/>
      <c r="R604" s="21"/>
      <c r="S604" s="21"/>
      <c r="T604" s="21"/>
      <c r="U604" s="21"/>
      <c r="V604" s="21"/>
      <c r="W604" s="21"/>
      <c r="X604" s="21"/>
      <c r="Y604" s="21"/>
      <c r="Z604" s="21"/>
      <c r="AA604" s="21"/>
    </row>
    <row r="605" spans="1:27">
      <c r="A605" s="21"/>
      <c r="B605" s="21"/>
      <c r="C605" s="21"/>
      <c r="D605" s="38"/>
      <c r="E605" s="21"/>
      <c r="F605" s="21"/>
      <c r="G605" s="21"/>
      <c r="H605" s="21"/>
      <c r="I605" s="21"/>
      <c r="J605" s="21"/>
      <c r="K605" s="21"/>
      <c r="L605" s="21"/>
      <c r="M605" s="21"/>
      <c r="N605" s="21"/>
      <c r="O605" s="21"/>
      <c r="P605" s="21"/>
      <c r="Q605" s="21"/>
      <c r="R605" s="21"/>
      <c r="S605" s="21"/>
      <c r="T605" s="21"/>
      <c r="U605" s="21"/>
      <c r="V605" s="21"/>
      <c r="W605" s="21"/>
      <c r="X605" s="21"/>
      <c r="Y605" s="21"/>
      <c r="Z605" s="21"/>
      <c r="AA605" s="21"/>
    </row>
    <row r="606" spans="1:27">
      <c r="A606" s="21"/>
      <c r="B606" s="21"/>
      <c r="C606" s="21"/>
      <c r="D606" s="38"/>
      <c r="E606" s="21"/>
      <c r="F606" s="21"/>
      <c r="G606" s="21"/>
      <c r="H606" s="21"/>
      <c r="I606" s="21"/>
      <c r="J606" s="21"/>
      <c r="K606" s="21"/>
      <c r="L606" s="21"/>
      <c r="M606" s="21"/>
      <c r="N606" s="21"/>
      <c r="O606" s="21"/>
      <c r="P606" s="21"/>
      <c r="Q606" s="21"/>
      <c r="R606" s="21"/>
      <c r="S606" s="21"/>
      <c r="T606" s="21"/>
      <c r="U606" s="21"/>
      <c r="V606" s="21"/>
      <c r="W606" s="21"/>
      <c r="X606" s="21"/>
      <c r="Y606" s="21"/>
      <c r="Z606" s="21"/>
      <c r="AA606" s="21"/>
    </row>
    <row r="607" spans="1:27">
      <c r="A607" s="21"/>
      <c r="B607" s="21"/>
      <c r="C607" s="21"/>
      <c r="D607" s="38"/>
      <c r="E607" s="21"/>
      <c r="F607" s="21"/>
      <c r="G607" s="21"/>
      <c r="H607" s="21"/>
      <c r="I607" s="21"/>
      <c r="J607" s="21"/>
      <c r="K607" s="21"/>
      <c r="L607" s="21"/>
      <c r="M607" s="21"/>
      <c r="N607" s="21"/>
      <c r="O607" s="21"/>
      <c r="P607" s="21"/>
      <c r="Q607" s="21"/>
      <c r="R607" s="21"/>
      <c r="S607" s="21"/>
      <c r="T607" s="21"/>
      <c r="U607" s="21"/>
      <c r="V607" s="21"/>
      <c r="W607" s="21"/>
      <c r="X607" s="21"/>
      <c r="Y607" s="21"/>
      <c r="Z607" s="21"/>
      <c r="AA607" s="21"/>
    </row>
    <row r="608" spans="1:27">
      <c r="A608" s="21"/>
      <c r="B608" s="21"/>
      <c r="C608" s="21"/>
      <c r="D608" s="38"/>
      <c r="E608" s="21"/>
      <c r="F608" s="21"/>
      <c r="G608" s="21"/>
      <c r="H608" s="21"/>
      <c r="I608" s="21"/>
      <c r="J608" s="21"/>
      <c r="K608" s="21"/>
      <c r="L608" s="21"/>
      <c r="M608" s="21"/>
      <c r="N608" s="21"/>
      <c r="O608" s="21"/>
      <c r="P608" s="21"/>
      <c r="Q608" s="21"/>
      <c r="R608" s="21"/>
      <c r="S608" s="21"/>
      <c r="T608" s="21"/>
      <c r="U608" s="21"/>
      <c r="V608" s="21"/>
      <c r="W608" s="21"/>
      <c r="X608" s="21"/>
      <c r="Y608" s="21"/>
      <c r="Z608" s="21"/>
      <c r="AA608" s="21"/>
    </row>
    <row r="609" spans="1:27">
      <c r="A609" s="21"/>
      <c r="B609" s="21"/>
      <c r="C609" s="21"/>
      <c r="D609" s="38"/>
      <c r="E609" s="21"/>
      <c r="F609" s="21"/>
      <c r="G609" s="21"/>
      <c r="H609" s="21"/>
      <c r="I609" s="21"/>
      <c r="J609" s="21"/>
      <c r="K609" s="21"/>
      <c r="L609" s="21"/>
      <c r="M609" s="21"/>
      <c r="N609" s="21"/>
      <c r="O609" s="21"/>
      <c r="P609" s="21"/>
      <c r="Q609" s="21"/>
      <c r="R609" s="21"/>
      <c r="S609" s="21"/>
      <c r="T609" s="21"/>
      <c r="U609" s="21"/>
      <c r="V609" s="21"/>
      <c r="W609" s="21"/>
      <c r="X609" s="21"/>
      <c r="Y609" s="21"/>
      <c r="Z609" s="21"/>
      <c r="AA609" s="21"/>
    </row>
    <row r="610" spans="1:27">
      <c r="A610" s="21"/>
      <c r="B610" s="21"/>
      <c r="C610" s="21"/>
      <c r="D610" s="38"/>
      <c r="E610" s="21"/>
      <c r="F610" s="21"/>
      <c r="G610" s="21"/>
      <c r="H610" s="21"/>
      <c r="I610" s="21"/>
      <c r="J610" s="21"/>
      <c r="K610" s="21"/>
      <c r="L610" s="21"/>
      <c r="M610" s="21"/>
      <c r="N610" s="21"/>
      <c r="O610" s="21"/>
      <c r="P610" s="21"/>
      <c r="Q610" s="21"/>
      <c r="R610" s="21"/>
      <c r="S610" s="21"/>
      <c r="T610" s="21"/>
      <c r="U610" s="21"/>
      <c r="V610" s="21"/>
      <c r="W610" s="21"/>
      <c r="X610" s="21"/>
      <c r="Y610" s="21"/>
      <c r="Z610" s="21"/>
      <c r="AA610" s="21"/>
    </row>
    <row r="611" spans="1:27">
      <c r="A611" s="21"/>
      <c r="B611" s="21"/>
      <c r="C611" s="21"/>
      <c r="D611" s="38"/>
      <c r="E611" s="21"/>
      <c r="F611" s="21"/>
      <c r="G611" s="21"/>
      <c r="H611" s="21"/>
      <c r="I611" s="21"/>
      <c r="J611" s="21"/>
      <c r="K611" s="21"/>
      <c r="L611" s="21"/>
      <c r="M611" s="21"/>
      <c r="N611" s="21"/>
      <c r="O611" s="21"/>
      <c r="P611" s="21"/>
      <c r="Q611" s="21"/>
      <c r="R611" s="21"/>
      <c r="S611" s="21"/>
      <c r="T611" s="21"/>
      <c r="U611" s="21"/>
      <c r="V611" s="21"/>
      <c r="W611" s="21"/>
      <c r="X611" s="21"/>
      <c r="Y611" s="21"/>
      <c r="Z611" s="21"/>
      <c r="AA611" s="21"/>
    </row>
    <row r="612" spans="1:27">
      <c r="A612" s="21"/>
      <c r="B612" s="21"/>
      <c r="C612" s="21"/>
      <c r="D612" s="38"/>
      <c r="E612" s="21"/>
      <c r="F612" s="21"/>
      <c r="G612" s="21"/>
      <c r="H612" s="21"/>
      <c r="I612" s="21"/>
      <c r="J612" s="21"/>
      <c r="K612" s="21"/>
      <c r="L612" s="21"/>
      <c r="M612" s="21"/>
      <c r="N612" s="21"/>
      <c r="O612" s="21"/>
      <c r="P612" s="21"/>
      <c r="Q612" s="21"/>
      <c r="R612" s="21"/>
      <c r="S612" s="21"/>
      <c r="T612" s="21"/>
      <c r="U612" s="21"/>
      <c r="V612" s="21"/>
      <c r="W612" s="21"/>
      <c r="X612" s="21"/>
      <c r="Y612" s="21"/>
      <c r="Z612" s="21"/>
      <c r="AA612" s="21"/>
    </row>
    <row r="613" spans="1:27">
      <c r="A613" s="21"/>
      <c r="B613" s="21"/>
      <c r="C613" s="21"/>
      <c r="D613" s="38"/>
      <c r="E613" s="21"/>
      <c r="F613" s="21"/>
      <c r="G613" s="21"/>
      <c r="H613" s="21"/>
      <c r="I613" s="21"/>
      <c r="J613" s="21"/>
      <c r="K613" s="21"/>
      <c r="L613" s="21"/>
      <c r="M613" s="21"/>
      <c r="N613" s="21"/>
      <c r="O613" s="21"/>
      <c r="P613" s="21"/>
      <c r="Q613" s="21"/>
      <c r="R613" s="21"/>
      <c r="S613" s="21"/>
      <c r="T613" s="21"/>
      <c r="U613" s="21"/>
      <c r="V613" s="21"/>
      <c r="W613" s="21"/>
      <c r="X613" s="21"/>
      <c r="Y613" s="21"/>
      <c r="Z613" s="21"/>
      <c r="AA613" s="21"/>
    </row>
    <row r="614" spans="1:27">
      <c r="A614" s="21"/>
      <c r="B614" s="21"/>
      <c r="C614" s="21"/>
      <c r="D614" s="38"/>
      <c r="E614" s="21"/>
      <c r="F614" s="21"/>
      <c r="G614" s="21"/>
      <c r="H614" s="21"/>
      <c r="I614" s="21"/>
      <c r="J614" s="21"/>
      <c r="K614" s="21"/>
      <c r="L614" s="21"/>
      <c r="M614" s="21"/>
      <c r="N614" s="21"/>
      <c r="O614" s="21"/>
      <c r="P614" s="21"/>
      <c r="Q614" s="21"/>
      <c r="R614" s="21"/>
      <c r="S614" s="21"/>
      <c r="T614" s="21"/>
      <c r="U614" s="21"/>
      <c r="V614" s="21"/>
      <c r="W614" s="21"/>
      <c r="X614" s="21"/>
      <c r="Y614" s="21"/>
      <c r="Z614" s="21"/>
      <c r="AA614" s="21"/>
    </row>
    <row r="615" spans="1:27">
      <c r="A615" s="21"/>
      <c r="B615" s="21"/>
      <c r="C615" s="21"/>
      <c r="D615" s="38"/>
      <c r="E615" s="21"/>
      <c r="F615" s="21"/>
      <c r="G615" s="21"/>
      <c r="H615" s="21"/>
      <c r="I615" s="21"/>
      <c r="J615" s="21"/>
      <c r="K615" s="21"/>
      <c r="L615" s="21"/>
      <c r="M615" s="21"/>
      <c r="N615" s="21"/>
      <c r="O615" s="21"/>
      <c r="P615" s="21"/>
      <c r="Q615" s="21"/>
      <c r="R615" s="21"/>
      <c r="S615" s="21"/>
      <c r="T615" s="21"/>
      <c r="U615" s="21"/>
      <c r="V615" s="21"/>
      <c r="W615" s="21"/>
      <c r="X615" s="21"/>
      <c r="Y615" s="21"/>
      <c r="Z615" s="21"/>
      <c r="AA615" s="21"/>
    </row>
    <row r="616" spans="1:27">
      <c r="A616" s="21"/>
      <c r="B616" s="21"/>
      <c r="C616" s="21"/>
      <c r="D616" s="38"/>
      <c r="E616" s="21"/>
      <c r="F616" s="21"/>
      <c r="G616" s="21"/>
      <c r="H616" s="21"/>
      <c r="I616" s="21"/>
      <c r="J616" s="21"/>
      <c r="K616" s="21"/>
      <c r="L616" s="21"/>
      <c r="M616" s="21"/>
      <c r="N616" s="21"/>
      <c r="O616" s="21"/>
      <c r="P616" s="21"/>
      <c r="Q616" s="21"/>
      <c r="R616" s="21"/>
      <c r="S616" s="21"/>
      <c r="T616" s="21"/>
      <c r="U616" s="21"/>
      <c r="V616" s="21"/>
      <c r="W616" s="21"/>
      <c r="X616" s="21"/>
      <c r="Y616" s="21"/>
      <c r="Z616" s="21"/>
      <c r="AA616" s="21"/>
    </row>
    <row r="617" spans="1:27">
      <c r="A617" s="21"/>
      <c r="B617" s="21"/>
      <c r="C617" s="21"/>
      <c r="D617" s="38"/>
      <c r="E617" s="21"/>
      <c r="F617" s="21"/>
      <c r="G617" s="21"/>
      <c r="H617" s="21"/>
      <c r="I617" s="21"/>
      <c r="J617" s="21"/>
      <c r="K617" s="21"/>
      <c r="L617" s="21"/>
      <c r="M617" s="21"/>
      <c r="N617" s="21"/>
      <c r="O617" s="21"/>
      <c r="P617" s="21"/>
      <c r="Q617" s="21"/>
      <c r="R617" s="21"/>
      <c r="S617" s="21"/>
      <c r="T617" s="21"/>
      <c r="U617" s="21"/>
      <c r="V617" s="21"/>
      <c r="W617" s="21"/>
      <c r="X617" s="21"/>
      <c r="Y617" s="21"/>
      <c r="Z617" s="21"/>
      <c r="AA617" s="21"/>
    </row>
    <row r="618" spans="1:27">
      <c r="A618" s="21"/>
      <c r="B618" s="21"/>
      <c r="C618" s="21"/>
      <c r="D618" s="38"/>
      <c r="E618" s="21"/>
      <c r="F618" s="21"/>
      <c r="G618" s="21"/>
      <c r="H618" s="21"/>
      <c r="I618" s="21"/>
      <c r="J618" s="21"/>
      <c r="K618" s="21"/>
      <c r="L618" s="21"/>
      <c r="M618" s="21"/>
      <c r="N618" s="21"/>
      <c r="O618" s="21"/>
      <c r="P618" s="21"/>
      <c r="Q618" s="21"/>
      <c r="R618" s="21"/>
      <c r="S618" s="21"/>
      <c r="T618" s="21"/>
      <c r="U618" s="21"/>
      <c r="V618" s="21"/>
      <c r="W618" s="21"/>
      <c r="X618" s="21"/>
      <c r="Y618" s="21"/>
      <c r="Z618" s="21"/>
      <c r="AA618" s="21"/>
    </row>
    <row r="619" spans="1:27">
      <c r="A619" s="21"/>
      <c r="B619" s="21"/>
      <c r="C619" s="21"/>
      <c r="D619" s="38"/>
      <c r="E619" s="21"/>
      <c r="F619" s="21"/>
      <c r="G619" s="21"/>
      <c r="H619" s="21"/>
      <c r="I619" s="21"/>
      <c r="J619" s="21"/>
      <c r="K619" s="21"/>
      <c r="L619" s="21"/>
      <c r="M619" s="21"/>
      <c r="N619" s="21"/>
      <c r="O619" s="21"/>
      <c r="P619" s="21"/>
      <c r="Q619" s="21"/>
      <c r="R619" s="21"/>
      <c r="S619" s="21"/>
      <c r="T619" s="21"/>
      <c r="U619" s="21"/>
      <c r="V619" s="21"/>
      <c r="W619" s="21"/>
      <c r="X619" s="21"/>
      <c r="Y619" s="21"/>
      <c r="Z619" s="21"/>
      <c r="AA619" s="21"/>
    </row>
    <row r="620" spans="1:27">
      <c r="A620" s="21"/>
      <c r="B620" s="21"/>
      <c r="C620" s="21"/>
      <c r="D620" s="38"/>
      <c r="E620" s="21"/>
      <c r="F620" s="21"/>
      <c r="G620" s="21"/>
      <c r="H620" s="21"/>
      <c r="I620" s="21"/>
      <c r="J620" s="21"/>
      <c r="K620" s="21"/>
      <c r="L620" s="21"/>
      <c r="M620" s="21"/>
      <c r="N620" s="21"/>
      <c r="O620" s="21"/>
      <c r="P620" s="21"/>
      <c r="Q620" s="21"/>
      <c r="R620" s="21"/>
      <c r="S620" s="21"/>
      <c r="T620" s="21"/>
      <c r="U620" s="21"/>
      <c r="V620" s="21"/>
      <c r="W620" s="21"/>
      <c r="X620" s="21"/>
      <c r="Y620" s="21"/>
      <c r="Z620" s="21"/>
      <c r="AA620" s="21"/>
    </row>
    <row r="621" spans="1:27">
      <c r="A621" s="21"/>
      <c r="B621" s="21"/>
      <c r="C621" s="21"/>
      <c r="D621" s="38"/>
      <c r="E621" s="21"/>
      <c r="F621" s="21"/>
      <c r="G621" s="21"/>
      <c r="H621" s="21"/>
      <c r="I621" s="21"/>
      <c r="J621" s="21"/>
      <c r="K621" s="21"/>
      <c r="L621" s="21"/>
      <c r="M621" s="21"/>
      <c r="N621" s="21"/>
      <c r="O621" s="21"/>
      <c r="P621" s="21"/>
      <c r="Q621" s="21"/>
      <c r="R621" s="21"/>
      <c r="S621" s="21"/>
      <c r="T621" s="21"/>
      <c r="U621" s="21"/>
      <c r="V621" s="21"/>
      <c r="W621" s="21"/>
      <c r="X621" s="21"/>
      <c r="Y621" s="21"/>
      <c r="Z621" s="21"/>
      <c r="AA621" s="21"/>
    </row>
    <row r="622" spans="1:27">
      <c r="A622" s="21"/>
      <c r="B622" s="21"/>
      <c r="C622" s="21"/>
      <c r="D622" s="38"/>
      <c r="E622" s="21"/>
      <c r="F622" s="21"/>
      <c r="G622" s="21"/>
      <c r="H622" s="21"/>
      <c r="I622" s="21"/>
      <c r="J622" s="21"/>
      <c r="K622" s="21"/>
      <c r="L622" s="21"/>
      <c r="M622" s="21"/>
      <c r="N622" s="21"/>
      <c r="O622" s="21"/>
      <c r="P622" s="21"/>
      <c r="Q622" s="21"/>
      <c r="R622" s="21"/>
      <c r="S622" s="21"/>
      <c r="T622" s="21"/>
      <c r="U622" s="21"/>
      <c r="V622" s="21"/>
      <c r="W622" s="21"/>
      <c r="X622" s="21"/>
      <c r="Y622" s="21"/>
      <c r="Z622" s="21"/>
      <c r="AA622" s="21"/>
    </row>
    <row r="623" spans="1:27">
      <c r="A623" s="21"/>
      <c r="B623" s="21"/>
      <c r="C623" s="21"/>
      <c r="D623" s="38"/>
      <c r="E623" s="21"/>
      <c r="F623" s="21"/>
      <c r="G623" s="21"/>
      <c r="H623" s="21"/>
      <c r="I623" s="21"/>
      <c r="J623" s="21"/>
      <c r="K623" s="21"/>
      <c r="L623" s="21"/>
      <c r="M623" s="21"/>
      <c r="N623" s="21"/>
      <c r="O623" s="21"/>
      <c r="P623" s="21"/>
      <c r="Q623" s="21"/>
      <c r="R623" s="21"/>
      <c r="S623" s="21"/>
      <c r="T623" s="21"/>
      <c r="U623" s="21"/>
      <c r="V623" s="21"/>
      <c r="W623" s="21"/>
      <c r="X623" s="21"/>
      <c r="Y623" s="21"/>
      <c r="Z623" s="21"/>
      <c r="AA623" s="21"/>
    </row>
    <row r="624" spans="1:27">
      <c r="A624" s="21"/>
      <c r="B624" s="21"/>
      <c r="C624" s="21"/>
      <c r="D624" s="38"/>
      <c r="E624" s="21"/>
      <c r="F624" s="21"/>
      <c r="G624" s="21"/>
      <c r="H624" s="21"/>
      <c r="I624" s="21"/>
      <c r="J624" s="21"/>
      <c r="K624" s="21"/>
      <c r="L624" s="21"/>
      <c r="M624" s="21"/>
      <c r="N624" s="21"/>
      <c r="O624" s="21"/>
      <c r="P624" s="21"/>
      <c r="Q624" s="21"/>
      <c r="R624" s="21"/>
      <c r="S624" s="21"/>
      <c r="T624" s="21"/>
      <c r="U624" s="21"/>
      <c r="V624" s="21"/>
      <c r="W624" s="21"/>
      <c r="X624" s="21"/>
      <c r="Y624" s="21"/>
      <c r="Z624" s="21"/>
      <c r="AA624" s="21"/>
    </row>
    <row r="625" spans="1:27">
      <c r="A625" s="21"/>
      <c r="B625" s="21"/>
      <c r="C625" s="21"/>
      <c r="D625" s="38"/>
      <c r="E625" s="21"/>
      <c r="F625" s="21"/>
      <c r="G625" s="21"/>
      <c r="H625" s="21"/>
      <c r="I625" s="21"/>
      <c r="J625" s="21"/>
      <c r="K625" s="21"/>
      <c r="L625" s="21"/>
      <c r="M625" s="21"/>
      <c r="N625" s="21"/>
      <c r="O625" s="21"/>
      <c r="P625" s="21"/>
      <c r="Q625" s="21"/>
      <c r="R625" s="21"/>
      <c r="S625" s="21"/>
      <c r="T625" s="21"/>
      <c r="U625" s="21"/>
      <c r="V625" s="21"/>
      <c r="W625" s="21"/>
      <c r="X625" s="21"/>
      <c r="Y625" s="21"/>
      <c r="Z625" s="21"/>
      <c r="AA625" s="21"/>
    </row>
    <row r="626" spans="1:27">
      <c r="A626" s="21"/>
      <c r="B626" s="21"/>
      <c r="C626" s="21"/>
      <c r="D626" s="38"/>
      <c r="E626" s="21"/>
      <c r="F626" s="21"/>
      <c r="G626" s="21"/>
      <c r="H626" s="21"/>
      <c r="I626" s="21"/>
      <c r="J626" s="21"/>
      <c r="K626" s="21"/>
      <c r="L626" s="21"/>
      <c r="M626" s="21"/>
      <c r="N626" s="21"/>
      <c r="O626" s="21"/>
      <c r="P626" s="21"/>
      <c r="Q626" s="21"/>
      <c r="R626" s="21"/>
      <c r="S626" s="21"/>
      <c r="T626" s="21"/>
      <c r="U626" s="21"/>
      <c r="V626" s="21"/>
      <c r="W626" s="21"/>
      <c r="X626" s="21"/>
      <c r="Y626" s="21"/>
      <c r="Z626" s="21"/>
      <c r="AA626" s="21"/>
    </row>
    <row r="627" spans="1:27">
      <c r="A627" s="21"/>
      <c r="B627" s="21"/>
      <c r="C627" s="21"/>
      <c r="D627" s="38"/>
      <c r="E627" s="21"/>
      <c r="F627" s="21"/>
      <c r="G627" s="21"/>
      <c r="H627" s="21"/>
      <c r="I627" s="21"/>
      <c r="J627" s="21"/>
      <c r="K627" s="21"/>
      <c r="L627" s="21"/>
      <c r="M627" s="21"/>
      <c r="N627" s="21"/>
      <c r="O627" s="21"/>
      <c r="P627" s="21"/>
      <c r="Q627" s="21"/>
      <c r="R627" s="21"/>
      <c r="S627" s="21"/>
      <c r="T627" s="21"/>
      <c r="U627" s="21"/>
      <c r="V627" s="21"/>
      <c r="W627" s="21"/>
      <c r="X627" s="21"/>
      <c r="Y627" s="21"/>
      <c r="Z627" s="21"/>
      <c r="AA627" s="21"/>
    </row>
    <row r="628" spans="1:27">
      <c r="A628" s="21"/>
      <c r="B628" s="21"/>
      <c r="C628" s="21"/>
      <c r="D628" s="38"/>
      <c r="E628" s="21"/>
      <c r="F628" s="21"/>
      <c r="G628" s="21"/>
      <c r="H628" s="21"/>
      <c r="I628" s="21"/>
      <c r="J628" s="21"/>
      <c r="K628" s="21"/>
      <c r="L628" s="21"/>
      <c r="M628" s="21"/>
      <c r="N628" s="21"/>
      <c r="O628" s="21"/>
      <c r="P628" s="21"/>
      <c r="Q628" s="21"/>
      <c r="R628" s="21"/>
      <c r="S628" s="21"/>
      <c r="T628" s="21"/>
      <c r="U628" s="21"/>
      <c r="V628" s="21"/>
      <c r="W628" s="21"/>
      <c r="X628" s="21"/>
      <c r="Y628" s="21"/>
      <c r="Z628" s="21"/>
      <c r="AA628" s="21"/>
    </row>
    <row r="629" spans="1:27">
      <c r="A629" s="21"/>
      <c r="B629" s="21"/>
      <c r="C629" s="21"/>
      <c r="D629" s="38"/>
      <c r="E629" s="21"/>
      <c r="F629" s="21"/>
      <c r="G629" s="21"/>
      <c r="H629" s="21"/>
      <c r="I629" s="21"/>
      <c r="J629" s="21"/>
      <c r="K629" s="21"/>
      <c r="L629" s="21"/>
      <c r="M629" s="21"/>
      <c r="N629" s="21"/>
      <c r="O629" s="21"/>
      <c r="P629" s="21"/>
      <c r="Q629" s="21"/>
      <c r="R629" s="21"/>
      <c r="S629" s="21"/>
      <c r="T629" s="21"/>
      <c r="U629" s="21"/>
      <c r="V629" s="21"/>
      <c r="W629" s="21"/>
      <c r="X629" s="21"/>
      <c r="Y629" s="21"/>
      <c r="Z629" s="21"/>
      <c r="AA629" s="21"/>
    </row>
    <row r="630" spans="1:27">
      <c r="A630" s="21"/>
      <c r="B630" s="21"/>
      <c r="C630" s="21"/>
      <c r="D630" s="38"/>
      <c r="E630" s="21"/>
      <c r="F630" s="21"/>
      <c r="G630" s="21"/>
      <c r="H630" s="21"/>
      <c r="I630" s="21"/>
      <c r="J630" s="21"/>
      <c r="K630" s="21"/>
      <c r="L630" s="21"/>
      <c r="M630" s="21"/>
      <c r="N630" s="21"/>
      <c r="O630" s="21"/>
      <c r="P630" s="21"/>
      <c r="Q630" s="21"/>
      <c r="R630" s="21"/>
      <c r="S630" s="21"/>
      <c r="T630" s="21"/>
      <c r="U630" s="21"/>
      <c r="V630" s="21"/>
      <c r="W630" s="21"/>
      <c r="X630" s="21"/>
      <c r="Y630" s="21"/>
      <c r="Z630" s="21"/>
      <c r="AA630" s="21"/>
    </row>
    <row r="631" spans="1:27">
      <c r="A631" s="21"/>
      <c r="B631" s="21"/>
      <c r="C631" s="21"/>
      <c r="D631" s="38"/>
      <c r="E631" s="21"/>
      <c r="F631" s="21"/>
      <c r="G631" s="21"/>
      <c r="H631" s="21"/>
      <c r="I631" s="21"/>
      <c r="J631" s="21"/>
      <c r="K631" s="21"/>
      <c r="L631" s="21"/>
      <c r="M631" s="21"/>
      <c r="N631" s="21"/>
      <c r="O631" s="21"/>
      <c r="P631" s="21"/>
      <c r="Q631" s="21"/>
      <c r="R631" s="21"/>
      <c r="S631" s="21"/>
      <c r="T631" s="21"/>
      <c r="U631" s="21"/>
      <c r="V631" s="21"/>
      <c r="W631" s="21"/>
      <c r="X631" s="21"/>
      <c r="Y631" s="21"/>
      <c r="Z631" s="21"/>
      <c r="AA631" s="21"/>
    </row>
    <row r="632" spans="1:27">
      <c r="A632" s="21"/>
      <c r="B632" s="21"/>
      <c r="C632" s="21"/>
      <c r="D632" s="38"/>
      <c r="E632" s="21"/>
      <c r="F632" s="21"/>
      <c r="G632" s="21"/>
      <c r="H632" s="21"/>
      <c r="I632" s="21"/>
      <c r="J632" s="21"/>
      <c r="K632" s="21"/>
      <c r="L632" s="21"/>
      <c r="M632" s="21"/>
      <c r="N632" s="21"/>
      <c r="O632" s="21"/>
      <c r="P632" s="21"/>
      <c r="Q632" s="21"/>
      <c r="R632" s="21"/>
      <c r="S632" s="21"/>
      <c r="T632" s="21"/>
      <c r="U632" s="21"/>
      <c r="V632" s="21"/>
      <c r="W632" s="21"/>
      <c r="X632" s="21"/>
      <c r="Y632" s="21"/>
      <c r="Z632" s="21"/>
      <c r="AA632" s="21"/>
    </row>
    <row r="633" spans="1:27">
      <c r="A633" s="21"/>
      <c r="B633" s="21"/>
      <c r="C633" s="21"/>
      <c r="D633" s="38"/>
      <c r="E633" s="21"/>
      <c r="F633" s="21"/>
      <c r="G633" s="21"/>
      <c r="H633" s="21"/>
      <c r="I633" s="21"/>
      <c r="J633" s="21"/>
      <c r="K633" s="21"/>
      <c r="L633" s="21"/>
      <c r="M633" s="21"/>
      <c r="N633" s="21"/>
      <c r="O633" s="21"/>
      <c r="P633" s="21"/>
      <c r="Q633" s="21"/>
      <c r="R633" s="21"/>
      <c r="S633" s="21"/>
      <c r="T633" s="21"/>
      <c r="U633" s="21"/>
      <c r="V633" s="21"/>
      <c r="W633" s="21"/>
      <c r="X633" s="21"/>
      <c r="Y633" s="21"/>
      <c r="Z633" s="21"/>
      <c r="AA633" s="21"/>
    </row>
    <row r="634" spans="1:27">
      <c r="A634" s="21"/>
      <c r="B634" s="21"/>
      <c r="C634" s="21"/>
      <c r="D634" s="38"/>
      <c r="E634" s="21"/>
      <c r="F634" s="21"/>
      <c r="G634" s="21"/>
      <c r="H634" s="21"/>
      <c r="I634" s="21"/>
      <c r="J634" s="21"/>
      <c r="K634" s="21"/>
      <c r="L634" s="21"/>
      <c r="M634" s="21"/>
      <c r="N634" s="21"/>
      <c r="O634" s="21"/>
      <c r="P634" s="21"/>
      <c r="Q634" s="21"/>
      <c r="R634" s="21"/>
      <c r="S634" s="21"/>
      <c r="T634" s="21"/>
      <c r="U634" s="21"/>
      <c r="V634" s="21"/>
      <c r="W634" s="21"/>
      <c r="X634" s="21"/>
      <c r="Y634" s="21"/>
      <c r="Z634" s="21"/>
      <c r="AA634" s="21"/>
    </row>
    <row r="635" spans="1:27">
      <c r="A635" s="21"/>
      <c r="B635" s="21"/>
      <c r="C635" s="21"/>
      <c r="D635" s="38"/>
      <c r="E635" s="21"/>
      <c r="F635" s="21"/>
      <c r="G635" s="21"/>
      <c r="H635" s="21"/>
      <c r="I635" s="21"/>
      <c r="J635" s="21"/>
      <c r="K635" s="21"/>
      <c r="L635" s="21"/>
      <c r="M635" s="21"/>
      <c r="N635" s="21"/>
      <c r="O635" s="21"/>
      <c r="P635" s="21"/>
      <c r="Q635" s="21"/>
      <c r="R635" s="21"/>
      <c r="S635" s="21"/>
      <c r="T635" s="21"/>
      <c r="U635" s="21"/>
      <c r="V635" s="21"/>
      <c r="W635" s="21"/>
      <c r="X635" s="21"/>
      <c r="Y635" s="21"/>
      <c r="Z635" s="21"/>
      <c r="AA635" s="21"/>
    </row>
    <row r="636" spans="1:27">
      <c r="A636" s="21"/>
      <c r="B636" s="21"/>
      <c r="C636" s="21"/>
      <c r="D636" s="38"/>
      <c r="E636" s="21"/>
      <c r="F636" s="21"/>
      <c r="G636" s="21"/>
      <c r="H636" s="21"/>
      <c r="I636" s="21"/>
      <c r="J636" s="21"/>
      <c r="K636" s="21"/>
      <c r="L636" s="21"/>
      <c r="M636" s="21"/>
      <c r="N636" s="21"/>
      <c r="O636" s="21"/>
      <c r="P636" s="21"/>
      <c r="Q636" s="21"/>
      <c r="R636" s="21"/>
      <c r="S636" s="21"/>
      <c r="T636" s="21"/>
      <c r="U636" s="21"/>
      <c r="V636" s="21"/>
      <c r="W636" s="21"/>
      <c r="X636" s="21"/>
      <c r="Y636" s="21"/>
      <c r="Z636" s="21"/>
      <c r="AA636" s="21"/>
    </row>
    <row r="637" spans="1:27">
      <c r="A637" s="21"/>
      <c r="B637" s="21"/>
      <c r="C637" s="21"/>
      <c r="D637" s="38"/>
      <c r="E637" s="21"/>
      <c r="F637" s="21"/>
      <c r="G637" s="21"/>
      <c r="H637" s="21"/>
      <c r="I637" s="21"/>
      <c r="J637" s="21"/>
      <c r="K637" s="21"/>
      <c r="L637" s="21"/>
      <c r="M637" s="21"/>
      <c r="N637" s="21"/>
      <c r="O637" s="21"/>
      <c r="P637" s="21"/>
      <c r="Q637" s="21"/>
      <c r="R637" s="21"/>
      <c r="S637" s="21"/>
      <c r="T637" s="21"/>
      <c r="U637" s="21"/>
      <c r="V637" s="21"/>
      <c r="W637" s="21"/>
      <c r="X637" s="21"/>
      <c r="Y637" s="21"/>
      <c r="Z637" s="21"/>
      <c r="AA637" s="21"/>
    </row>
    <row r="638" spans="1:27">
      <c r="A638" s="21"/>
      <c r="B638" s="21"/>
      <c r="C638" s="21"/>
      <c r="D638" s="38"/>
      <c r="E638" s="21"/>
      <c r="F638" s="21"/>
      <c r="G638" s="21"/>
      <c r="H638" s="21"/>
      <c r="I638" s="21"/>
      <c r="J638" s="21"/>
      <c r="K638" s="21"/>
      <c r="L638" s="21"/>
      <c r="M638" s="21"/>
      <c r="N638" s="21"/>
      <c r="O638" s="21"/>
      <c r="P638" s="21"/>
      <c r="Q638" s="21"/>
      <c r="R638" s="21"/>
      <c r="S638" s="21"/>
      <c r="T638" s="21"/>
      <c r="U638" s="21"/>
      <c r="V638" s="21"/>
      <c r="W638" s="21"/>
      <c r="X638" s="21"/>
      <c r="Y638" s="21"/>
      <c r="Z638" s="21"/>
      <c r="AA638" s="21"/>
    </row>
    <row r="639" spans="1:27">
      <c r="A639" s="21"/>
      <c r="B639" s="21"/>
      <c r="C639" s="21"/>
      <c r="D639" s="38"/>
      <c r="E639" s="21"/>
      <c r="F639" s="21"/>
      <c r="G639" s="21"/>
      <c r="H639" s="21"/>
      <c r="I639" s="21"/>
      <c r="J639" s="21"/>
      <c r="K639" s="21"/>
      <c r="L639" s="21"/>
      <c r="M639" s="21"/>
      <c r="N639" s="21"/>
      <c r="O639" s="21"/>
      <c r="P639" s="21"/>
      <c r="Q639" s="21"/>
      <c r="R639" s="21"/>
      <c r="S639" s="21"/>
      <c r="T639" s="21"/>
      <c r="U639" s="21"/>
      <c r="V639" s="21"/>
      <c r="W639" s="21"/>
      <c r="X639" s="21"/>
      <c r="Y639" s="21"/>
      <c r="Z639" s="21"/>
      <c r="AA639" s="21"/>
    </row>
    <row r="640" spans="1:27">
      <c r="A640" s="21"/>
      <c r="B640" s="21"/>
      <c r="C640" s="21"/>
      <c r="D640" s="38"/>
      <c r="E640" s="21"/>
      <c r="F640" s="21"/>
      <c r="G640" s="21"/>
      <c r="H640" s="21"/>
      <c r="I640" s="21"/>
      <c r="J640" s="21"/>
      <c r="K640" s="21"/>
      <c r="L640" s="21"/>
      <c r="M640" s="21"/>
      <c r="N640" s="21"/>
      <c r="O640" s="21"/>
      <c r="P640" s="21"/>
      <c r="Q640" s="21"/>
      <c r="R640" s="21"/>
      <c r="S640" s="21"/>
      <c r="T640" s="21"/>
      <c r="U640" s="21"/>
      <c r="V640" s="21"/>
      <c r="W640" s="21"/>
      <c r="X640" s="21"/>
      <c r="Y640" s="21"/>
      <c r="Z640" s="21"/>
      <c r="AA640" s="21"/>
    </row>
    <row r="641" spans="1:27">
      <c r="A641" s="21"/>
      <c r="B641" s="21"/>
      <c r="C641" s="21"/>
      <c r="D641" s="38"/>
      <c r="E641" s="21"/>
      <c r="F641" s="21"/>
      <c r="G641" s="21"/>
      <c r="H641" s="21"/>
      <c r="I641" s="21"/>
      <c r="J641" s="21"/>
      <c r="K641" s="21"/>
      <c r="L641" s="21"/>
      <c r="M641" s="21"/>
      <c r="N641" s="21"/>
      <c r="O641" s="21"/>
      <c r="P641" s="21"/>
      <c r="Q641" s="21"/>
      <c r="R641" s="21"/>
      <c r="S641" s="21"/>
      <c r="T641" s="21"/>
      <c r="U641" s="21"/>
      <c r="V641" s="21"/>
      <c r="W641" s="21"/>
      <c r="X641" s="21"/>
      <c r="Y641" s="21"/>
      <c r="Z641" s="21"/>
      <c r="AA641" s="21"/>
    </row>
    <row r="642" spans="1:27">
      <c r="A642" s="21"/>
      <c r="B642" s="21"/>
      <c r="C642" s="21"/>
      <c r="D642" s="38"/>
      <c r="E642" s="21"/>
      <c r="F642" s="21"/>
      <c r="G642" s="21"/>
      <c r="H642" s="21"/>
      <c r="I642" s="21"/>
      <c r="J642" s="21"/>
      <c r="K642" s="21"/>
      <c r="L642" s="21"/>
      <c r="M642" s="21"/>
      <c r="N642" s="21"/>
      <c r="O642" s="21"/>
      <c r="P642" s="21"/>
      <c r="Q642" s="21"/>
      <c r="R642" s="21"/>
      <c r="S642" s="21"/>
      <c r="T642" s="21"/>
      <c r="U642" s="21"/>
      <c r="V642" s="21"/>
      <c r="W642" s="21"/>
      <c r="X642" s="21"/>
      <c r="Y642" s="21"/>
      <c r="Z642" s="21"/>
      <c r="AA642" s="21"/>
    </row>
    <row r="643" spans="1:27">
      <c r="A643" s="21"/>
      <c r="B643" s="21"/>
      <c r="C643" s="21"/>
      <c r="D643" s="38"/>
      <c r="E643" s="21"/>
      <c r="F643" s="21"/>
      <c r="G643" s="21"/>
      <c r="H643" s="21"/>
      <c r="I643" s="21"/>
      <c r="J643" s="21"/>
      <c r="K643" s="21"/>
      <c r="L643" s="21"/>
      <c r="M643" s="21"/>
      <c r="N643" s="21"/>
      <c r="O643" s="21"/>
      <c r="P643" s="21"/>
      <c r="Q643" s="21"/>
      <c r="R643" s="21"/>
      <c r="S643" s="21"/>
      <c r="T643" s="21"/>
      <c r="U643" s="21"/>
      <c r="V643" s="21"/>
      <c r="W643" s="21"/>
      <c r="X643" s="21"/>
      <c r="Y643" s="21"/>
      <c r="Z643" s="21"/>
      <c r="AA643" s="21"/>
    </row>
    <row r="644" spans="1:27">
      <c r="A644" s="21"/>
      <c r="B644" s="21"/>
      <c r="C644" s="21"/>
      <c r="D644" s="38"/>
      <c r="E644" s="21"/>
      <c r="F644" s="21"/>
      <c r="G644" s="21"/>
      <c r="H644" s="21"/>
      <c r="I644" s="21"/>
      <c r="J644" s="21"/>
      <c r="K644" s="21"/>
      <c r="L644" s="21"/>
      <c r="M644" s="21"/>
      <c r="N644" s="21"/>
      <c r="O644" s="21"/>
      <c r="P644" s="21"/>
      <c r="Q644" s="21"/>
      <c r="R644" s="21"/>
      <c r="S644" s="21"/>
      <c r="T644" s="21"/>
      <c r="U644" s="21"/>
      <c r="V644" s="21"/>
      <c r="W644" s="21"/>
      <c r="X644" s="21"/>
      <c r="Y644" s="21"/>
      <c r="Z644" s="21"/>
      <c r="AA644" s="21"/>
    </row>
    <row r="645" spans="1:27">
      <c r="A645" s="21"/>
      <c r="B645" s="21"/>
      <c r="C645" s="21"/>
      <c r="D645" s="38"/>
      <c r="E645" s="21"/>
      <c r="F645" s="21"/>
      <c r="G645" s="21"/>
      <c r="H645" s="21"/>
      <c r="I645" s="21"/>
      <c r="J645" s="21"/>
      <c r="K645" s="21"/>
      <c r="L645" s="21"/>
      <c r="M645" s="21"/>
      <c r="N645" s="21"/>
      <c r="O645" s="21"/>
      <c r="P645" s="21"/>
      <c r="Q645" s="21"/>
      <c r="R645" s="21"/>
      <c r="S645" s="21"/>
      <c r="T645" s="21"/>
      <c r="U645" s="21"/>
      <c r="V645" s="21"/>
      <c r="W645" s="21"/>
      <c r="X645" s="21"/>
      <c r="Y645" s="21"/>
      <c r="Z645" s="21"/>
      <c r="AA645" s="21"/>
    </row>
    <row r="646" spans="1:27">
      <c r="A646" s="21"/>
      <c r="B646" s="21"/>
      <c r="C646" s="21"/>
      <c r="D646" s="38"/>
      <c r="E646" s="21"/>
      <c r="F646" s="21"/>
      <c r="G646" s="21"/>
      <c r="H646" s="21"/>
      <c r="I646" s="21"/>
      <c r="J646" s="21"/>
      <c r="K646" s="21"/>
      <c r="L646" s="21"/>
      <c r="M646" s="21"/>
      <c r="N646" s="21"/>
      <c r="O646" s="21"/>
      <c r="P646" s="21"/>
      <c r="Q646" s="21"/>
      <c r="R646" s="21"/>
      <c r="S646" s="21"/>
      <c r="T646" s="21"/>
      <c r="U646" s="21"/>
      <c r="V646" s="21"/>
      <c r="W646" s="21"/>
      <c r="X646" s="21"/>
      <c r="Y646" s="21"/>
      <c r="Z646" s="21"/>
      <c r="AA646" s="21"/>
    </row>
    <row r="647" spans="1:27">
      <c r="A647" s="21"/>
      <c r="B647" s="21"/>
      <c r="C647" s="21"/>
      <c r="D647" s="38"/>
      <c r="E647" s="21"/>
      <c r="F647" s="21"/>
      <c r="G647" s="21"/>
      <c r="H647" s="21"/>
      <c r="I647" s="21"/>
      <c r="J647" s="21"/>
      <c r="K647" s="21"/>
      <c r="L647" s="21"/>
      <c r="M647" s="21"/>
      <c r="N647" s="21"/>
      <c r="O647" s="21"/>
      <c r="P647" s="21"/>
      <c r="Q647" s="21"/>
      <c r="R647" s="21"/>
      <c r="S647" s="21"/>
      <c r="T647" s="21"/>
      <c r="U647" s="21"/>
      <c r="V647" s="21"/>
      <c r="W647" s="21"/>
      <c r="X647" s="21"/>
      <c r="Y647" s="21"/>
      <c r="Z647" s="21"/>
      <c r="AA647" s="21"/>
    </row>
    <row r="648" spans="1:27">
      <c r="A648" s="21"/>
      <c r="B648" s="21"/>
      <c r="C648" s="21"/>
      <c r="D648" s="38"/>
      <c r="E648" s="21"/>
      <c r="F648" s="21"/>
      <c r="G648" s="21"/>
      <c r="H648" s="21"/>
      <c r="I648" s="21"/>
      <c r="J648" s="21"/>
      <c r="K648" s="21"/>
      <c r="L648" s="21"/>
      <c r="M648" s="21"/>
      <c r="N648" s="21"/>
      <c r="O648" s="21"/>
      <c r="P648" s="21"/>
      <c r="Q648" s="21"/>
      <c r="R648" s="21"/>
      <c r="S648" s="21"/>
      <c r="T648" s="21"/>
      <c r="U648" s="21"/>
      <c r="V648" s="21"/>
      <c r="W648" s="21"/>
      <c r="X648" s="21"/>
      <c r="Y648" s="21"/>
      <c r="Z648" s="21"/>
      <c r="AA648" s="21"/>
    </row>
    <row r="649" spans="1:27">
      <c r="A649" s="21"/>
      <c r="B649" s="21"/>
      <c r="C649" s="21"/>
      <c r="D649" s="38"/>
      <c r="E649" s="21"/>
      <c r="F649" s="21"/>
      <c r="G649" s="21"/>
      <c r="H649" s="21"/>
      <c r="I649" s="21"/>
      <c r="J649" s="21"/>
      <c r="K649" s="21"/>
      <c r="L649" s="21"/>
      <c r="M649" s="21"/>
      <c r="N649" s="21"/>
      <c r="O649" s="21"/>
      <c r="P649" s="21"/>
      <c r="Q649" s="21"/>
      <c r="R649" s="21"/>
      <c r="S649" s="21"/>
      <c r="T649" s="21"/>
      <c r="U649" s="21"/>
      <c r="V649" s="21"/>
      <c r="W649" s="21"/>
      <c r="X649" s="21"/>
      <c r="Y649" s="21"/>
      <c r="Z649" s="21"/>
      <c r="AA649" s="21"/>
    </row>
    <row r="650" spans="1:27">
      <c r="A650" s="21"/>
      <c r="B650" s="21"/>
      <c r="C650" s="21"/>
      <c r="D650" s="38"/>
      <c r="E650" s="21"/>
      <c r="F650" s="21"/>
      <c r="G650" s="21"/>
      <c r="H650" s="21"/>
      <c r="I650" s="21"/>
      <c r="J650" s="21"/>
      <c r="K650" s="21"/>
      <c r="L650" s="21"/>
      <c r="M650" s="21"/>
      <c r="N650" s="21"/>
      <c r="O650" s="21"/>
      <c r="P650" s="21"/>
      <c r="Q650" s="21"/>
      <c r="R650" s="21"/>
      <c r="S650" s="21"/>
      <c r="T650" s="21"/>
      <c r="U650" s="21"/>
      <c r="V650" s="21"/>
      <c r="W650" s="21"/>
      <c r="X650" s="21"/>
      <c r="Y650" s="21"/>
      <c r="Z650" s="21"/>
      <c r="AA650" s="21"/>
    </row>
    <row r="651" spans="1:27">
      <c r="A651" s="21"/>
      <c r="B651" s="21"/>
      <c r="C651" s="21"/>
      <c r="D651" s="38"/>
      <c r="E651" s="21"/>
      <c r="F651" s="21"/>
      <c r="G651" s="21"/>
      <c r="H651" s="21"/>
      <c r="I651" s="21"/>
      <c r="J651" s="21"/>
      <c r="K651" s="21"/>
      <c r="L651" s="21"/>
      <c r="M651" s="21"/>
      <c r="N651" s="21"/>
      <c r="O651" s="21"/>
      <c r="P651" s="21"/>
      <c r="Q651" s="21"/>
      <c r="R651" s="21"/>
      <c r="S651" s="21"/>
      <c r="T651" s="21"/>
      <c r="U651" s="21"/>
      <c r="V651" s="21"/>
      <c r="W651" s="21"/>
      <c r="X651" s="21"/>
      <c r="Y651" s="21"/>
      <c r="Z651" s="21"/>
      <c r="AA651" s="21"/>
    </row>
    <row r="652" spans="1:27">
      <c r="A652" s="21"/>
      <c r="B652" s="21"/>
      <c r="C652" s="21"/>
      <c r="D652" s="38"/>
      <c r="E652" s="21"/>
      <c r="F652" s="21"/>
      <c r="G652" s="21"/>
      <c r="H652" s="21"/>
      <c r="I652" s="21"/>
      <c r="J652" s="21"/>
      <c r="K652" s="21"/>
      <c r="L652" s="21"/>
      <c r="M652" s="21"/>
      <c r="N652" s="21"/>
      <c r="O652" s="21"/>
      <c r="P652" s="21"/>
      <c r="Q652" s="21"/>
      <c r="R652" s="21"/>
      <c r="S652" s="21"/>
      <c r="T652" s="21"/>
      <c r="U652" s="21"/>
      <c r="V652" s="21"/>
      <c r="W652" s="21"/>
      <c r="X652" s="21"/>
      <c r="Y652" s="21"/>
      <c r="Z652" s="21"/>
      <c r="AA652" s="21"/>
    </row>
    <row r="653" spans="1:27">
      <c r="A653" s="21"/>
      <c r="B653" s="21"/>
      <c r="C653" s="21"/>
      <c r="D653" s="38"/>
      <c r="E653" s="21"/>
      <c r="F653" s="21"/>
      <c r="G653" s="21"/>
      <c r="H653" s="21"/>
      <c r="I653" s="21"/>
      <c r="J653" s="21"/>
      <c r="K653" s="21"/>
      <c r="L653" s="21"/>
      <c r="M653" s="21"/>
      <c r="N653" s="21"/>
      <c r="O653" s="21"/>
      <c r="P653" s="21"/>
      <c r="Q653" s="21"/>
      <c r="R653" s="21"/>
      <c r="S653" s="21"/>
      <c r="T653" s="21"/>
      <c r="U653" s="21"/>
      <c r="V653" s="21"/>
      <c r="W653" s="21"/>
      <c r="X653" s="21"/>
      <c r="Y653" s="21"/>
      <c r="Z653" s="21"/>
      <c r="AA653" s="21"/>
    </row>
    <row r="654" spans="1:27">
      <c r="A654" s="21"/>
      <c r="B654" s="21"/>
      <c r="C654" s="21"/>
      <c r="D654" s="38"/>
      <c r="E654" s="21"/>
      <c r="F654" s="21"/>
      <c r="G654" s="21"/>
      <c r="H654" s="21"/>
      <c r="I654" s="21"/>
      <c r="J654" s="21"/>
      <c r="K654" s="21"/>
      <c r="L654" s="21"/>
      <c r="M654" s="21"/>
      <c r="N654" s="21"/>
      <c r="O654" s="21"/>
      <c r="P654" s="21"/>
      <c r="Q654" s="21"/>
      <c r="R654" s="21"/>
      <c r="S654" s="21"/>
      <c r="T654" s="21"/>
      <c r="U654" s="21"/>
      <c r="V654" s="21"/>
      <c r="W654" s="21"/>
      <c r="X654" s="21"/>
      <c r="Y654" s="21"/>
      <c r="Z654" s="21"/>
      <c r="AA654" s="21"/>
    </row>
    <row r="655" spans="1:27">
      <c r="A655" s="21"/>
      <c r="B655" s="21"/>
      <c r="C655" s="21"/>
      <c r="D655" s="38"/>
      <c r="E655" s="21"/>
      <c r="F655" s="21"/>
      <c r="G655" s="21"/>
      <c r="H655" s="21"/>
      <c r="I655" s="21"/>
      <c r="J655" s="21"/>
      <c r="K655" s="21"/>
      <c r="L655" s="21"/>
      <c r="M655" s="21"/>
      <c r="N655" s="21"/>
      <c r="O655" s="21"/>
      <c r="P655" s="21"/>
      <c r="Q655" s="21"/>
      <c r="R655" s="21"/>
      <c r="S655" s="21"/>
      <c r="T655" s="21"/>
      <c r="U655" s="21"/>
      <c r="V655" s="21"/>
      <c r="W655" s="21"/>
      <c r="X655" s="21"/>
      <c r="Y655" s="21"/>
      <c r="Z655" s="21"/>
      <c r="AA655" s="21"/>
    </row>
    <row r="656" spans="1:27">
      <c r="A656" s="21"/>
      <c r="B656" s="21"/>
      <c r="C656" s="21"/>
      <c r="D656" s="38"/>
      <c r="E656" s="21"/>
      <c r="F656" s="21"/>
      <c r="G656" s="21"/>
      <c r="H656" s="21"/>
      <c r="I656" s="21"/>
      <c r="J656" s="21"/>
      <c r="K656" s="21"/>
      <c r="L656" s="21"/>
      <c r="M656" s="21"/>
      <c r="N656" s="21"/>
      <c r="O656" s="21"/>
      <c r="P656" s="21"/>
      <c r="Q656" s="21"/>
      <c r="R656" s="21"/>
      <c r="S656" s="21"/>
      <c r="T656" s="21"/>
      <c r="U656" s="21"/>
      <c r="V656" s="21"/>
      <c r="W656" s="21"/>
      <c r="X656" s="21"/>
      <c r="Y656" s="21"/>
      <c r="Z656" s="21"/>
      <c r="AA656" s="21"/>
    </row>
    <row r="657" spans="1:27">
      <c r="A657" s="21"/>
      <c r="B657" s="21"/>
      <c r="C657" s="21"/>
      <c r="D657" s="38"/>
      <c r="E657" s="21"/>
      <c r="F657" s="21"/>
      <c r="G657" s="21"/>
      <c r="H657" s="21"/>
      <c r="I657" s="21"/>
      <c r="J657" s="21"/>
      <c r="K657" s="21"/>
      <c r="L657" s="21"/>
      <c r="M657" s="21"/>
      <c r="N657" s="21"/>
      <c r="O657" s="21"/>
      <c r="P657" s="21"/>
      <c r="Q657" s="21"/>
      <c r="R657" s="21"/>
      <c r="S657" s="21"/>
      <c r="T657" s="21"/>
      <c r="U657" s="21"/>
      <c r="V657" s="21"/>
      <c r="W657" s="21"/>
      <c r="X657" s="21"/>
      <c r="Y657" s="21"/>
      <c r="Z657" s="21"/>
      <c r="AA657" s="21"/>
    </row>
    <row r="658" spans="1:27">
      <c r="A658" s="21"/>
      <c r="B658" s="21"/>
      <c r="C658" s="21"/>
      <c r="D658" s="38"/>
      <c r="E658" s="21"/>
      <c r="F658" s="21"/>
      <c r="G658" s="21"/>
      <c r="H658" s="21"/>
      <c r="I658" s="21"/>
      <c r="J658" s="21"/>
      <c r="K658" s="21"/>
      <c r="L658" s="21"/>
      <c r="M658" s="21"/>
      <c r="N658" s="21"/>
      <c r="O658" s="21"/>
      <c r="P658" s="21"/>
      <c r="Q658" s="21"/>
      <c r="R658" s="21"/>
      <c r="S658" s="21"/>
      <c r="T658" s="21"/>
      <c r="U658" s="21"/>
      <c r="V658" s="21"/>
      <c r="W658" s="21"/>
      <c r="X658" s="21"/>
      <c r="Y658" s="21"/>
      <c r="Z658" s="21"/>
      <c r="AA658" s="21"/>
    </row>
    <row r="659" spans="1:27">
      <c r="A659" s="21"/>
      <c r="B659" s="21"/>
      <c r="C659" s="21"/>
      <c r="D659" s="38"/>
      <c r="E659" s="21"/>
      <c r="F659" s="21"/>
      <c r="G659" s="21"/>
      <c r="H659" s="21"/>
      <c r="I659" s="21"/>
      <c r="J659" s="21"/>
      <c r="K659" s="21"/>
      <c r="L659" s="21"/>
      <c r="M659" s="21"/>
      <c r="N659" s="21"/>
      <c r="O659" s="21"/>
      <c r="P659" s="21"/>
      <c r="Q659" s="21"/>
      <c r="R659" s="21"/>
      <c r="S659" s="21"/>
      <c r="T659" s="21"/>
      <c r="U659" s="21"/>
      <c r="V659" s="21"/>
      <c r="W659" s="21"/>
      <c r="X659" s="21"/>
      <c r="Y659" s="21"/>
      <c r="Z659" s="21"/>
      <c r="AA659" s="21"/>
    </row>
    <row r="660" spans="1:27">
      <c r="A660" s="21"/>
      <c r="B660" s="21"/>
      <c r="C660" s="21"/>
      <c r="D660" s="38"/>
      <c r="E660" s="21"/>
      <c r="F660" s="21"/>
      <c r="G660" s="21"/>
      <c r="H660" s="21"/>
      <c r="I660" s="21"/>
      <c r="J660" s="21"/>
      <c r="K660" s="21"/>
      <c r="L660" s="21"/>
      <c r="M660" s="21"/>
      <c r="N660" s="21"/>
      <c r="O660" s="21"/>
      <c r="P660" s="21"/>
      <c r="Q660" s="21"/>
      <c r="R660" s="21"/>
      <c r="S660" s="21"/>
      <c r="T660" s="21"/>
      <c r="U660" s="21"/>
      <c r="V660" s="21"/>
      <c r="W660" s="21"/>
      <c r="X660" s="21"/>
      <c r="Y660" s="21"/>
      <c r="Z660" s="21"/>
      <c r="AA660" s="21"/>
    </row>
    <row r="661" spans="1:27">
      <c r="A661" s="21"/>
      <c r="B661" s="21"/>
      <c r="C661" s="21"/>
      <c r="D661" s="38"/>
      <c r="E661" s="21"/>
      <c r="F661" s="21"/>
      <c r="G661" s="21"/>
      <c r="H661" s="21"/>
      <c r="I661" s="21"/>
      <c r="J661" s="21"/>
      <c r="K661" s="21"/>
      <c r="L661" s="21"/>
      <c r="M661" s="21"/>
      <c r="N661" s="21"/>
      <c r="O661" s="21"/>
      <c r="P661" s="21"/>
      <c r="Q661" s="21"/>
      <c r="R661" s="21"/>
      <c r="S661" s="21"/>
      <c r="T661" s="21"/>
      <c r="U661" s="21"/>
      <c r="V661" s="21"/>
      <c r="W661" s="21"/>
      <c r="X661" s="21"/>
      <c r="Y661" s="21"/>
      <c r="Z661" s="21"/>
      <c r="AA661" s="21"/>
    </row>
    <row r="662" spans="1:27">
      <c r="A662" s="21"/>
      <c r="B662" s="21"/>
      <c r="C662" s="21"/>
      <c r="D662" s="38"/>
      <c r="E662" s="21"/>
      <c r="F662" s="21"/>
      <c r="G662" s="21"/>
      <c r="H662" s="21"/>
      <c r="I662" s="21"/>
      <c r="J662" s="21"/>
      <c r="K662" s="21"/>
      <c r="L662" s="21"/>
      <c r="M662" s="21"/>
      <c r="N662" s="21"/>
      <c r="O662" s="21"/>
      <c r="P662" s="21"/>
      <c r="Q662" s="21"/>
      <c r="R662" s="21"/>
      <c r="S662" s="21"/>
      <c r="T662" s="21"/>
      <c r="U662" s="21"/>
      <c r="V662" s="21"/>
      <c r="W662" s="21"/>
      <c r="X662" s="21"/>
      <c r="Y662" s="21"/>
      <c r="Z662" s="21"/>
      <c r="AA662" s="21"/>
    </row>
    <row r="663" spans="1:27">
      <c r="A663" s="21"/>
      <c r="B663" s="21"/>
      <c r="C663" s="21"/>
      <c r="D663" s="38"/>
      <c r="E663" s="21"/>
      <c r="F663" s="21"/>
      <c r="G663" s="21"/>
      <c r="H663" s="21"/>
      <c r="I663" s="21"/>
      <c r="J663" s="21"/>
      <c r="K663" s="21"/>
      <c r="L663" s="21"/>
      <c r="M663" s="21"/>
      <c r="N663" s="21"/>
      <c r="O663" s="21"/>
      <c r="P663" s="21"/>
      <c r="Q663" s="21"/>
      <c r="R663" s="21"/>
      <c r="S663" s="21"/>
      <c r="T663" s="21"/>
      <c r="U663" s="21"/>
      <c r="V663" s="21"/>
      <c r="W663" s="21"/>
      <c r="X663" s="21"/>
      <c r="Y663" s="21"/>
      <c r="Z663" s="21"/>
      <c r="AA663" s="21"/>
    </row>
    <row r="664" spans="1:27">
      <c r="A664" s="21"/>
      <c r="B664" s="21"/>
      <c r="C664" s="21"/>
      <c r="D664" s="38"/>
      <c r="E664" s="21"/>
      <c r="F664" s="21"/>
      <c r="G664" s="21"/>
      <c r="H664" s="21"/>
      <c r="I664" s="21"/>
      <c r="J664" s="21"/>
      <c r="K664" s="21"/>
      <c r="L664" s="21"/>
      <c r="M664" s="21"/>
      <c r="N664" s="21"/>
      <c r="O664" s="21"/>
      <c r="P664" s="21"/>
      <c r="Q664" s="21"/>
      <c r="R664" s="21"/>
      <c r="S664" s="21"/>
      <c r="T664" s="21"/>
      <c r="U664" s="21"/>
      <c r="V664" s="21"/>
      <c r="W664" s="21"/>
      <c r="X664" s="21"/>
      <c r="Y664" s="21"/>
      <c r="Z664" s="21"/>
      <c r="AA664" s="21"/>
    </row>
    <row r="665" spans="1:27">
      <c r="A665" s="21"/>
      <c r="B665" s="21"/>
      <c r="C665" s="21"/>
      <c r="D665" s="38"/>
      <c r="E665" s="21"/>
      <c r="F665" s="21"/>
      <c r="G665" s="21"/>
      <c r="H665" s="21"/>
      <c r="I665" s="21"/>
      <c r="J665" s="21"/>
      <c r="K665" s="21"/>
      <c r="L665" s="21"/>
      <c r="M665" s="21"/>
      <c r="N665" s="21"/>
      <c r="O665" s="21"/>
      <c r="P665" s="21"/>
      <c r="Q665" s="21"/>
      <c r="R665" s="21"/>
      <c r="S665" s="21"/>
      <c r="T665" s="21"/>
      <c r="U665" s="21"/>
      <c r="V665" s="21"/>
      <c r="W665" s="21"/>
      <c r="X665" s="21"/>
      <c r="Y665" s="21"/>
      <c r="Z665" s="21"/>
      <c r="AA665" s="21"/>
    </row>
    <row r="666" spans="1:27">
      <c r="A666" s="21"/>
      <c r="B666" s="21"/>
      <c r="C666" s="21"/>
      <c r="D666" s="38"/>
      <c r="E666" s="21"/>
      <c r="F666" s="21"/>
      <c r="G666" s="21"/>
      <c r="H666" s="21"/>
      <c r="I666" s="21"/>
      <c r="J666" s="21"/>
      <c r="K666" s="21"/>
      <c r="L666" s="21"/>
      <c r="M666" s="21"/>
      <c r="N666" s="21"/>
      <c r="O666" s="21"/>
      <c r="P666" s="21"/>
      <c r="Q666" s="21"/>
      <c r="R666" s="21"/>
      <c r="S666" s="21"/>
      <c r="T666" s="21"/>
      <c r="U666" s="21"/>
      <c r="V666" s="21"/>
      <c r="W666" s="21"/>
      <c r="X666" s="21"/>
      <c r="Y666" s="21"/>
      <c r="Z666" s="21"/>
      <c r="AA666" s="21"/>
    </row>
    <row r="667" spans="1:27">
      <c r="A667" s="21"/>
      <c r="B667" s="21"/>
      <c r="C667" s="21"/>
      <c r="D667" s="38"/>
      <c r="E667" s="21"/>
      <c r="F667" s="21"/>
      <c r="G667" s="21"/>
      <c r="H667" s="21"/>
      <c r="I667" s="21"/>
      <c r="J667" s="21"/>
      <c r="K667" s="21"/>
      <c r="L667" s="21"/>
      <c r="M667" s="21"/>
      <c r="N667" s="21"/>
      <c r="O667" s="21"/>
      <c r="P667" s="21"/>
      <c r="Q667" s="21"/>
      <c r="R667" s="21"/>
      <c r="S667" s="21"/>
      <c r="T667" s="21"/>
      <c r="U667" s="21"/>
      <c r="V667" s="21"/>
      <c r="W667" s="21"/>
      <c r="X667" s="21"/>
      <c r="Y667" s="21"/>
      <c r="Z667" s="21"/>
      <c r="AA667" s="21"/>
    </row>
    <row r="668" spans="1:27">
      <c r="A668" s="21"/>
      <c r="B668" s="21"/>
      <c r="C668" s="21"/>
      <c r="D668" s="38"/>
      <c r="E668" s="21"/>
      <c r="F668" s="21"/>
      <c r="G668" s="21"/>
      <c r="H668" s="21"/>
      <c r="I668" s="21"/>
      <c r="J668" s="21"/>
      <c r="K668" s="21"/>
      <c r="L668" s="21"/>
      <c r="M668" s="21"/>
      <c r="N668" s="21"/>
      <c r="O668" s="21"/>
      <c r="P668" s="21"/>
      <c r="Q668" s="21"/>
      <c r="R668" s="21"/>
      <c r="S668" s="21"/>
      <c r="T668" s="21"/>
      <c r="U668" s="21"/>
      <c r="V668" s="21"/>
      <c r="W668" s="21"/>
      <c r="X668" s="21"/>
      <c r="Y668" s="21"/>
      <c r="Z668" s="21"/>
      <c r="AA668" s="21"/>
    </row>
    <row r="669" spans="1:27">
      <c r="A669" s="21"/>
      <c r="B669" s="21"/>
      <c r="C669" s="21"/>
      <c r="D669" s="38"/>
      <c r="E669" s="21"/>
      <c r="F669" s="21"/>
      <c r="G669" s="21"/>
      <c r="H669" s="21"/>
      <c r="I669" s="21"/>
      <c r="J669" s="21"/>
      <c r="K669" s="21"/>
      <c r="L669" s="21"/>
      <c r="M669" s="21"/>
      <c r="N669" s="21"/>
      <c r="O669" s="21"/>
      <c r="P669" s="21"/>
      <c r="Q669" s="21"/>
      <c r="R669" s="21"/>
      <c r="S669" s="21"/>
      <c r="T669" s="21"/>
      <c r="U669" s="21"/>
      <c r="V669" s="21"/>
      <c r="W669" s="21"/>
      <c r="X669" s="21"/>
      <c r="Y669" s="21"/>
      <c r="Z669" s="21"/>
      <c r="AA669" s="21"/>
    </row>
    <row r="670" spans="1:27">
      <c r="A670" s="21"/>
      <c r="B670" s="21"/>
      <c r="C670" s="21"/>
      <c r="D670" s="38"/>
      <c r="E670" s="21"/>
      <c r="F670" s="21"/>
      <c r="G670" s="21"/>
      <c r="H670" s="21"/>
      <c r="I670" s="21"/>
      <c r="J670" s="21"/>
      <c r="K670" s="21"/>
      <c r="L670" s="21"/>
      <c r="M670" s="21"/>
      <c r="N670" s="21"/>
      <c r="O670" s="21"/>
      <c r="P670" s="21"/>
      <c r="Q670" s="21"/>
      <c r="R670" s="21"/>
      <c r="S670" s="21"/>
      <c r="T670" s="21"/>
      <c r="U670" s="21"/>
      <c r="V670" s="21"/>
      <c r="W670" s="21"/>
      <c r="X670" s="21"/>
      <c r="Y670" s="21"/>
      <c r="Z670" s="21"/>
      <c r="AA670" s="21"/>
    </row>
    <row r="671" spans="1:27">
      <c r="A671" s="21"/>
      <c r="B671" s="21"/>
      <c r="C671" s="21"/>
      <c r="D671" s="38"/>
      <c r="E671" s="21"/>
      <c r="F671" s="21"/>
      <c r="G671" s="21"/>
      <c r="H671" s="21"/>
      <c r="I671" s="21"/>
      <c r="J671" s="21"/>
      <c r="K671" s="21"/>
      <c r="L671" s="21"/>
      <c r="M671" s="21"/>
      <c r="N671" s="21"/>
      <c r="O671" s="21"/>
      <c r="P671" s="21"/>
      <c r="Q671" s="21"/>
      <c r="R671" s="21"/>
      <c r="S671" s="21"/>
      <c r="T671" s="21"/>
      <c r="U671" s="21"/>
      <c r="V671" s="21"/>
      <c r="W671" s="21"/>
      <c r="X671" s="21"/>
      <c r="Y671" s="21"/>
      <c r="Z671" s="21"/>
      <c r="AA671" s="21"/>
    </row>
    <row r="672" spans="1:27">
      <c r="A672" s="21"/>
      <c r="B672" s="21"/>
      <c r="C672" s="21"/>
      <c r="D672" s="38"/>
      <c r="E672" s="21"/>
      <c r="F672" s="21"/>
      <c r="G672" s="21"/>
      <c r="H672" s="21"/>
      <c r="I672" s="21"/>
      <c r="J672" s="21"/>
      <c r="K672" s="21"/>
      <c r="L672" s="21"/>
      <c r="M672" s="21"/>
      <c r="N672" s="21"/>
      <c r="O672" s="21"/>
      <c r="P672" s="21"/>
      <c r="Q672" s="21"/>
      <c r="R672" s="21"/>
      <c r="S672" s="21"/>
      <c r="T672" s="21"/>
      <c r="U672" s="21"/>
      <c r="V672" s="21"/>
      <c r="W672" s="21"/>
      <c r="X672" s="21"/>
      <c r="Y672" s="21"/>
      <c r="Z672" s="21"/>
      <c r="AA672" s="21"/>
    </row>
    <row r="673" spans="1:27">
      <c r="A673" s="21"/>
      <c r="B673" s="21"/>
      <c r="C673" s="21"/>
      <c r="D673" s="38"/>
      <c r="E673" s="21"/>
      <c r="F673" s="21"/>
      <c r="G673" s="21"/>
      <c r="H673" s="21"/>
      <c r="I673" s="21"/>
      <c r="J673" s="21"/>
      <c r="K673" s="21"/>
      <c r="L673" s="21"/>
      <c r="M673" s="21"/>
      <c r="N673" s="21"/>
      <c r="O673" s="21"/>
      <c r="P673" s="21"/>
      <c r="Q673" s="21"/>
      <c r="R673" s="21"/>
      <c r="S673" s="21"/>
      <c r="T673" s="21"/>
      <c r="U673" s="21"/>
      <c r="V673" s="21"/>
      <c r="W673" s="21"/>
      <c r="X673" s="21"/>
      <c r="Y673" s="21"/>
      <c r="Z673" s="21"/>
      <c r="AA673" s="21"/>
    </row>
    <row r="674" spans="1:27">
      <c r="A674" s="21"/>
      <c r="B674" s="21"/>
      <c r="C674" s="21"/>
      <c r="D674" s="38"/>
      <c r="E674" s="21"/>
      <c r="F674" s="21"/>
      <c r="G674" s="21"/>
      <c r="H674" s="21"/>
      <c r="I674" s="21"/>
      <c r="J674" s="21"/>
      <c r="K674" s="21"/>
      <c r="L674" s="21"/>
      <c r="M674" s="21"/>
      <c r="N674" s="21"/>
      <c r="O674" s="21"/>
      <c r="P674" s="21"/>
      <c r="Q674" s="21"/>
      <c r="R674" s="21"/>
      <c r="S674" s="21"/>
      <c r="T674" s="21"/>
      <c r="U674" s="21"/>
      <c r="V674" s="21"/>
      <c r="W674" s="21"/>
      <c r="X674" s="21"/>
      <c r="Y674" s="21"/>
      <c r="Z674" s="21"/>
      <c r="AA674" s="21"/>
    </row>
    <row r="675" spans="1:27">
      <c r="A675" s="21"/>
      <c r="B675" s="21"/>
      <c r="C675" s="21"/>
      <c r="D675" s="38"/>
      <c r="E675" s="21"/>
      <c r="F675" s="21"/>
      <c r="G675" s="21"/>
      <c r="H675" s="21"/>
      <c r="I675" s="21"/>
      <c r="J675" s="21"/>
      <c r="K675" s="21"/>
      <c r="L675" s="21"/>
      <c r="M675" s="21"/>
      <c r="N675" s="21"/>
      <c r="O675" s="21"/>
      <c r="P675" s="21"/>
      <c r="Q675" s="21"/>
      <c r="R675" s="21"/>
      <c r="S675" s="21"/>
      <c r="T675" s="21"/>
      <c r="U675" s="21"/>
      <c r="V675" s="21"/>
      <c r="W675" s="21"/>
      <c r="X675" s="21"/>
      <c r="Y675" s="21"/>
      <c r="Z675" s="21"/>
      <c r="AA675" s="21"/>
    </row>
    <row r="676" spans="1:27">
      <c r="A676" s="21"/>
      <c r="B676" s="21"/>
      <c r="C676" s="21"/>
      <c r="D676" s="38"/>
      <c r="E676" s="21"/>
      <c r="F676" s="21"/>
      <c r="G676" s="21"/>
      <c r="H676" s="21"/>
      <c r="I676" s="21"/>
      <c r="J676" s="21"/>
      <c r="K676" s="21"/>
      <c r="L676" s="21"/>
      <c r="M676" s="21"/>
      <c r="N676" s="21"/>
      <c r="O676" s="21"/>
      <c r="P676" s="21"/>
      <c r="Q676" s="21"/>
      <c r="R676" s="21"/>
      <c r="S676" s="21"/>
      <c r="T676" s="21"/>
      <c r="U676" s="21"/>
      <c r="V676" s="21"/>
      <c r="W676" s="21"/>
      <c r="X676" s="21"/>
      <c r="Y676" s="21"/>
      <c r="Z676" s="21"/>
      <c r="AA676" s="21"/>
    </row>
    <row r="677" spans="1:27">
      <c r="A677" s="21"/>
      <c r="B677" s="21"/>
      <c r="C677" s="21"/>
      <c r="D677" s="38"/>
      <c r="E677" s="21"/>
      <c r="F677" s="21"/>
      <c r="G677" s="21"/>
      <c r="H677" s="21"/>
      <c r="I677" s="21"/>
      <c r="J677" s="21"/>
      <c r="K677" s="21"/>
      <c r="L677" s="21"/>
      <c r="M677" s="21"/>
      <c r="N677" s="21"/>
      <c r="O677" s="21"/>
      <c r="P677" s="21"/>
      <c r="Q677" s="21"/>
      <c r="R677" s="21"/>
      <c r="S677" s="21"/>
      <c r="T677" s="21"/>
      <c r="U677" s="21"/>
      <c r="V677" s="21"/>
      <c r="W677" s="21"/>
      <c r="X677" s="21"/>
      <c r="Y677" s="21"/>
      <c r="Z677" s="21"/>
      <c r="AA677" s="21"/>
    </row>
    <row r="678" spans="1:27">
      <c r="A678" s="21"/>
      <c r="B678" s="21"/>
      <c r="C678" s="21"/>
      <c r="D678" s="38"/>
      <c r="E678" s="21"/>
      <c r="F678" s="21"/>
      <c r="G678" s="21"/>
      <c r="H678" s="21"/>
      <c r="I678" s="21"/>
      <c r="J678" s="21"/>
      <c r="K678" s="21"/>
      <c r="L678" s="21"/>
      <c r="M678" s="21"/>
      <c r="N678" s="21"/>
      <c r="O678" s="21"/>
      <c r="P678" s="21"/>
      <c r="Q678" s="21"/>
      <c r="R678" s="21"/>
      <c r="S678" s="21"/>
      <c r="T678" s="21"/>
      <c r="U678" s="21"/>
      <c r="V678" s="21"/>
      <c r="W678" s="21"/>
      <c r="X678" s="21"/>
      <c r="Y678" s="21"/>
      <c r="Z678" s="21"/>
      <c r="AA678" s="21"/>
    </row>
    <row r="679" spans="1:27">
      <c r="A679" s="21"/>
      <c r="B679" s="21"/>
      <c r="C679" s="21"/>
      <c r="D679" s="38"/>
      <c r="E679" s="21"/>
      <c r="F679" s="21"/>
      <c r="G679" s="21"/>
      <c r="H679" s="21"/>
      <c r="I679" s="21"/>
      <c r="J679" s="21"/>
      <c r="K679" s="21"/>
      <c r="L679" s="21"/>
      <c r="M679" s="21"/>
      <c r="N679" s="21"/>
      <c r="O679" s="21"/>
      <c r="P679" s="21"/>
      <c r="Q679" s="21"/>
      <c r="R679" s="21"/>
      <c r="S679" s="21"/>
      <c r="T679" s="21"/>
      <c r="U679" s="21"/>
      <c r="V679" s="21"/>
      <c r="W679" s="21"/>
      <c r="X679" s="21"/>
      <c r="Y679" s="21"/>
      <c r="Z679" s="21"/>
      <c r="AA679" s="21"/>
    </row>
    <row r="680" spans="1:27">
      <c r="A680" s="21"/>
      <c r="B680" s="21"/>
      <c r="C680" s="21"/>
      <c r="D680" s="38"/>
      <c r="E680" s="21"/>
      <c r="F680" s="21"/>
      <c r="G680" s="21"/>
      <c r="H680" s="21"/>
      <c r="I680" s="21"/>
      <c r="J680" s="21"/>
      <c r="K680" s="21"/>
      <c r="L680" s="21"/>
      <c r="M680" s="21"/>
      <c r="N680" s="21"/>
      <c r="O680" s="21"/>
      <c r="P680" s="21"/>
      <c r="Q680" s="21"/>
      <c r="R680" s="21"/>
      <c r="S680" s="21"/>
      <c r="T680" s="21"/>
      <c r="U680" s="21"/>
      <c r="V680" s="21"/>
      <c r="W680" s="21"/>
      <c r="X680" s="21"/>
      <c r="Y680" s="21"/>
      <c r="Z680" s="21"/>
      <c r="AA680" s="21"/>
    </row>
    <row r="681" spans="1:27">
      <c r="A681" s="21"/>
      <c r="B681" s="21"/>
      <c r="C681" s="21"/>
      <c r="D681" s="38"/>
      <c r="E681" s="21"/>
      <c r="F681" s="21"/>
      <c r="G681" s="21"/>
      <c r="H681" s="21"/>
      <c r="I681" s="21"/>
      <c r="J681" s="21"/>
      <c r="K681" s="21"/>
      <c r="L681" s="21"/>
      <c r="M681" s="21"/>
      <c r="N681" s="21"/>
      <c r="O681" s="21"/>
      <c r="P681" s="21"/>
      <c r="Q681" s="21"/>
      <c r="R681" s="21"/>
      <c r="S681" s="21"/>
      <c r="T681" s="21"/>
      <c r="U681" s="21"/>
      <c r="V681" s="21"/>
      <c r="W681" s="21"/>
      <c r="X681" s="21"/>
      <c r="Y681" s="21"/>
      <c r="Z681" s="21"/>
      <c r="AA681" s="21"/>
    </row>
    <row r="682" spans="1:27">
      <c r="A682" s="21"/>
      <c r="B682" s="21"/>
      <c r="C682" s="21"/>
      <c r="D682" s="38"/>
      <c r="E682" s="21"/>
      <c r="F682" s="21"/>
      <c r="G682" s="21"/>
      <c r="H682" s="21"/>
      <c r="I682" s="21"/>
      <c r="J682" s="21"/>
      <c r="K682" s="21"/>
      <c r="L682" s="21"/>
      <c r="M682" s="21"/>
      <c r="N682" s="21"/>
      <c r="O682" s="21"/>
      <c r="P682" s="21"/>
      <c r="Q682" s="21"/>
      <c r="R682" s="21"/>
      <c r="S682" s="21"/>
      <c r="T682" s="21"/>
      <c r="U682" s="21"/>
      <c r="V682" s="21"/>
      <c r="W682" s="21"/>
      <c r="X682" s="21"/>
      <c r="Y682" s="21"/>
      <c r="Z682" s="21"/>
      <c r="AA682" s="21"/>
    </row>
    <row r="683" spans="1:27">
      <c r="A683" s="21"/>
      <c r="B683" s="21"/>
      <c r="C683" s="21"/>
      <c r="D683" s="38"/>
      <c r="E683" s="21"/>
      <c r="F683" s="21"/>
      <c r="G683" s="21"/>
      <c r="H683" s="21"/>
      <c r="I683" s="21"/>
      <c r="J683" s="21"/>
      <c r="K683" s="21"/>
      <c r="L683" s="21"/>
      <c r="M683" s="21"/>
      <c r="N683" s="21"/>
      <c r="O683" s="21"/>
      <c r="P683" s="21"/>
      <c r="Q683" s="21"/>
      <c r="R683" s="21"/>
      <c r="S683" s="21"/>
      <c r="T683" s="21"/>
      <c r="U683" s="21"/>
      <c r="V683" s="21"/>
      <c r="W683" s="21"/>
      <c r="X683" s="21"/>
      <c r="Y683" s="21"/>
      <c r="Z683" s="21"/>
      <c r="AA683" s="21"/>
    </row>
    <row r="684" spans="1:27">
      <c r="A684" s="21"/>
      <c r="B684" s="21"/>
      <c r="C684" s="21"/>
      <c r="D684" s="38"/>
      <c r="E684" s="21"/>
      <c r="F684" s="21"/>
      <c r="G684" s="21"/>
      <c r="H684" s="21"/>
      <c r="I684" s="21"/>
      <c r="J684" s="21"/>
      <c r="K684" s="21"/>
      <c r="L684" s="21"/>
      <c r="M684" s="21"/>
      <c r="N684" s="21"/>
      <c r="O684" s="21"/>
      <c r="P684" s="21"/>
      <c r="Q684" s="21"/>
      <c r="R684" s="21"/>
      <c r="S684" s="21"/>
      <c r="T684" s="21"/>
      <c r="U684" s="21"/>
      <c r="V684" s="21"/>
      <c r="W684" s="21"/>
      <c r="X684" s="21"/>
      <c r="Y684" s="21"/>
      <c r="Z684" s="21"/>
      <c r="AA684" s="21"/>
    </row>
    <row r="685" spans="1:27">
      <c r="A685" s="21"/>
      <c r="B685" s="21"/>
      <c r="C685" s="21"/>
      <c r="D685" s="38"/>
      <c r="E685" s="21"/>
      <c r="F685" s="21"/>
      <c r="G685" s="21"/>
      <c r="H685" s="21"/>
      <c r="I685" s="21"/>
      <c r="J685" s="21"/>
      <c r="K685" s="21"/>
      <c r="L685" s="21"/>
      <c r="M685" s="21"/>
      <c r="N685" s="21"/>
      <c r="O685" s="21"/>
      <c r="P685" s="21"/>
      <c r="Q685" s="21"/>
      <c r="R685" s="21"/>
      <c r="S685" s="21"/>
      <c r="T685" s="21"/>
      <c r="U685" s="21"/>
      <c r="V685" s="21"/>
      <c r="W685" s="21"/>
      <c r="X685" s="21"/>
      <c r="Y685" s="21"/>
      <c r="Z685" s="21"/>
      <c r="AA685" s="21"/>
    </row>
    <row r="686" spans="1:27">
      <c r="A686" s="21"/>
      <c r="B686" s="21"/>
      <c r="C686" s="21"/>
      <c r="D686" s="38"/>
      <c r="E686" s="21"/>
      <c r="F686" s="21"/>
      <c r="G686" s="21"/>
      <c r="H686" s="21"/>
      <c r="I686" s="21"/>
      <c r="J686" s="21"/>
      <c r="K686" s="21"/>
      <c r="L686" s="21"/>
      <c r="M686" s="21"/>
      <c r="N686" s="21"/>
      <c r="O686" s="21"/>
      <c r="P686" s="21"/>
      <c r="Q686" s="21"/>
      <c r="R686" s="21"/>
      <c r="S686" s="21"/>
      <c r="T686" s="21"/>
      <c r="U686" s="21"/>
      <c r="V686" s="21"/>
      <c r="W686" s="21"/>
      <c r="X686" s="21"/>
      <c r="Y686" s="21"/>
      <c r="Z686" s="21"/>
      <c r="AA686" s="21"/>
    </row>
    <row r="687" spans="1:27">
      <c r="A687" s="21"/>
      <c r="B687" s="21"/>
      <c r="C687" s="21"/>
      <c r="D687" s="38"/>
      <c r="E687" s="21"/>
      <c r="F687" s="21"/>
      <c r="G687" s="21"/>
      <c r="H687" s="21"/>
      <c r="I687" s="21"/>
      <c r="J687" s="21"/>
      <c r="K687" s="21"/>
      <c r="L687" s="21"/>
      <c r="M687" s="21"/>
      <c r="N687" s="21"/>
      <c r="O687" s="21"/>
      <c r="P687" s="21"/>
      <c r="Q687" s="21"/>
      <c r="R687" s="21"/>
      <c r="S687" s="21"/>
      <c r="T687" s="21"/>
      <c r="U687" s="21"/>
      <c r="V687" s="21"/>
      <c r="W687" s="21"/>
      <c r="X687" s="21"/>
      <c r="Y687" s="21"/>
      <c r="Z687" s="21"/>
      <c r="AA687" s="21"/>
    </row>
    <row r="688" spans="1:27">
      <c r="A688" s="21"/>
      <c r="B688" s="21"/>
      <c r="C688" s="21"/>
      <c r="D688" s="38"/>
      <c r="E688" s="21"/>
      <c r="F688" s="21"/>
      <c r="G688" s="21"/>
      <c r="H688" s="21"/>
      <c r="I688" s="21"/>
      <c r="J688" s="21"/>
      <c r="K688" s="21"/>
      <c r="L688" s="21"/>
      <c r="M688" s="21"/>
      <c r="N688" s="21"/>
      <c r="O688" s="21"/>
      <c r="P688" s="21"/>
      <c r="Q688" s="21"/>
      <c r="R688" s="21"/>
      <c r="S688" s="21"/>
      <c r="T688" s="21"/>
      <c r="U688" s="21"/>
      <c r="V688" s="21"/>
      <c r="W688" s="21"/>
      <c r="X688" s="21"/>
      <c r="Y688" s="21"/>
      <c r="Z688" s="21"/>
      <c r="AA688" s="21"/>
    </row>
    <row r="689" spans="1:27">
      <c r="A689" s="21"/>
      <c r="B689" s="21"/>
      <c r="C689" s="21"/>
      <c r="D689" s="38"/>
      <c r="E689" s="21"/>
      <c r="F689" s="21"/>
      <c r="G689" s="21"/>
      <c r="H689" s="21"/>
      <c r="I689" s="21"/>
      <c r="J689" s="21"/>
      <c r="K689" s="21"/>
      <c r="L689" s="21"/>
      <c r="M689" s="21"/>
      <c r="N689" s="21"/>
      <c r="O689" s="21"/>
      <c r="P689" s="21"/>
      <c r="Q689" s="21"/>
      <c r="R689" s="21"/>
      <c r="S689" s="21"/>
      <c r="T689" s="21"/>
      <c r="U689" s="21"/>
      <c r="V689" s="21"/>
      <c r="W689" s="21"/>
      <c r="X689" s="21"/>
      <c r="Y689" s="21"/>
      <c r="Z689" s="21"/>
      <c r="AA689" s="21"/>
    </row>
    <row r="690" spans="1:27">
      <c r="A690" s="21"/>
      <c r="B690" s="21"/>
      <c r="C690" s="21"/>
      <c r="D690" s="38"/>
      <c r="E690" s="21"/>
      <c r="F690" s="21"/>
      <c r="G690" s="21"/>
      <c r="H690" s="21"/>
      <c r="I690" s="21"/>
      <c r="J690" s="21"/>
      <c r="K690" s="21"/>
      <c r="L690" s="21"/>
      <c r="M690" s="21"/>
      <c r="N690" s="21"/>
      <c r="O690" s="21"/>
      <c r="P690" s="21"/>
      <c r="Q690" s="21"/>
      <c r="R690" s="21"/>
      <c r="S690" s="21"/>
      <c r="T690" s="21"/>
      <c r="U690" s="21"/>
      <c r="V690" s="21"/>
      <c r="W690" s="21"/>
      <c r="X690" s="21"/>
      <c r="Y690" s="21"/>
      <c r="Z690" s="21"/>
      <c r="AA690" s="21"/>
    </row>
    <row r="691" spans="1:27">
      <c r="A691" s="21"/>
      <c r="B691" s="21"/>
      <c r="C691" s="21"/>
      <c r="D691" s="38"/>
      <c r="E691" s="21"/>
      <c r="F691" s="21"/>
      <c r="G691" s="21"/>
      <c r="H691" s="21"/>
      <c r="I691" s="21"/>
      <c r="J691" s="21"/>
      <c r="K691" s="21"/>
      <c r="L691" s="21"/>
      <c r="M691" s="21"/>
      <c r="N691" s="21"/>
      <c r="O691" s="21"/>
      <c r="P691" s="21"/>
      <c r="Q691" s="21"/>
      <c r="R691" s="21"/>
      <c r="S691" s="21"/>
      <c r="T691" s="21"/>
      <c r="U691" s="21"/>
      <c r="V691" s="21"/>
      <c r="W691" s="21"/>
      <c r="X691" s="21"/>
      <c r="Y691" s="21"/>
      <c r="Z691" s="21"/>
      <c r="AA691" s="21"/>
    </row>
    <row r="692" spans="1:27">
      <c r="A692" s="21"/>
      <c r="B692" s="21"/>
      <c r="C692" s="21"/>
      <c r="D692" s="38"/>
      <c r="E692" s="21"/>
      <c r="F692" s="21"/>
      <c r="G692" s="21"/>
      <c r="H692" s="21"/>
      <c r="I692" s="21"/>
      <c r="J692" s="21"/>
      <c r="K692" s="21"/>
      <c r="L692" s="21"/>
      <c r="M692" s="21"/>
      <c r="N692" s="21"/>
      <c r="O692" s="21"/>
      <c r="P692" s="21"/>
      <c r="Q692" s="21"/>
      <c r="R692" s="21"/>
      <c r="S692" s="21"/>
      <c r="T692" s="21"/>
      <c r="U692" s="21"/>
      <c r="V692" s="21"/>
      <c r="W692" s="21"/>
      <c r="X692" s="21"/>
      <c r="Y692" s="21"/>
      <c r="Z692" s="21"/>
      <c r="AA692" s="21"/>
    </row>
    <row r="693" spans="1:27">
      <c r="A693" s="21"/>
      <c r="B693" s="21"/>
      <c r="C693" s="21"/>
      <c r="D693" s="38"/>
      <c r="E693" s="21"/>
      <c r="F693" s="21"/>
      <c r="G693" s="21"/>
      <c r="H693" s="21"/>
      <c r="I693" s="21"/>
      <c r="J693" s="21"/>
      <c r="K693" s="21"/>
      <c r="L693" s="21"/>
      <c r="M693" s="21"/>
      <c r="N693" s="21"/>
      <c r="O693" s="21"/>
      <c r="P693" s="21"/>
      <c r="Q693" s="21"/>
      <c r="R693" s="21"/>
      <c r="S693" s="21"/>
      <c r="T693" s="21"/>
      <c r="U693" s="21"/>
      <c r="V693" s="21"/>
      <c r="W693" s="21"/>
      <c r="X693" s="21"/>
      <c r="Y693" s="21"/>
      <c r="Z693" s="21"/>
      <c r="AA693" s="21"/>
    </row>
    <row r="694" spans="1:27">
      <c r="A694" s="21"/>
      <c r="B694" s="21"/>
      <c r="C694" s="21"/>
      <c r="D694" s="38"/>
      <c r="E694" s="21"/>
      <c r="F694" s="21"/>
      <c r="G694" s="21"/>
      <c r="H694" s="21"/>
      <c r="I694" s="21"/>
      <c r="J694" s="21"/>
      <c r="K694" s="21"/>
      <c r="L694" s="21"/>
      <c r="M694" s="21"/>
      <c r="N694" s="21"/>
      <c r="O694" s="21"/>
      <c r="P694" s="21"/>
      <c r="Q694" s="21"/>
      <c r="R694" s="21"/>
      <c r="S694" s="21"/>
      <c r="T694" s="21"/>
      <c r="U694" s="21"/>
      <c r="V694" s="21"/>
      <c r="W694" s="21"/>
      <c r="X694" s="21"/>
      <c r="Y694" s="21"/>
      <c r="Z694" s="21"/>
      <c r="AA694" s="21"/>
    </row>
    <row r="695" spans="1:27">
      <c r="A695" s="21"/>
      <c r="B695" s="21"/>
      <c r="C695" s="21"/>
      <c r="D695" s="38"/>
      <c r="E695" s="21"/>
      <c r="F695" s="21"/>
      <c r="G695" s="21"/>
      <c r="H695" s="21"/>
      <c r="I695" s="21"/>
      <c r="J695" s="21"/>
      <c r="K695" s="21"/>
      <c r="L695" s="21"/>
      <c r="M695" s="21"/>
      <c r="N695" s="21"/>
      <c r="O695" s="21"/>
      <c r="P695" s="21"/>
      <c r="Q695" s="21"/>
      <c r="R695" s="21"/>
      <c r="S695" s="21"/>
      <c r="T695" s="21"/>
      <c r="U695" s="21"/>
      <c r="V695" s="21"/>
      <c r="W695" s="21"/>
      <c r="X695" s="21"/>
      <c r="Y695" s="21"/>
      <c r="Z695" s="21"/>
      <c r="AA695" s="21"/>
    </row>
    <row r="696" spans="1:27">
      <c r="A696" s="21"/>
      <c r="B696" s="21"/>
      <c r="C696" s="21"/>
      <c r="D696" s="38"/>
      <c r="E696" s="21"/>
      <c r="F696" s="21"/>
      <c r="G696" s="21"/>
      <c r="H696" s="21"/>
      <c r="I696" s="21"/>
      <c r="J696" s="21"/>
      <c r="K696" s="21"/>
      <c r="L696" s="21"/>
      <c r="M696" s="21"/>
      <c r="N696" s="21"/>
      <c r="O696" s="21"/>
      <c r="P696" s="21"/>
      <c r="Q696" s="21"/>
      <c r="R696" s="21"/>
      <c r="S696" s="21"/>
      <c r="T696" s="21"/>
      <c r="U696" s="21"/>
      <c r="V696" s="21"/>
      <c r="W696" s="21"/>
      <c r="X696" s="21"/>
      <c r="Y696" s="21"/>
      <c r="Z696" s="21"/>
      <c r="AA696" s="21"/>
    </row>
    <row r="697" spans="1:27">
      <c r="A697" s="21"/>
      <c r="B697" s="21"/>
      <c r="C697" s="21"/>
      <c r="D697" s="38"/>
      <c r="E697" s="21"/>
      <c r="F697" s="21"/>
      <c r="G697" s="21"/>
      <c r="H697" s="21"/>
      <c r="I697" s="21"/>
      <c r="J697" s="21"/>
      <c r="K697" s="21"/>
      <c r="L697" s="21"/>
      <c r="M697" s="21"/>
      <c r="N697" s="21"/>
      <c r="O697" s="21"/>
      <c r="P697" s="21"/>
      <c r="Q697" s="21"/>
      <c r="R697" s="21"/>
      <c r="S697" s="21"/>
      <c r="T697" s="21"/>
      <c r="U697" s="21"/>
      <c r="V697" s="21"/>
      <c r="W697" s="21"/>
      <c r="X697" s="21"/>
      <c r="Y697" s="21"/>
      <c r="Z697" s="21"/>
      <c r="AA697" s="21"/>
    </row>
    <row r="698" spans="1:27">
      <c r="A698" s="21"/>
      <c r="B698" s="21"/>
      <c r="C698" s="21"/>
      <c r="D698" s="38"/>
      <c r="E698" s="21"/>
      <c r="F698" s="21"/>
      <c r="G698" s="21"/>
      <c r="H698" s="21"/>
      <c r="I698" s="21"/>
      <c r="J698" s="21"/>
      <c r="K698" s="21"/>
      <c r="L698" s="21"/>
      <c r="M698" s="21"/>
      <c r="N698" s="21"/>
      <c r="O698" s="21"/>
      <c r="P698" s="21"/>
      <c r="Q698" s="21"/>
      <c r="R698" s="21"/>
      <c r="S698" s="21"/>
      <c r="T698" s="21"/>
      <c r="U698" s="21"/>
      <c r="V698" s="21"/>
      <c r="W698" s="21"/>
      <c r="X698" s="21"/>
      <c r="Y698" s="21"/>
      <c r="Z698" s="21"/>
      <c r="AA698" s="21"/>
    </row>
    <row r="699" spans="1:27">
      <c r="A699" s="21"/>
      <c r="B699" s="21"/>
      <c r="C699" s="21"/>
      <c r="D699" s="38"/>
      <c r="E699" s="21"/>
      <c r="F699" s="21"/>
      <c r="G699" s="21"/>
      <c r="H699" s="21"/>
      <c r="I699" s="21"/>
      <c r="J699" s="21"/>
      <c r="K699" s="21"/>
      <c r="L699" s="21"/>
      <c r="M699" s="21"/>
      <c r="N699" s="21"/>
      <c r="O699" s="21"/>
      <c r="P699" s="21"/>
      <c r="Q699" s="21"/>
      <c r="R699" s="21"/>
      <c r="S699" s="21"/>
      <c r="T699" s="21"/>
      <c r="U699" s="21"/>
      <c r="V699" s="21"/>
      <c r="W699" s="21"/>
      <c r="X699" s="21"/>
      <c r="Y699" s="21"/>
      <c r="Z699" s="21"/>
      <c r="AA699" s="21"/>
    </row>
    <row r="700" spans="1:27">
      <c r="A700" s="21"/>
      <c r="B700" s="21"/>
      <c r="C700" s="21"/>
      <c r="D700" s="38"/>
      <c r="E700" s="21"/>
      <c r="F700" s="21"/>
      <c r="G700" s="21"/>
      <c r="H700" s="21"/>
      <c r="I700" s="21"/>
      <c r="J700" s="21"/>
      <c r="K700" s="21"/>
      <c r="L700" s="21"/>
      <c r="M700" s="21"/>
      <c r="N700" s="21"/>
      <c r="O700" s="21"/>
      <c r="P700" s="21"/>
      <c r="Q700" s="21"/>
      <c r="R700" s="21"/>
      <c r="S700" s="21"/>
      <c r="T700" s="21"/>
      <c r="U700" s="21"/>
      <c r="V700" s="21"/>
      <c r="W700" s="21"/>
      <c r="X700" s="21"/>
      <c r="Y700" s="21"/>
      <c r="Z700" s="21"/>
      <c r="AA700" s="21"/>
    </row>
    <row r="701" spans="1:27">
      <c r="A701" s="21"/>
      <c r="B701" s="21"/>
      <c r="C701" s="21"/>
      <c r="D701" s="38"/>
      <c r="E701" s="21"/>
      <c r="F701" s="21"/>
      <c r="G701" s="21"/>
      <c r="H701" s="21"/>
      <c r="I701" s="21"/>
      <c r="J701" s="21"/>
      <c r="K701" s="21"/>
      <c r="L701" s="21"/>
      <c r="M701" s="21"/>
      <c r="N701" s="21"/>
      <c r="O701" s="21"/>
      <c r="P701" s="21"/>
      <c r="Q701" s="21"/>
      <c r="R701" s="21"/>
      <c r="S701" s="21"/>
      <c r="T701" s="21"/>
      <c r="U701" s="21"/>
      <c r="V701" s="21"/>
      <c r="W701" s="21"/>
      <c r="X701" s="21"/>
      <c r="Y701" s="21"/>
      <c r="Z701" s="21"/>
      <c r="AA701" s="21"/>
    </row>
    <row r="702" spans="1:27">
      <c r="A702" s="21"/>
      <c r="B702" s="21"/>
      <c r="C702" s="21"/>
      <c r="D702" s="38"/>
      <c r="E702" s="21"/>
      <c r="F702" s="21"/>
      <c r="G702" s="21"/>
      <c r="H702" s="21"/>
      <c r="I702" s="21"/>
      <c r="J702" s="21"/>
      <c r="K702" s="21"/>
      <c r="L702" s="21"/>
      <c r="M702" s="21"/>
      <c r="N702" s="21"/>
      <c r="O702" s="21"/>
      <c r="P702" s="21"/>
      <c r="Q702" s="21"/>
      <c r="R702" s="21"/>
      <c r="S702" s="21"/>
      <c r="T702" s="21"/>
      <c r="U702" s="21"/>
      <c r="V702" s="21"/>
      <c r="W702" s="21"/>
      <c r="X702" s="21"/>
      <c r="Y702" s="21"/>
      <c r="Z702" s="21"/>
      <c r="AA702" s="21"/>
    </row>
    <row r="703" spans="1:27">
      <c r="A703" s="21"/>
      <c r="B703" s="21"/>
      <c r="C703" s="21"/>
      <c r="D703" s="38"/>
      <c r="E703" s="21"/>
      <c r="F703" s="21"/>
      <c r="G703" s="21"/>
      <c r="H703" s="21"/>
      <c r="I703" s="21"/>
      <c r="J703" s="21"/>
      <c r="K703" s="21"/>
      <c r="L703" s="21"/>
      <c r="M703" s="21"/>
      <c r="N703" s="21"/>
      <c r="O703" s="21"/>
      <c r="P703" s="21"/>
      <c r="Q703" s="21"/>
      <c r="R703" s="21"/>
      <c r="S703" s="21"/>
      <c r="T703" s="21"/>
      <c r="U703" s="21"/>
      <c r="V703" s="21"/>
      <c r="W703" s="21"/>
      <c r="X703" s="21"/>
      <c r="Y703" s="21"/>
      <c r="Z703" s="21"/>
      <c r="AA703" s="21"/>
    </row>
    <row r="704" spans="1:27">
      <c r="A704" s="21"/>
      <c r="B704" s="21"/>
      <c r="C704" s="21"/>
      <c r="D704" s="38"/>
      <c r="E704" s="21"/>
      <c r="F704" s="21"/>
      <c r="G704" s="21"/>
      <c r="H704" s="21"/>
      <c r="I704" s="21"/>
      <c r="J704" s="21"/>
      <c r="K704" s="21"/>
      <c r="L704" s="21"/>
      <c r="M704" s="21"/>
      <c r="N704" s="21"/>
      <c r="O704" s="21"/>
      <c r="P704" s="21"/>
      <c r="Q704" s="21"/>
      <c r="R704" s="21"/>
      <c r="S704" s="21"/>
      <c r="T704" s="21"/>
      <c r="U704" s="21"/>
      <c r="V704" s="21"/>
      <c r="W704" s="21"/>
      <c r="X704" s="21"/>
      <c r="Y704" s="21"/>
      <c r="Z704" s="21"/>
      <c r="AA704" s="21"/>
    </row>
    <row r="705" spans="1:27">
      <c r="A705" s="21"/>
      <c r="B705" s="21"/>
      <c r="C705" s="21"/>
      <c r="D705" s="38"/>
      <c r="E705" s="21"/>
      <c r="F705" s="21"/>
      <c r="G705" s="21"/>
      <c r="H705" s="21"/>
      <c r="I705" s="21"/>
      <c r="J705" s="21"/>
      <c r="K705" s="21"/>
      <c r="L705" s="21"/>
      <c r="M705" s="21"/>
      <c r="N705" s="21"/>
      <c r="O705" s="21"/>
      <c r="P705" s="21"/>
      <c r="Q705" s="21"/>
      <c r="R705" s="21"/>
      <c r="S705" s="21"/>
      <c r="T705" s="21"/>
      <c r="U705" s="21"/>
      <c r="V705" s="21"/>
      <c r="W705" s="21"/>
      <c r="X705" s="21"/>
      <c r="Y705" s="21"/>
      <c r="Z705" s="21"/>
      <c r="AA705" s="21"/>
    </row>
    <row r="706" spans="1:27">
      <c r="A706" s="21"/>
      <c r="B706" s="21"/>
      <c r="C706" s="21"/>
      <c r="D706" s="38"/>
      <c r="E706" s="21"/>
      <c r="F706" s="21"/>
      <c r="G706" s="21"/>
      <c r="H706" s="21"/>
      <c r="I706" s="21"/>
      <c r="J706" s="21"/>
      <c r="K706" s="21"/>
      <c r="L706" s="21"/>
      <c r="M706" s="21"/>
      <c r="N706" s="21"/>
      <c r="O706" s="21"/>
      <c r="P706" s="21"/>
      <c r="Q706" s="21"/>
      <c r="R706" s="21"/>
      <c r="S706" s="21"/>
      <c r="T706" s="21"/>
      <c r="U706" s="21"/>
      <c r="V706" s="21"/>
      <c r="W706" s="21"/>
      <c r="X706" s="21"/>
      <c r="Y706" s="21"/>
      <c r="Z706" s="21"/>
      <c r="AA706" s="21"/>
    </row>
    <row r="707" spans="1:27">
      <c r="A707" s="21"/>
      <c r="B707" s="21"/>
      <c r="C707" s="21"/>
      <c r="D707" s="38"/>
      <c r="E707" s="21"/>
      <c r="F707" s="21"/>
      <c r="G707" s="21"/>
      <c r="H707" s="21"/>
      <c r="I707" s="21"/>
      <c r="J707" s="21"/>
      <c r="K707" s="21"/>
      <c r="L707" s="21"/>
      <c r="M707" s="21"/>
      <c r="N707" s="21"/>
      <c r="O707" s="21"/>
      <c r="P707" s="21"/>
      <c r="Q707" s="21"/>
      <c r="R707" s="21"/>
      <c r="S707" s="21"/>
      <c r="T707" s="21"/>
      <c r="U707" s="21"/>
      <c r="V707" s="21"/>
      <c r="W707" s="21"/>
      <c r="X707" s="21"/>
      <c r="Y707" s="21"/>
      <c r="Z707" s="21"/>
      <c r="AA707" s="21"/>
    </row>
    <row r="708" spans="1:27">
      <c r="A708" s="21"/>
      <c r="B708" s="21"/>
      <c r="C708" s="21"/>
      <c r="D708" s="38"/>
      <c r="E708" s="21"/>
      <c r="F708" s="21"/>
      <c r="G708" s="21"/>
      <c r="H708" s="21"/>
      <c r="I708" s="21"/>
      <c r="J708" s="21"/>
      <c r="K708" s="21"/>
      <c r="L708" s="21"/>
      <c r="M708" s="21"/>
      <c r="N708" s="21"/>
      <c r="O708" s="21"/>
      <c r="P708" s="21"/>
      <c r="Q708" s="21"/>
      <c r="R708" s="21"/>
      <c r="S708" s="21"/>
      <c r="T708" s="21"/>
      <c r="U708" s="21"/>
      <c r="V708" s="21"/>
      <c r="W708" s="21"/>
      <c r="X708" s="21"/>
      <c r="Y708" s="21"/>
      <c r="Z708" s="21"/>
      <c r="AA708" s="21"/>
    </row>
    <row r="709" spans="1:27">
      <c r="A709" s="21"/>
      <c r="B709" s="21"/>
      <c r="C709" s="21"/>
      <c r="D709" s="38"/>
      <c r="E709" s="21"/>
      <c r="F709" s="21"/>
      <c r="G709" s="21"/>
      <c r="H709" s="21"/>
      <c r="I709" s="21"/>
      <c r="J709" s="21"/>
      <c r="K709" s="21"/>
      <c r="L709" s="21"/>
      <c r="M709" s="21"/>
      <c r="N709" s="21"/>
      <c r="O709" s="21"/>
      <c r="P709" s="21"/>
      <c r="Q709" s="21"/>
      <c r="R709" s="21"/>
      <c r="S709" s="21"/>
      <c r="T709" s="21"/>
      <c r="U709" s="21"/>
      <c r="V709" s="21"/>
      <c r="W709" s="21"/>
      <c r="X709" s="21"/>
      <c r="Y709" s="21"/>
      <c r="Z709" s="21"/>
      <c r="AA709" s="21"/>
    </row>
    <row r="710" spans="1:27">
      <c r="A710" s="21"/>
      <c r="B710" s="21"/>
      <c r="C710" s="21"/>
      <c r="D710" s="38"/>
      <c r="E710" s="21"/>
      <c r="F710" s="21"/>
      <c r="G710" s="21"/>
      <c r="H710" s="21"/>
      <c r="I710" s="21"/>
      <c r="J710" s="21"/>
      <c r="K710" s="21"/>
      <c r="L710" s="21"/>
      <c r="M710" s="21"/>
      <c r="N710" s="21"/>
      <c r="O710" s="21"/>
      <c r="P710" s="21"/>
      <c r="Q710" s="21"/>
      <c r="R710" s="21"/>
      <c r="S710" s="21"/>
      <c r="T710" s="21"/>
      <c r="U710" s="21"/>
      <c r="V710" s="21"/>
      <c r="W710" s="21"/>
      <c r="X710" s="21"/>
      <c r="Y710" s="21"/>
      <c r="Z710" s="21"/>
      <c r="AA710" s="21"/>
    </row>
    <row r="711" spans="1:27">
      <c r="A711" s="21"/>
      <c r="B711" s="21"/>
      <c r="C711" s="21"/>
      <c r="D711" s="38"/>
      <c r="E711" s="21"/>
      <c r="F711" s="21"/>
      <c r="G711" s="21"/>
      <c r="H711" s="21"/>
      <c r="I711" s="21"/>
      <c r="J711" s="21"/>
      <c r="K711" s="21"/>
      <c r="L711" s="21"/>
      <c r="M711" s="21"/>
      <c r="N711" s="21"/>
      <c r="O711" s="21"/>
      <c r="P711" s="21"/>
      <c r="Q711" s="21"/>
      <c r="R711" s="21"/>
      <c r="S711" s="21"/>
      <c r="T711" s="21"/>
      <c r="U711" s="21"/>
      <c r="V711" s="21"/>
      <c r="W711" s="21"/>
      <c r="X711" s="21"/>
      <c r="Y711" s="21"/>
      <c r="Z711" s="21"/>
      <c r="AA711" s="21"/>
    </row>
    <row r="712" spans="1:27">
      <c r="A712" s="21"/>
      <c r="B712" s="21"/>
      <c r="C712" s="21"/>
      <c r="D712" s="38"/>
      <c r="E712" s="21"/>
      <c r="F712" s="21"/>
      <c r="G712" s="21"/>
      <c r="H712" s="21"/>
      <c r="I712" s="21"/>
      <c r="J712" s="21"/>
      <c r="K712" s="21"/>
      <c r="L712" s="21"/>
      <c r="M712" s="21"/>
      <c r="N712" s="21"/>
      <c r="O712" s="21"/>
      <c r="P712" s="21"/>
      <c r="Q712" s="21"/>
      <c r="R712" s="21"/>
      <c r="S712" s="21"/>
      <c r="T712" s="21"/>
      <c r="U712" s="21"/>
      <c r="V712" s="21"/>
      <c r="W712" s="21"/>
      <c r="X712" s="21"/>
      <c r="Y712" s="21"/>
      <c r="Z712" s="21"/>
      <c r="AA712" s="21"/>
    </row>
    <row r="713" spans="1:27">
      <c r="A713" s="21"/>
      <c r="B713" s="21"/>
      <c r="C713" s="21"/>
      <c r="D713" s="38"/>
      <c r="E713" s="21"/>
      <c r="F713" s="21"/>
      <c r="G713" s="21"/>
      <c r="H713" s="21"/>
      <c r="I713" s="21"/>
      <c r="J713" s="21"/>
      <c r="K713" s="21"/>
      <c r="L713" s="21"/>
      <c r="M713" s="21"/>
      <c r="N713" s="21"/>
      <c r="O713" s="21"/>
      <c r="P713" s="21"/>
      <c r="Q713" s="21"/>
      <c r="R713" s="21"/>
      <c r="S713" s="21"/>
      <c r="T713" s="21"/>
      <c r="U713" s="21"/>
      <c r="V713" s="21"/>
      <c r="W713" s="21"/>
      <c r="X713" s="21"/>
      <c r="Y713" s="21"/>
      <c r="Z713" s="21"/>
      <c r="AA713" s="21"/>
    </row>
    <row r="714" spans="1:27">
      <c r="A714" s="21"/>
      <c r="B714" s="21"/>
      <c r="C714" s="21"/>
      <c r="D714" s="38"/>
      <c r="E714" s="21"/>
      <c r="F714" s="21"/>
      <c r="G714" s="21"/>
      <c r="H714" s="21"/>
      <c r="I714" s="21"/>
      <c r="J714" s="21"/>
      <c r="K714" s="21"/>
      <c r="L714" s="21"/>
      <c r="M714" s="21"/>
      <c r="N714" s="21"/>
      <c r="O714" s="21"/>
      <c r="P714" s="21"/>
      <c r="Q714" s="21"/>
      <c r="R714" s="21"/>
      <c r="S714" s="21"/>
      <c r="T714" s="21"/>
      <c r="U714" s="21"/>
      <c r="V714" s="21"/>
      <c r="W714" s="21"/>
      <c r="X714" s="21"/>
      <c r="Y714" s="21"/>
      <c r="Z714" s="21"/>
      <c r="AA714" s="21"/>
    </row>
    <row r="715" spans="1:27">
      <c r="A715" s="21"/>
      <c r="B715" s="21"/>
      <c r="C715" s="21"/>
      <c r="D715" s="38"/>
      <c r="E715" s="21"/>
      <c r="F715" s="21"/>
      <c r="G715" s="21"/>
      <c r="H715" s="21"/>
      <c r="I715" s="21"/>
      <c r="J715" s="21"/>
      <c r="K715" s="21"/>
      <c r="L715" s="21"/>
      <c r="M715" s="21"/>
      <c r="N715" s="21"/>
      <c r="O715" s="21"/>
      <c r="P715" s="21"/>
      <c r="Q715" s="21"/>
      <c r="R715" s="21"/>
      <c r="S715" s="21"/>
      <c r="T715" s="21"/>
      <c r="U715" s="21"/>
      <c r="V715" s="21"/>
      <c r="W715" s="21"/>
      <c r="X715" s="21"/>
      <c r="Y715" s="21"/>
      <c r="Z715" s="21"/>
      <c r="AA715" s="21"/>
    </row>
    <row r="716" spans="1:27">
      <c r="A716" s="21"/>
      <c r="B716" s="21"/>
      <c r="C716" s="21"/>
      <c r="D716" s="38"/>
      <c r="E716" s="21"/>
      <c r="F716" s="21"/>
      <c r="G716" s="21"/>
      <c r="H716" s="21"/>
      <c r="I716" s="21"/>
      <c r="J716" s="21"/>
      <c r="K716" s="21"/>
      <c r="L716" s="21"/>
      <c r="M716" s="21"/>
      <c r="N716" s="21"/>
      <c r="O716" s="21"/>
      <c r="P716" s="21"/>
      <c r="Q716" s="21"/>
      <c r="R716" s="21"/>
      <c r="S716" s="21"/>
      <c r="T716" s="21"/>
      <c r="U716" s="21"/>
      <c r="V716" s="21"/>
      <c r="W716" s="21"/>
      <c r="X716" s="21"/>
      <c r="Y716" s="21"/>
      <c r="Z716" s="21"/>
      <c r="AA716" s="21"/>
    </row>
    <row r="717" spans="1:27">
      <c r="A717" s="21"/>
      <c r="B717" s="21"/>
      <c r="C717" s="21"/>
      <c r="D717" s="38"/>
      <c r="E717" s="21"/>
      <c r="F717" s="21"/>
      <c r="G717" s="21"/>
      <c r="H717" s="21"/>
      <c r="I717" s="21"/>
      <c r="J717" s="21"/>
      <c r="K717" s="21"/>
      <c r="L717" s="21"/>
      <c r="M717" s="21"/>
      <c r="N717" s="21"/>
      <c r="O717" s="21"/>
      <c r="P717" s="21"/>
      <c r="Q717" s="21"/>
      <c r="R717" s="21"/>
      <c r="S717" s="21"/>
      <c r="T717" s="21"/>
      <c r="U717" s="21"/>
      <c r="V717" s="21"/>
      <c r="W717" s="21"/>
      <c r="X717" s="21"/>
      <c r="Y717" s="21"/>
      <c r="Z717" s="21"/>
      <c r="AA717" s="21"/>
    </row>
    <row r="718" spans="1:27">
      <c r="A718" s="21"/>
      <c r="B718" s="21"/>
      <c r="C718" s="21"/>
      <c r="D718" s="38"/>
      <c r="E718" s="21"/>
      <c r="F718" s="21"/>
      <c r="G718" s="21"/>
      <c r="H718" s="21"/>
      <c r="I718" s="21"/>
      <c r="J718" s="21"/>
      <c r="K718" s="21"/>
      <c r="L718" s="21"/>
      <c r="M718" s="21"/>
      <c r="N718" s="21"/>
      <c r="O718" s="21"/>
      <c r="P718" s="21"/>
      <c r="Q718" s="21"/>
      <c r="R718" s="21"/>
      <c r="S718" s="21"/>
      <c r="T718" s="21"/>
      <c r="U718" s="21"/>
      <c r="V718" s="21"/>
      <c r="W718" s="21"/>
      <c r="X718" s="21"/>
      <c r="Y718" s="21"/>
      <c r="Z718" s="21"/>
      <c r="AA718" s="21"/>
    </row>
    <row r="719" spans="1:27">
      <c r="A719" s="21"/>
      <c r="B719" s="21"/>
      <c r="C719" s="21"/>
      <c r="D719" s="38"/>
      <c r="E719" s="21"/>
      <c r="F719" s="21"/>
      <c r="G719" s="21"/>
      <c r="H719" s="21"/>
      <c r="I719" s="21"/>
      <c r="J719" s="21"/>
      <c r="K719" s="21"/>
      <c r="L719" s="21"/>
      <c r="M719" s="21"/>
      <c r="N719" s="21"/>
      <c r="O719" s="21"/>
      <c r="P719" s="21"/>
      <c r="Q719" s="21"/>
      <c r="R719" s="21"/>
      <c r="S719" s="21"/>
      <c r="T719" s="21"/>
      <c r="U719" s="21"/>
      <c r="V719" s="21"/>
      <c r="W719" s="21"/>
      <c r="X719" s="21"/>
      <c r="Y719" s="21"/>
      <c r="Z719" s="21"/>
      <c r="AA719" s="21"/>
    </row>
    <row r="720" spans="1:27">
      <c r="A720" s="21"/>
      <c r="B720" s="21"/>
      <c r="C720" s="21"/>
      <c r="D720" s="38"/>
      <c r="E720" s="21"/>
      <c r="F720" s="21"/>
      <c r="G720" s="21"/>
      <c r="H720" s="21"/>
      <c r="I720" s="21"/>
      <c r="J720" s="21"/>
      <c r="K720" s="21"/>
      <c r="L720" s="21"/>
      <c r="M720" s="21"/>
      <c r="N720" s="21"/>
      <c r="O720" s="21"/>
      <c r="P720" s="21"/>
      <c r="Q720" s="21"/>
      <c r="R720" s="21"/>
      <c r="S720" s="21"/>
      <c r="T720" s="21"/>
      <c r="U720" s="21"/>
      <c r="V720" s="21"/>
      <c r="W720" s="21"/>
      <c r="X720" s="21"/>
      <c r="Y720" s="21"/>
      <c r="Z720" s="21"/>
      <c r="AA720" s="21"/>
    </row>
    <row r="721" spans="1:27">
      <c r="A721" s="21"/>
      <c r="B721" s="21"/>
      <c r="C721" s="21"/>
      <c r="D721" s="38"/>
      <c r="E721" s="21"/>
      <c r="F721" s="21"/>
      <c r="G721" s="21"/>
      <c r="H721" s="21"/>
      <c r="I721" s="21"/>
      <c r="J721" s="21"/>
      <c r="K721" s="21"/>
      <c r="L721" s="21"/>
      <c r="M721" s="21"/>
      <c r="N721" s="21"/>
      <c r="O721" s="21"/>
      <c r="P721" s="21"/>
      <c r="Q721" s="21"/>
      <c r="R721" s="21"/>
      <c r="S721" s="21"/>
      <c r="T721" s="21"/>
      <c r="U721" s="21"/>
      <c r="V721" s="21"/>
      <c r="W721" s="21"/>
      <c r="X721" s="21"/>
      <c r="Y721" s="21"/>
      <c r="Z721" s="21"/>
      <c r="AA721" s="21"/>
    </row>
    <row r="722" spans="1:27">
      <c r="A722" s="21"/>
      <c r="B722" s="21"/>
      <c r="C722" s="21"/>
      <c r="D722" s="38"/>
      <c r="E722" s="21"/>
      <c r="F722" s="21"/>
      <c r="G722" s="21"/>
      <c r="H722" s="21"/>
      <c r="I722" s="21"/>
      <c r="J722" s="21"/>
      <c r="K722" s="21"/>
      <c r="L722" s="21"/>
      <c r="M722" s="21"/>
      <c r="N722" s="21"/>
      <c r="O722" s="21"/>
      <c r="P722" s="21"/>
      <c r="Q722" s="21"/>
      <c r="R722" s="21"/>
      <c r="S722" s="21"/>
      <c r="T722" s="21"/>
      <c r="U722" s="21"/>
      <c r="V722" s="21"/>
      <c r="W722" s="21"/>
      <c r="X722" s="21"/>
      <c r="Y722" s="21"/>
      <c r="Z722" s="21"/>
      <c r="AA722" s="21"/>
    </row>
    <row r="723" spans="1:27">
      <c r="A723" s="21"/>
      <c r="B723" s="21"/>
      <c r="C723" s="21"/>
      <c r="D723" s="38"/>
      <c r="E723" s="21"/>
      <c r="F723" s="21"/>
      <c r="G723" s="21"/>
      <c r="H723" s="21"/>
      <c r="I723" s="21"/>
      <c r="J723" s="21"/>
      <c r="K723" s="21"/>
      <c r="L723" s="21"/>
      <c r="M723" s="21"/>
      <c r="N723" s="21"/>
      <c r="O723" s="21"/>
      <c r="P723" s="21"/>
      <c r="Q723" s="21"/>
      <c r="R723" s="21"/>
      <c r="S723" s="21"/>
      <c r="T723" s="21"/>
      <c r="U723" s="21"/>
      <c r="V723" s="21"/>
      <c r="W723" s="21"/>
      <c r="X723" s="21"/>
      <c r="Y723" s="21"/>
      <c r="Z723" s="21"/>
      <c r="AA723" s="21"/>
    </row>
    <row r="724" spans="1:27">
      <c r="A724" s="21"/>
      <c r="B724" s="21"/>
      <c r="C724" s="21"/>
      <c r="D724" s="38"/>
      <c r="E724" s="21"/>
      <c r="F724" s="21"/>
      <c r="G724" s="21"/>
      <c r="H724" s="21"/>
      <c r="I724" s="21"/>
      <c r="J724" s="21"/>
      <c r="K724" s="21"/>
      <c r="L724" s="21"/>
      <c r="M724" s="21"/>
      <c r="N724" s="21"/>
      <c r="O724" s="21"/>
      <c r="P724" s="21"/>
      <c r="Q724" s="21"/>
      <c r="R724" s="21"/>
      <c r="S724" s="21"/>
      <c r="T724" s="21"/>
      <c r="U724" s="21"/>
      <c r="V724" s="21"/>
      <c r="W724" s="21"/>
      <c r="X724" s="21"/>
      <c r="Y724" s="21"/>
      <c r="Z724" s="21"/>
      <c r="AA724" s="21"/>
    </row>
    <row r="725" spans="1:27">
      <c r="A725" s="21"/>
      <c r="B725" s="21"/>
      <c r="C725" s="21"/>
      <c r="D725" s="38"/>
      <c r="E725" s="21"/>
      <c r="F725" s="21"/>
      <c r="G725" s="21"/>
      <c r="H725" s="21"/>
      <c r="I725" s="21"/>
      <c r="J725" s="21"/>
      <c r="K725" s="21"/>
      <c r="L725" s="21"/>
      <c r="M725" s="21"/>
      <c r="N725" s="21"/>
      <c r="O725" s="21"/>
      <c r="P725" s="21"/>
      <c r="Q725" s="21"/>
      <c r="R725" s="21"/>
      <c r="S725" s="21"/>
      <c r="T725" s="21"/>
      <c r="U725" s="21"/>
      <c r="V725" s="21"/>
      <c r="W725" s="21"/>
      <c r="X725" s="21"/>
      <c r="Y725" s="21"/>
      <c r="Z725" s="21"/>
      <c r="AA725" s="21"/>
    </row>
    <row r="726" spans="1:27">
      <c r="A726" s="21"/>
      <c r="B726" s="21"/>
      <c r="C726" s="21"/>
      <c r="D726" s="38"/>
      <c r="E726" s="21"/>
      <c r="F726" s="21"/>
      <c r="G726" s="21"/>
      <c r="H726" s="21"/>
      <c r="I726" s="21"/>
      <c r="J726" s="21"/>
      <c r="K726" s="21"/>
      <c r="L726" s="21"/>
      <c r="M726" s="21"/>
      <c r="N726" s="21"/>
      <c r="O726" s="21"/>
      <c r="P726" s="21"/>
      <c r="Q726" s="21"/>
      <c r="R726" s="21"/>
      <c r="S726" s="21"/>
      <c r="T726" s="21"/>
      <c r="U726" s="21"/>
      <c r="V726" s="21"/>
      <c r="W726" s="21"/>
      <c r="X726" s="21"/>
      <c r="Y726" s="21"/>
      <c r="Z726" s="21"/>
      <c r="AA726" s="21"/>
    </row>
    <row r="727" spans="1:27">
      <c r="A727" s="21"/>
      <c r="B727" s="21"/>
      <c r="C727" s="21"/>
      <c r="D727" s="38"/>
      <c r="E727" s="21"/>
      <c r="F727" s="21"/>
      <c r="G727" s="21"/>
      <c r="H727" s="21"/>
      <c r="I727" s="21"/>
      <c r="J727" s="21"/>
      <c r="K727" s="21"/>
      <c r="L727" s="21"/>
      <c r="M727" s="21"/>
      <c r="N727" s="21"/>
      <c r="O727" s="21"/>
      <c r="P727" s="21"/>
      <c r="Q727" s="21"/>
      <c r="R727" s="21"/>
      <c r="S727" s="21"/>
      <c r="T727" s="21"/>
      <c r="U727" s="21"/>
      <c r="V727" s="21"/>
      <c r="W727" s="21"/>
      <c r="X727" s="21"/>
      <c r="Y727" s="21"/>
      <c r="Z727" s="21"/>
      <c r="AA727" s="21"/>
    </row>
    <row r="728" spans="1:27">
      <c r="A728" s="21"/>
      <c r="B728" s="21"/>
      <c r="C728" s="21"/>
      <c r="D728" s="38"/>
      <c r="E728" s="21"/>
      <c r="F728" s="21"/>
      <c r="G728" s="21"/>
      <c r="H728" s="21"/>
      <c r="I728" s="21"/>
      <c r="J728" s="21"/>
      <c r="K728" s="21"/>
      <c r="L728" s="21"/>
      <c r="M728" s="21"/>
      <c r="N728" s="21"/>
      <c r="O728" s="21"/>
      <c r="P728" s="21"/>
      <c r="Q728" s="21"/>
      <c r="R728" s="21"/>
      <c r="S728" s="21"/>
      <c r="T728" s="21"/>
      <c r="U728" s="21"/>
      <c r="V728" s="21"/>
      <c r="W728" s="21"/>
      <c r="X728" s="21"/>
      <c r="Y728" s="21"/>
      <c r="Z728" s="21"/>
      <c r="AA728" s="21"/>
    </row>
    <row r="729" spans="1:27">
      <c r="A729" s="21"/>
      <c r="B729" s="21"/>
      <c r="C729" s="21"/>
      <c r="D729" s="38"/>
      <c r="E729" s="21"/>
      <c r="F729" s="21"/>
      <c r="G729" s="21"/>
      <c r="H729" s="21"/>
      <c r="I729" s="21"/>
      <c r="J729" s="21"/>
      <c r="K729" s="21"/>
      <c r="L729" s="21"/>
      <c r="M729" s="21"/>
      <c r="N729" s="21"/>
      <c r="O729" s="21"/>
      <c r="P729" s="21"/>
      <c r="Q729" s="21"/>
      <c r="R729" s="21"/>
      <c r="S729" s="21"/>
      <c r="T729" s="21"/>
      <c r="U729" s="21"/>
      <c r="V729" s="21"/>
      <c r="W729" s="21"/>
      <c r="X729" s="21"/>
      <c r="Y729" s="21"/>
      <c r="Z729" s="21"/>
      <c r="AA729" s="21"/>
    </row>
    <row r="730" spans="1:27">
      <c r="A730" s="21"/>
      <c r="B730" s="21"/>
      <c r="C730" s="21"/>
      <c r="D730" s="38"/>
      <c r="E730" s="21"/>
      <c r="F730" s="21"/>
      <c r="G730" s="21"/>
      <c r="H730" s="21"/>
      <c r="I730" s="21"/>
      <c r="J730" s="21"/>
      <c r="K730" s="21"/>
      <c r="L730" s="21"/>
      <c r="M730" s="21"/>
      <c r="N730" s="21"/>
      <c r="O730" s="21"/>
      <c r="P730" s="21"/>
      <c r="Q730" s="21"/>
      <c r="R730" s="21"/>
      <c r="S730" s="21"/>
      <c r="T730" s="21"/>
      <c r="U730" s="21"/>
      <c r="V730" s="21"/>
      <c r="W730" s="21"/>
      <c r="X730" s="21"/>
      <c r="Y730" s="21"/>
      <c r="Z730" s="21"/>
      <c r="AA730" s="21"/>
    </row>
    <row r="731" spans="1:27">
      <c r="A731" s="21"/>
      <c r="B731" s="21"/>
      <c r="C731" s="21"/>
      <c r="D731" s="38"/>
      <c r="E731" s="21"/>
      <c r="F731" s="21"/>
      <c r="G731" s="21"/>
      <c r="H731" s="21"/>
      <c r="I731" s="21"/>
      <c r="J731" s="21"/>
      <c r="K731" s="21"/>
      <c r="L731" s="21"/>
      <c r="M731" s="21"/>
      <c r="N731" s="21"/>
      <c r="O731" s="21"/>
      <c r="P731" s="21"/>
      <c r="Q731" s="21"/>
      <c r="R731" s="21"/>
      <c r="S731" s="21"/>
      <c r="T731" s="21"/>
      <c r="U731" s="21"/>
      <c r="V731" s="21"/>
      <c r="W731" s="21"/>
      <c r="X731" s="21"/>
      <c r="Y731" s="21"/>
      <c r="Z731" s="21"/>
      <c r="AA731" s="21"/>
    </row>
    <row r="732" spans="1:27">
      <c r="A732" s="21"/>
      <c r="B732" s="21"/>
      <c r="C732" s="21"/>
      <c r="D732" s="38"/>
      <c r="E732" s="21"/>
      <c r="F732" s="21"/>
      <c r="G732" s="21"/>
      <c r="H732" s="21"/>
      <c r="I732" s="21"/>
      <c r="J732" s="21"/>
      <c r="K732" s="21"/>
      <c r="L732" s="21"/>
      <c r="M732" s="21"/>
      <c r="N732" s="21"/>
      <c r="O732" s="21"/>
      <c r="P732" s="21"/>
      <c r="Q732" s="21"/>
      <c r="R732" s="21"/>
      <c r="S732" s="21"/>
      <c r="T732" s="21"/>
      <c r="U732" s="21"/>
      <c r="V732" s="21"/>
      <c r="W732" s="21"/>
      <c r="X732" s="21"/>
      <c r="Y732" s="21"/>
      <c r="Z732" s="21"/>
      <c r="AA732" s="21"/>
    </row>
    <row r="733" spans="1:27">
      <c r="A733" s="21"/>
      <c r="B733" s="21"/>
      <c r="C733" s="21"/>
      <c r="D733" s="38"/>
      <c r="E733" s="21"/>
      <c r="F733" s="21"/>
      <c r="G733" s="21"/>
      <c r="H733" s="21"/>
      <c r="I733" s="21"/>
      <c r="J733" s="21"/>
      <c r="K733" s="21"/>
      <c r="L733" s="21"/>
      <c r="M733" s="21"/>
      <c r="N733" s="21"/>
      <c r="O733" s="21"/>
      <c r="P733" s="21"/>
      <c r="Q733" s="21"/>
      <c r="R733" s="21"/>
      <c r="S733" s="21"/>
      <c r="T733" s="21"/>
      <c r="U733" s="21"/>
      <c r="V733" s="21"/>
      <c r="W733" s="21"/>
      <c r="X733" s="21"/>
      <c r="Y733" s="21"/>
      <c r="Z733" s="21"/>
      <c r="AA733" s="21"/>
    </row>
    <row r="734" spans="1:27">
      <c r="A734" s="21"/>
      <c r="B734" s="21"/>
      <c r="C734" s="21"/>
      <c r="D734" s="38"/>
      <c r="E734" s="21"/>
      <c r="F734" s="21"/>
      <c r="G734" s="21"/>
      <c r="H734" s="21"/>
      <c r="I734" s="21"/>
      <c r="J734" s="21"/>
      <c r="K734" s="21"/>
      <c r="L734" s="21"/>
      <c r="M734" s="21"/>
      <c r="N734" s="21"/>
      <c r="O734" s="21"/>
      <c r="P734" s="21"/>
      <c r="Q734" s="21"/>
      <c r="R734" s="21"/>
      <c r="S734" s="21"/>
      <c r="T734" s="21"/>
      <c r="U734" s="21"/>
      <c r="V734" s="21"/>
      <c r="W734" s="21"/>
      <c r="X734" s="21"/>
      <c r="Y734" s="21"/>
      <c r="Z734" s="21"/>
      <c r="AA734" s="21"/>
    </row>
    <row r="735" spans="1:27">
      <c r="A735" s="21"/>
      <c r="B735" s="21"/>
      <c r="C735" s="21"/>
      <c r="D735" s="38"/>
      <c r="E735" s="21"/>
      <c r="F735" s="21"/>
      <c r="G735" s="21"/>
      <c r="H735" s="21"/>
      <c r="I735" s="21"/>
      <c r="J735" s="21"/>
      <c r="K735" s="21"/>
      <c r="L735" s="21"/>
      <c r="M735" s="21"/>
      <c r="N735" s="21"/>
      <c r="O735" s="21"/>
      <c r="P735" s="21"/>
      <c r="Q735" s="21"/>
      <c r="R735" s="21"/>
      <c r="S735" s="21"/>
      <c r="T735" s="21"/>
      <c r="U735" s="21"/>
      <c r="V735" s="21"/>
      <c r="W735" s="21"/>
      <c r="X735" s="21"/>
      <c r="Y735" s="21"/>
      <c r="Z735" s="21"/>
      <c r="AA735" s="21"/>
    </row>
    <row r="736" spans="1:27">
      <c r="A736" s="21"/>
      <c r="B736" s="21"/>
      <c r="C736" s="21"/>
      <c r="D736" s="38"/>
      <c r="E736" s="21"/>
      <c r="F736" s="21"/>
      <c r="G736" s="21"/>
      <c r="H736" s="21"/>
      <c r="I736" s="21"/>
      <c r="J736" s="21"/>
      <c r="K736" s="21"/>
      <c r="L736" s="21"/>
      <c r="M736" s="21"/>
      <c r="N736" s="21"/>
      <c r="O736" s="21"/>
      <c r="P736" s="21"/>
      <c r="Q736" s="21"/>
      <c r="R736" s="21"/>
      <c r="S736" s="21"/>
      <c r="T736" s="21"/>
      <c r="U736" s="21"/>
      <c r="V736" s="21"/>
      <c r="W736" s="21"/>
      <c r="X736" s="21"/>
      <c r="Y736" s="21"/>
      <c r="Z736" s="21"/>
      <c r="AA736" s="21"/>
    </row>
    <row r="737" spans="1:27">
      <c r="A737" s="21"/>
      <c r="B737" s="21"/>
      <c r="C737" s="21"/>
      <c r="D737" s="38"/>
      <c r="E737" s="21"/>
      <c r="F737" s="21"/>
      <c r="G737" s="21"/>
      <c r="H737" s="21"/>
      <c r="I737" s="21"/>
      <c r="J737" s="21"/>
      <c r="K737" s="21"/>
      <c r="L737" s="21"/>
      <c r="M737" s="21"/>
      <c r="N737" s="21"/>
      <c r="O737" s="21"/>
      <c r="P737" s="21"/>
      <c r="Q737" s="21"/>
      <c r="R737" s="21"/>
      <c r="S737" s="21"/>
      <c r="T737" s="21"/>
      <c r="U737" s="21"/>
      <c r="V737" s="21"/>
      <c r="W737" s="21"/>
      <c r="X737" s="21"/>
      <c r="Y737" s="21"/>
      <c r="Z737" s="21"/>
      <c r="AA737" s="21"/>
    </row>
    <row r="738" spans="1:27">
      <c r="A738" s="21"/>
      <c r="B738" s="21"/>
      <c r="C738" s="21"/>
      <c r="D738" s="38"/>
      <c r="E738" s="21"/>
      <c r="F738" s="21"/>
      <c r="G738" s="21"/>
      <c r="H738" s="21"/>
      <c r="I738" s="21"/>
      <c r="J738" s="21"/>
      <c r="K738" s="21"/>
      <c r="L738" s="21"/>
      <c r="M738" s="21"/>
      <c r="N738" s="21"/>
      <c r="O738" s="21"/>
      <c r="P738" s="21"/>
      <c r="Q738" s="21"/>
      <c r="R738" s="21"/>
      <c r="S738" s="21"/>
      <c r="T738" s="21"/>
      <c r="U738" s="21"/>
      <c r="V738" s="21"/>
      <c r="W738" s="21"/>
      <c r="X738" s="21"/>
      <c r="Y738" s="21"/>
      <c r="Z738" s="21"/>
      <c r="AA738" s="21"/>
    </row>
    <row r="739" spans="1:27">
      <c r="A739" s="21"/>
      <c r="B739" s="21"/>
      <c r="C739" s="21"/>
      <c r="D739" s="38"/>
      <c r="E739" s="21"/>
      <c r="F739" s="21"/>
      <c r="G739" s="21"/>
      <c r="H739" s="21"/>
      <c r="I739" s="21"/>
      <c r="J739" s="21"/>
      <c r="K739" s="21"/>
      <c r="L739" s="21"/>
      <c r="M739" s="21"/>
      <c r="N739" s="21"/>
      <c r="O739" s="21"/>
      <c r="P739" s="21"/>
      <c r="Q739" s="21"/>
      <c r="R739" s="21"/>
      <c r="S739" s="21"/>
      <c r="T739" s="21"/>
      <c r="U739" s="21"/>
      <c r="V739" s="21"/>
      <c r="W739" s="21"/>
      <c r="X739" s="21"/>
      <c r="Y739" s="21"/>
      <c r="Z739" s="21"/>
      <c r="AA739" s="21"/>
    </row>
    <row r="740" spans="1:27">
      <c r="A740" s="21"/>
      <c r="B740" s="21"/>
      <c r="C740" s="21"/>
      <c r="D740" s="38"/>
      <c r="E740" s="21"/>
      <c r="F740" s="21"/>
      <c r="G740" s="21"/>
      <c r="H740" s="21"/>
      <c r="I740" s="21"/>
      <c r="J740" s="21"/>
      <c r="K740" s="21"/>
      <c r="L740" s="21"/>
      <c r="M740" s="21"/>
      <c r="N740" s="21"/>
      <c r="O740" s="21"/>
      <c r="P740" s="21"/>
      <c r="Q740" s="21"/>
      <c r="R740" s="21"/>
      <c r="S740" s="21"/>
      <c r="T740" s="21"/>
      <c r="U740" s="21"/>
      <c r="V740" s="21"/>
      <c r="W740" s="21"/>
      <c r="X740" s="21"/>
      <c r="Y740" s="21"/>
      <c r="Z740" s="21"/>
      <c r="AA740" s="21"/>
    </row>
    <row r="741" spans="1:27">
      <c r="A741" s="21"/>
      <c r="B741" s="21"/>
      <c r="C741" s="21"/>
      <c r="D741" s="38"/>
      <c r="E741" s="21"/>
      <c r="F741" s="21"/>
      <c r="G741" s="21"/>
      <c r="H741" s="21"/>
      <c r="I741" s="21"/>
      <c r="J741" s="21"/>
      <c r="K741" s="21"/>
      <c r="L741" s="21"/>
      <c r="M741" s="21"/>
      <c r="N741" s="21"/>
      <c r="O741" s="21"/>
      <c r="P741" s="21"/>
      <c r="Q741" s="21"/>
      <c r="R741" s="21"/>
      <c r="S741" s="21"/>
      <c r="T741" s="21"/>
      <c r="U741" s="21"/>
      <c r="V741" s="21"/>
      <c r="W741" s="21"/>
      <c r="X741" s="21"/>
      <c r="Y741" s="21"/>
      <c r="Z741" s="21"/>
      <c r="AA741" s="21"/>
    </row>
    <row r="742" spans="1:27">
      <c r="A742" s="21"/>
      <c r="B742" s="21"/>
      <c r="C742" s="21"/>
      <c r="D742" s="38"/>
      <c r="E742" s="21"/>
      <c r="F742" s="21"/>
      <c r="G742" s="21"/>
      <c r="H742" s="21"/>
      <c r="I742" s="21"/>
      <c r="J742" s="21"/>
      <c r="K742" s="21"/>
      <c r="L742" s="21"/>
      <c r="M742" s="21"/>
      <c r="N742" s="21"/>
      <c r="O742" s="21"/>
      <c r="P742" s="21"/>
      <c r="Q742" s="21"/>
      <c r="R742" s="21"/>
      <c r="S742" s="21"/>
      <c r="T742" s="21"/>
      <c r="U742" s="21"/>
      <c r="V742" s="21"/>
      <c r="W742" s="21"/>
      <c r="X742" s="21"/>
      <c r="Y742" s="21"/>
      <c r="Z742" s="21"/>
      <c r="AA742" s="21"/>
    </row>
    <row r="743" spans="1:27">
      <c r="A743" s="21"/>
      <c r="B743" s="21"/>
      <c r="C743" s="21"/>
      <c r="D743" s="38"/>
      <c r="E743" s="21"/>
      <c r="F743" s="21"/>
      <c r="G743" s="21"/>
      <c r="H743" s="21"/>
      <c r="I743" s="21"/>
      <c r="J743" s="21"/>
      <c r="K743" s="21"/>
      <c r="L743" s="21"/>
      <c r="M743" s="21"/>
      <c r="N743" s="21"/>
      <c r="O743" s="21"/>
      <c r="P743" s="21"/>
      <c r="Q743" s="21"/>
      <c r="R743" s="21"/>
      <c r="S743" s="21"/>
      <c r="T743" s="21"/>
      <c r="U743" s="21"/>
      <c r="V743" s="21"/>
      <c r="W743" s="21"/>
      <c r="X743" s="21"/>
      <c r="Y743" s="21"/>
      <c r="Z743" s="21"/>
      <c r="AA743" s="21"/>
    </row>
    <row r="744" spans="1:27">
      <c r="A744" s="21"/>
      <c r="B744" s="21"/>
      <c r="C744" s="21"/>
      <c r="D744" s="38"/>
      <c r="E744" s="21"/>
      <c r="F744" s="21"/>
      <c r="G744" s="21"/>
      <c r="H744" s="21"/>
      <c r="I744" s="21"/>
      <c r="J744" s="21"/>
      <c r="K744" s="21"/>
      <c r="L744" s="21"/>
      <c r="M744" s="21"/>
      <c r="N744" s="21"/>
      <c r="O744" s="21"/>
      <c r="P744" s="21"/>
      <c r="Q744" s="21"/>
      <c r="R744" s="21"/>
      <c r="S744" s="21"/>
      <c r="T744" s="21"/>
      <c r="U744" s="21"/>
      <c r="V744" s="21"/>
      <c r="W744" s="21"/>
      <c r="X744" s="21"/>
      <c r="Y744" s="21"/>
      <c r="Z744" s="21"/>
      <c r="AA744" s="21"/>
    </row>
    <row r="745" spans="1:27">
      <c r="A745" s="21"/>
      <c r="B745" s="21"/>
      <c r="C745" s="21"/>
      <c r="D745" s="38"/>
      <c r="E745" s="21"/>
      <c r="F745" s="21"/>
      <c r="G745" s="21"/>
      <c r="H745" s="21"/>
      <c r="I745" s="21"/>
      <c r="J745" s="21"/>
      <c r="K745" s="21"/>
      <c r="L745" s="21"/>
      <c r="M745" s="21"/>
      <c r="N745" s="21"/>
      <c r="O745" s="21"/>
      <c r="P745" s="21"/>
      <c r="Q745" s="21"/>
      <c r="R745" s="21"/>
      <c r="S745" s="21"/>
      <c r="T745" s="21"/>
      <c r="U745" s="21"/>
      <c r="V745" s="21"/>
      <c r="W745" s="21"/>
      <c r="X745" s="21"/>
      <c r="Y745" s="21"/>
      <c r="Z745" s="21"/>
      <c r="AA745" s="21"/>
    </row>
    <row r="746" spans="1:27">
      <c r="A746" s="21"/>
      <c r="B746" s="21"/>
      <c r="C746" s="21"/>
      <c r="D746" s="38"/>
      <c r="E746" s="21"/>
      <c r="F746" s="21"/>
      <c r="G746" s="21"/>
      <c r="H746" s="21"/>
      <c r="I746" s="21"/>
      <c r="J746" s="21"/>
      <c r="K746" s="21"/>
      <c r="L746" s="21"/>
      <c r="M746" s="21"/>
      <c r="N746" s="21"/>
      <c r="O746" s="21"/>
      <c r="P746" s="21"/>
      <c r="Q746" s="21"/>
      <c r="R746" s="21"/>
      <c r="S746" s="21"/>
      <c r="T746" s="21"/>
      <c r="U746" s="21"/>
      <c r="V746" s="21"/>
      <c r="W746" s="21"/>
      <c r="X746" s="21"/>
      <c r="Y746" s="21"/>
      <c r="Z746" s="21"/>
      <c r="AA746" s="21"/>
    </row>
    <row r="747" spans="1:27">
      <c r="A747" s="21"/>
      <c r="B747" s="21"/>
      <c r="C747" s="21"/>
      <c r="D747" s="38"/>
      <c r="E747" s="21"/>
      <c r="F747" s="21"/>
      <c r="G747" s="21"/>
      <c r="H747" s="21"/>
      <c r="I747" s="21"/>
      <c r="J747" s="21"/>
      <c r="K747" s="21"/>
      <c r="L747" s="21"/>
      <c r="M747" s="21"/>
      <c r="N747" s="21"/>
      <c r="O747" s="21"/>
      <c r="P747" s="21"/>
      <c r="Q747" s="21"/>
      <c r="R747" s="21"/>
      <c r="S747" s="21"/>
      <c r="T747" s="21"/>
      <c r="U747" s="21"/>
      <c r="V747" s="21"/>
      <c r="W747" s="21"/>
      <c r="X747" s="21"/>
      <c r="Y747" s="21"/>
      <c r="Z747" s="21"/>
      <c r="AA747" s="21"/>
    </row>
    <row r="748" spans="1:27">
      <c r="A748" s="21"/>
      <c r="B748" s="21"/>
      <c r="C748" s="21"/>
      <c r="D748" s="38"/>
      <c r="E748" s="21"/>
      <c r="F748" s="21"/>
      <c r="G748" s="21"/>
      <c r="H748" s="21"/>
      <c r="I748" s="21"/>
      <c r="J748" s="21"/>
      <c r="K748" s="21"/>
      <c r="L748" s="21"/>
      <c r="M748" s="21"/>
      <c r="N748" s="21"/>
      <c r="O748" s="21"/>
      <c r="P748" s="21"/>
      <c r="Q748" s="21"/>
      <c r="R748" s="21"/>
      <c r="S748" s="21"/>
      <c r="T748" s="21"/>
      <c r="U748" s="21"/>
      <c r="V748" s="21"/>
      <c r="W748" s="21"/>
      <c r="X748" s="21"/>
      <c r="Y748" s="21"/>
      <c r="Z748" s="21"/>
      <c r="AA748" s="21"/>
    </row>
    <row r="749" spans="1:27">
      <c r="A749" s="21"/>
      <c r="B749" s="21"/>
      <c r="C749" s="21"/>
      <c r="D749" s="38"/>
      <c r="E749" s="21"/>
      <c r="F749" s="21"/>
      <c r="G749" s="21"/>
      <c r="H749" s="21"/>
      <c r="I749" s="21"/>
      <c r="J749" s="21"/>
      <c r="K749" s="21"/>
      <c r="L749" s="21"/>
      <c r="M749" s="21"/>
      <c r="N749" s="21"/>
      <c r="O749" s="21"/>
      <c r="P749" s="21"/>
      <c r="Q749" s="21"/>
      <c r="R749" s="21"/>
      <c r="S749" s="21"/>
      <c r="T749" s="21"/>
      <c r="U749" s="21"/>
      <c r="V749" s="21"/>
      <c r="W749" s="21"/>
      <c r="X749" s="21"/>
      <c r="Y749" s="21"/>
      <c r="Z749" s="21"/>
      <c r="AA749" s="21"/>
    </row>
    <row r="750" spans="1:27">
      <c r="A750" s="21"/>
      <c r="B750" s="21"/>
      <c r="C750" s="21"/>
      <c r="D750" s="38"/>
      <c r="E750" s="21"/>
      <c r="F750" s="21"/>
      <c r="G750" s="21"/>
      <c r="H750" s="21"/>
      <c r="I750" s="21"/>
      <c r="J750" s="21"/>
      <c r="K750" s="21"/>
      <c r="L750" s="21"/>
      <c r="M750" s="21"/>
      <c r="N750" s="21"/>
      <c r="O750" s="21"/>
      <c r="P750" s="21"/>
      <c r="Q750" s="21"/>
      <c r="R750" s="21"/>
      <c r="S750" s="21"/>
      <c r="T750" s="21"/>
      <c r="U750" s="21"/>
      <c r="V750" s="21"/>
      <c r="W750" s="21"/>
      <c r="X750" s="21"/>
      <c r="Y750" s="21"/>
      <c r="Z750" s="21"/>
      <c r="AA750" s="21"/>
    </row>
    <row r="751" spans="1:27">
      <c r="A751" s="21"/>
      <c r="B751" s="21"/>
      <c r="C751" s="21"/>
      <c r="D751" s="38"/>
      <c r="E751" s="21"/>
      <c r="F751" s="21"/>
      <c r="G751" s="21"/>
      <c r="H751" s="21"/>
      <c r="I751" s="21"/>
      <c r="J751" s="21"/>
      <c r="K751" s="21"/>
      <c r="L751" s="21"/>
      <c r="M751" s="21"/>
      <c r="N751" s="21"/>
      <c r="O751" s="21"/>
      <c r="P751" s="21"/>
      <c r="Q751" s="21"/>
      <c r="R751" s="21"/>
      <c r="S751" s="21"/>
      <c r="T751" s="21"/>
      <c r="U751" s="21"/>
      <c r="V751" s="21"/>
      <c r="W751" s="21"/>
      <c r="X751" s="21"/>
      <c r="Y751" s="21"/>
      <c r="Z751" s="21"/>
      <c r="AA751" s="21"/>
    </row>
    <row r="752" spans="1:27">
      <c r="A752" s="21"/>
      <c r="B752" s="21"/>
      <c r="C752" s="21"/>
      <c r="D752" s="38"/>
      <c r="E752" s="21"/>
      <c r="F752" s="21"/>
      <c r="G752" s="21"/>
      <c r="H752" s="21"/>
      <c r="I752" s="21"/>
      <c r="J752" s="21"/>
      <c r="K752" s="21"/>
      <c r="L752" s="21"/>
      <c r="M752" s="21"/>
      <c r="N752" s="21"/>
      <c r="O752" s="21"/>
      <c r="P752" s="21"/>
      <c r="Q752" s="21"/>
      <c r="R752" s="21"/>
      <c r="S752" s="21"/>
      <c r="T752" s="21"/>
      <c r="U752" s="21"/>
      <c r="V752" s="21"/>
      <c r="W752" s="21"/>
      <c r="X752" s="21"/>
      <c r="Y752" s="21"/>
      <c r="Z752" s="21"/>
      <c r="AA752" s="21"/>
    </row>
    <row r="753" spans="1:27">
      <c r="A753" s="21"/>
      <c r="B753" s="21"/>
      <c r="C753" s="21"/>
      <c r="D753" s="38"/>
      <c r="E753" s="21"/>
      <c r="F753" s="21"/>
      <c r="G753" s="21"/>
      <c r="H753" s="21"/>
      <c r="I753" s="21"/>
      <c r="J753" s="21"/>
      <c r="K753" s="21"/>
      <c r="L753" s="21"/>
      <c r="M753" s="21"/>
      <c r="N753" s="21"/>
      <c r="O753" s="21"/>
      <c r="P753" s="21"/>
      <c r="Q753" s="21"/>
      <c r="R753" s="21"/>
      <c r="S753" s="21"/>
      <c r="T753" s="21"/>
      <c r="U753" s="21"/>
      <c r="V753" s="21"/>
      <c r="W753" s="21"/>
      <c r="X753" s="21"/>
      <c r="Y753" s="21"/>
      <c r="Z753" s="21"/>
      <c r="AA753" s="21"/>
    </row>
    <row r="754" spans="1:27">
      <c r="A754" s="21"/>
      <c r="B754" s="21"/>
      <c r="C754" s="21"/>
      <c r="D754" s="38"/>
      <c r="E754" s="21"/>
      <c r="F754" s="21"/>
      <c r="G754" s="21"/>
      <c r="H754" s="21"/>
      <c r="I754" s="21"/>
      <c r="J754" s="21"/>
      <c r="K754" s="21"/>
      <c r="L754" s="21"/>
      <c r="M754" s="21"/>
      <c r="N754" s="21"/>
      <c r="O754" s="21"/>
      <c r="P754" s="21"/>
      <c r="Q754" s="21"/>
      <c r="R754" s="21"/>
      <c r="S754" s="21"/>
      <c r="T754" s="21"/>
      <c r="U754" s="21"/>
      <c r="V754" s="21"/>
      <c r="W754" s="21"/>
      <c r="X754" s="21"/>
      <c r="Y754" s="21"/>
      <c r="Z754" s="21"/>
      <c r="AA754" s="21"/>
    </row>
    <row r="755" spans="1:27">
      <c r="A755" s="21"/>
      <c r="B755" s="21"/>
      <c r="C755" s="21"/>
      <c r="D755" s="38"/>
      <c r="E755" s="21"/>
      <c r="F755" s="21"/>
      <c r="G755" s="21"/>
      <c r="H755" s="21"/>
      <c r="I755" s="21"/>
      <c r="J755" s="21"/>
      <c r="K755" s="21"/>
      <c r="L755" s="21"/>
      <c r="M755" s="21"/>
      <c r="N755" s="21"/>
      <c r="O755" s="21"/>
      <c r="P755" s="21"/>
      <c r="Q755" s="21"/>
      <c r="R755" s="21"/>
      <c r="S755" s="21"/>
      <c r="T755" s="21"/>
      <c r="U755" s="21"/>
      <c r="V755" s="21"/>
      <c r="W755" s="21"/>
      <c r="X755" s="21"/>
      <c r="Y755" s="21"/>
      <c r="Z755" s="21"/>
      <c r="AA755" s="21"/>
    </row>
    <row r="756" spans="1:27">
      <c r="A756" s="21"/>
      <c r="B756" s="21"/>
      <c r="C756" s="21"/>
      <c r="D756" s="38"/>
      <c r="E756" s="21"/>
      <c r="F756" s="21"/>
      <c r="G756" s="21"/>
      <c r="H756" s="21"/>
      <c r="I756" s="21"/>
      <c r="J756" s="21"/>
      <c r="K756" s="21"/>
      <c r="L756" s="21"/>
      <c r="M756" s="21"/>
      <c r="N756" s="21"/>
      <c r="O756" s="21"/>
      <c r="P756" s="21"/>
      <c r="Q756" s="21"/>
      <c r="R756" s="21"/>
      <c r="S756" s="21"/>
      <c r="T756" s="21"/>
      <c r="U756" s="21"/>
      <c r="V756" s="21"/>
      <c r="W756" s="21"/>
      <c r="X756" s="21"/>
      <c r="Y756" s="21"/>
      <c r="Z756" s="21"/>
      <c r="AA756" s="21"/>
    </row>
    <row r="757" spans="1:27">
      <c r="A757" s="21"/>
      <c r="B757" s="21"/>
      <c r="C757" s="21"/>
      <c r="D757" s="38"/>
      <c r="E757" s="21"/>
      <c r="F757" s="21"/>
      <c r="G757" s="21"/>
      <c r="H757" s="21"/>
      <c r="I757" s="21"/>
      <c r="J757" s="21"/>
      <c r="K757" s="21"/>
      <c r="L757" s="21"/>
      <c r="M757" s="21"/>
      <c r="N757" s="21"/>
      <c r="O757" s="21"/>
      <c r="P757" s="21"/>
      <c r="Q757" s="21"/>
      <c r="R757" s="21"/>
      <c r="S757" s="21"/>
      <c r="T757" s="21"/>
      <c r="U757" s="21"/>
      <c r="V757" s="21"/>
      <c r="W757" s="21"/>
      <c r="X757" s="21"/>
      <c r="Y757" s="21"/>
      <c r="Z757" s="21"/>
      <c r="AA757" s="21"/>
    </row>
    <row r="758" spans="1:27">
      <c r="A758" s="21"/>
      <c r="B758" s="21"/>
      <c r="C758" s="21"/>
      <c r="D758" s="38"/>
      <c r="E758" s="21"/>
      <c r="F758" s="21"/>
      <c r="G758" s="21"/>
      <c r="H758" s="21"/>
      <c r="I758" s="21"/>
      <c r="J758" s="21"/>
      <c r="K758" s="21"/>
      <c r="L758" s="21"/>
      <c r="M758" s="21"/>
      <c r="N758" s="21"/>
      <c r="O758" s="21"/>
      <c r="P758" s="21"/>
      <c r="Q758" s="21"/>
      <c r="R758" s="21"/>
      <c r="S758" s="21"/>
      <c r="T758" s="21"/>
      <c r="U758" s="21"/>
      <c r="V758" s="21"/>
      <c r="W758" s="21"/>
      <c r="X758" s="21"/>
      <c r="Y758" s="21"/>
      <c r="Z758" s="21"/>
      <c r="AA758" s="21"/>
    </row>
    <row r="759" spans="1:27">
      <c r="A759" s="21"/>
      <c r="B759" s="21"/>
      <c r="C759" s="21"/>
      <c r="D759" s="38"/>
      <c r="E759" s="21"/>
      <c r="F759" s="21"/>
      <c r="G759" s="21"/>
      <c r="H759" s="21"/>
      <c r="I759" s="21"/>
      <c r="J759" s="21"/>
      <c r="K759" s="21"/>
      <c r="L759" s="21"/>
      <c r="M759" s="21"/>
      <c r="N759" s="21"/>
      <c r="O759" s="21"/>
      <c r="P759" s="21"/>
      <c r="Q759" s="21"/>
      <c r="R759" s="21"/>
      <c r="S759" s="21"/>
      <c r="T759" s="21"/>
      <c r="U759" s="21"/>
      <c r="V759" s="21"/>
      <c r="W759" s="21"/>
      <c r="X759" s="21"/>
      <c r="Y759" s="21"/>
      <c r="Z759" s="21"/>
      <c r="AA759" s="21"/>
    </row>
    <row r="760" spans="1:27">
      <c r="A760" s="21"/>
      <c r="B760" s="21"/>
      <c r="C760" s="21"/>
      <c r="D760" s="38"/>
      <c r="E760" s="21"/>
      <c r="F760" s="21"/>
      <c r="G760" s="21"/>
      <c r="H760" s="21"/>
      <c r="I760" s="21"/>
      <c r="J760" s="21"/>
      <c r="K760" s="21"/>
      <c r="L760" s="21"/>
      <c r="M760" s="21"/>
      <c r="N760" s="21"/>
      <c r="O760" s="21"/>
      <c r="P760" s="21"/>
      <c r="Q760" s="21"/>
      <c r="R760" s="21"/>
      <c r="S760" s="21"/>
      <c r="T760" s="21"/>
      <c r="U760" s="21"/>
      <c r="V760" s="21"/>
      <c r="W760" s="21"/>
      <c r="X760" s="21"/>
      <c r="Y760" s="21"/>
      <c r="Z760" s="21"/>
      <c r="AA760" s="21"/>
    </row>
    <row r="761" spans="1:27">
      <c r="A761" s="21"/>
      <c r="B761" s="21"/>
      <c r="C761" s="21"/>
      <c r="D761" s="38"/>
      <c r="E761" s="21"/>
      <c r="F761" s="21"/>
      <c r="G761" s="21"/>
      <c r="H761" s="21"/>
      <c r="I761" s="21"/>
      <c r="J761" s="21"/>
      <c r="K761" s="21"/>
      <c r="L761" s="21"/>
      <c r="M761" s="21"/>
      <c r="N761" s="21"/>
      <c r="O761" s="21"/>
      <c r="P761" s="21"/>
      <c r="Q761" s="21"/>
      <c r="R761" s="21"/>
      <c r="S761" s="21"/>
      <c r="T761" s="21"/>
      <c r="U761" s="21"/>
      <c r="V761" s="21"/>
      <c r="W761" s="21"/>
      <c r="X761" s="21"/>
      <c r="Y761" s="21"/>
      <c r="Z761" s="21"/>
      <c r="AA761" s="21"/>
    </row>
    <row r="762" spans="1:27">
      <c r="A762" s="21"/>
      <c r="B762" s="21"/>
      <c r="C762" s="21"/>
      <c r="D762" s="38"/>
      <c r="E762" s="21"/>
      <c r="F762" s="21"/>
      <c r="G762" s="21"/>
      <c r="H762" s="21"/>
      <c r="I762" s="21"/>
      <c r="J762" s="21"/>
      <c r="K762" s="21"/>
      <c r="L762" s="21"/>
      <c r="M762" s="21"/>
      <c r="N762" s="21"/>
      <c r="O762" s="21"/>
      <c r="P762" s="21"/>
      <c r="Q762" s="21"/>
      <c r="R762" s="21"/>
      <c r="S762" s="21"/>
      <c r="T762" s="21"/>
      <c r="U762" s="21"/>
      <c r="V762" s="21"/>
      <c r="W762" s="21"/>
      <c r="X762" s="21"/>
      <c r="Y762" s="21"/>
      <c r="Z762" s="21"/>
      <c r="AA762" s="21"/>
    </row>
    <row r="763" spans="1:27">
      <c r="A763" s="21"/>
      <c r="B763" s="21"/>
      <c r="C763" s="21"/>
      <c r="D763" s="38"/>
      <c r="E763" s="21"/>
      <c r="F763" s="21"/>
      <c r="G763" s="21"/>
      <c r="H763" s="21"/>
      <c r="I763" s="21"/>
      <c r="J763" s="21"/>
      <c r="K763" s="21"/>
      <c r="L763" s="21"/>
      <c r="M763" s="21"/>
      <c r="N763" s="21"/>
      <c r="O763" s="21"/>
      <c r="P763" s="21"/>
      <c r="Q763" s="21"/>
      <c r="R763" s="21"/>
      <c r="S763" s="21"/>
      <c r="T763" s="21"/>
      <c r="U763" s="21"/>
      <c r="V763" s="21"/>
      <c r="W763" s="21"/>
      <c r="X763" s="21"/>
      <c r="Y763" s="21"/>
      <c r="Z763" s="21"/>
      <c r="AA763" s="21"/>
    </row>
    <row r="764" spans="1:27">
      <c r="A764" s="21"/>
      <c r="B764" s="21"/>
      <c r="C764" s="21"/>
      <c r="D764" s="38"/>
      <c r="E764" s="21"/>
      <c r="F764" s="21"/>
      <c r="G764" s="21"/>
      <c r="H764" s="21"/>
      <c r="I764" s="21"/>
      <c r="J764" s="21"/>
      <c r="K764" s="21"/>
      <c r="L764" s="21"/>
      <c r="M764" s="21"/>
      <c r="N764" s="21"/>
      <c r="O764" s="21"/>
      <c r="P764" s="21"/>
      <c r="Q764" s="21"/>
      <c r="R764" s="21"/>
      <c r="S764" s="21"/>
      <c r="T764" s="21"/>
      <c r="U764" s="21"/>
      <c r="V764" s="21"/>
      <c r="W764" s="21"/>
      <c r="X764" s="21"/>
      <c r="Y764" s="21"/>
      <c r="Z764" s="21"/>
      <c r="AA764" s="21"/>
    </row>
    <row r="765" spans="1:27">
      <c r="A765" s="21"/>
      <c r="B765" s="21"/>
      <c r="C765" s="21"/>
      <c r="D765" s="38"/>
      <c r="E765" s="21"/>
      <c r="F765" s="21"/>
      <c r="G765" s="21"/>
      <c r="H765" s="21"/>
      <c r="I765" s="21"/>
      <c r="J765" s="21"/>
      <c r="K765" s="21"/>
      <c r="L765" s="21"/>
      <c r="M765" s="21"/>
      <c r="N765" s="21"/>
      <c r="O765" s="21"/>
      <c r="P765" s="21"/>
      <c r="Q765" s="21"/>
      <c r="R765" s="21"/>
      <c r="S765" s="21"/>
      <c r="T765" s="21"/>
      <c r="U765" s="21"/>
      <c r="V765" s="21"/>
      <c r="W765" s="21"/>
      <c r="X765" s="21"/>
      <c r="Y765" s="21"/>
      <c r="Z765" s="21"/>
      <c r="AA765" s="21"/>
    </row>
    <row r="766" spans="1:27">
      <c r="A766" s="21"/>
      <c r="B766" s="21"/>
      <c r="C766" s="21"/>
      <c r="D766" s="38"/>
      <c r="E766" s="21"/>
      <c r="F766" s="21"/>
      <c r="G766" s="21"/>
      <c r="H766" s="21"/>
      <c r="I766" s="21"/>
      <c r="J766" s="21"/>
      <c r="K766" s="21"/>
      <c r="L766" s="21"/>
      <c r="M766" s="21"/>
      <c r="N766" s="21"/>
      <c r="O766" s="21"/>
      <c r="P766" s="21"/>
      <c r="Q766" s="21"/>
      <c r="R766" s="21"/>
      <c r="S766" s="21"/>
      <c r="T766" s="21"/>
      <c r="U766" s="21"/>
      <c r="V766" s="21"/>
      <c r="W766" s="21"/>
      <c r="X766" s="21"/>
      <c r="Y766" s="21"/>
      <c r="Z766" s="21"/>
      <c r="AA766" s="21"/>
    </row>
    <row r="767" spans="1:27">
      <c r="A767" s="21"/>
      <c r="B767" s="21"/>
      <c r="C767" s="21"/>
      <c r="D767" s="38"/>
      <c r="E767" s="21"/>
      <c r="F767" s="21"/>
      <c r="G767" s="21"/>
      <c r="H767" s="21"/>
      <c r="I767" s="21"/>
      <c r="J767" s="21"/>
      <c r="K767" s="21"/>
      <c r="L767" s="21"/>
      <c r="M767" s="21"/>
      <c r="N767" s="21"/>
      <c r="O767" s="21"/>
      <c r="P767" s="21"/>
      <c r="Q767" s="21"/>
      <c r="R767" s="21"/>
      <c r="S767" s="21"/>
      <c r="T767" s="21"/>
      <c r="U767" s="21"/>
      <c r="V767" s="21"/>
      <c r="W767" s="21"/>
      <c r="X767" s="21"/>
      <c r="Y767" s="21"/>
      <c r="Z767" s="21"/>
      <c r="AA767" s="21"/>
    </row>
    <row r="768" spans="1:27">
      <c r="A768" s="21"/>
      <c r="B768" s="21"/>
      <c r="C768" s="21"/>
      <c r="D768" s="38"/>
      <c r="E768" s="21"/>
      <c r="F768" s="21"/>
      <c r="G768" s="21"/>
      <c r="H768" s="21"/>
      <c r="I768" s="21"/>
      <c r="J768" s="21"/>
      <c r="K768" s="21"/>
      <c r="L768" s="21"/>
      <c r="M768" s="21"/>
      <c r="N768" s="21"/>
      <c r="O768" s="21"/>
      <c r="P768" s="21"/>
      <c r="Q768" s="21"/>
      <c r="R768" s="21"/>
      <c r="S768" s="21"/>
      <c r="T768" s="21"/>
      <c r="U768" s="21"/>
      <c r="V768" s="21"/>
      <c r="W768" s="21"/>
      <c r="X768" s="21"/>
      <c r="Y768" s="21"/>
      <c r="Z768" s="21"/>
      <c r="AA768" s="21"/>
    </row>
    <row r="769" spans="1:27">
      <c r="A769" s="21"/>
      <c r="B769" s="21"/>
      <c r="C769" s="21"/>
      <c r="D769" s="38"/>
      <c r="E769" s="21"/>
      <c r="F769" s="21"/>
      <c r="G769" s="21"/>
      <c r="H769" s="21"/>
      <c r="I769" s="21"/>
      <c r="J769" s="21"/>
      <c r="K769" s="21"/>
      <c r="L769" s="21"/>
      <c r="M769" s="21"/>
      <c r="N769" s="21"/>
      <c r="O769" s="21"/>
      <c r="P769" s="21"/>
      <c r="Q769" s="21"/>
      <c r="R769" s="21"/>
      <c r="S769" s="21"/>
      <c r="T769" s="21"/>
      <c r="U769" s="21"/>
      <c r="V769" s="21"/>
      <c r="W769" s="21"/>
      <c r="X769" s="21"/>
      <c r="Y769" s="21"/>
      <c r="Z769" s="21"/>
      <c r="AA769" s="21"/>
    </row>
    <row r="770" spans="1:27">
      <c r="A770" s="21"/>
      <c r="B770" s="21"/>
      <c r="C770" s="21"/>
      <c r="D770" s="38"/>
      <c r="E770" s="21"/>
      <c r="F770" s="21"/>
      <c r="G770" s="21"/>
      <c r="H770" s="21"/>
      <c r="I770" s="21"/>
      <c r="J770" s="21"/>
      <c r="K770" s="21"/>
      <c r="L770" s="21"/>
      <c r="M770" s="21"/>
      <c r="N770" s="21"/>
      <c r="O770" s="21"/>
      <c r="P770" s="21"/>
      <c r="Q770" s="21"/>
      <c r="R770" s="21"/>
      <c r="S770" s="21"/>
      <c r="T770" s="21"/>
      <c r="U770" s="21"/>
      <c r="V770" s="21"/>
      <c r="W770" s="21"/>
      <c r="X770" s="21"/>
      <c r="Y770" s="21"/>
      <c r="Z770" s="21"/>
      <c r="AA770" s="21"/>
    </row>
    <row r="771" spans="1:27">
      <c r="A771" s="21"/>
      <c r="B771" s="21"/>
      <c r="C771" s="21"/>
      <c r="D771" s="38"/>
      <c r="E771" s="21"/>
      <c r="F771" s="21"/>
      <c r="G771" s="21"/>
      <c r="H771" s="21"/>
      <c r="I771" s="21"/>
      <c r="J771" s="21"/>
      <c r="K771" s="21"/>
      <c r="L771" s="21"/>
      <c r="M771" s="21"/>
      <c r="N771" s="21"/>
      <c r="O771" s="21"/>
      <c r="P771" s="21"/>
      <c r="Q771" s="21"/>
      <c r="R771" s="21"/>
      <c r="S771" s="21"/>
      <c r="T771" s="21"/>
      <c r="U771" s="21"/>
      <c r="V771" s="21"/>
      <c r="W771" s="21"/>
      <c r="X771" s="21"/>
      <c r="Y771" s="21"/>
      <c r="Z771" s="21"/>
      <c r="AA771" s="21"/>
    </row>
    <row r="772" spans="1:27">
      <c r="A772" s="21"/>
      <c r="B772" s="21"/>
      <c r="C772" s="21"/>
      <c r="D772" s="38"/>
      <c r="E772" s="21"/>
      <c r="F772" s="21"/>
      <c r="G772" s="21"/>
      <c r="H772" s="21"/>
      <c r="I772" s="21"/>
      <c r="J772" s="21"/>
      <c r="K772" s="21"/>
      <c r="L772" s="21"/>
      <c r="M772" s="21"/>
      <c r="N772" s="21"/>
      <c r="O772" s="21"/>
      <c r="P772" s="21"/>
      <c r="Q772" s="21"/>
      <c r="R772" s="21"/>
      <c r="S772" s="21"/>
      <c r="T772" s="21"/>
      <c r="U772" s="21"/>
      <c r="V772" s="21"/>
      <c r="W772" s="21"/>
      <c r="X772" s="21"/>
      <c r="Y772" s="21"/>
      <c r="Z772" s="21"/>
      <c r="AA772" s="21"/>
    </row>
    <row r="773" spans="1:27">
      <c r="A773" s="21"/>
      <c r="B773" s="21"/>
      <c r="C773" s="21"/>
      <c r="D773" s="38"/>
      <c r="E773" s="21"/>
      <c r="F773" s="21"/>
      <c r="G773" s="21"/>
      <c r="H773" s="21"/>
      <c r="I773" s="21"/>
      <c r="J773" s="21"/>
      <c r="K773" s="21"/>
      <c r="L773" s="21"/>
      <c r="M773" s="21"/>
      <c r="N773" s="21"/>
      <c r="O773" s="21"/>
      <c r="P773" s="21"/>
      <c r="Q773" s="21"/>
      <c r="R773" s="21"/>
      <c r="S773" s="21"/>
      <c r="T773" s="21"/>
      <c r="U773" s="21"/>
      <c r="V773" s="21"/>
      <c r="W773" s="21"/>
      <c r="X773" s="21"/>
      <c r="Y773" s="21"/>
      <c r="Z773" s="21"/>
      <c r="AA773" s="21"/>
    </row>
    <row r="774" spans="1:27">
      <c r="A774" s="21"/>
      <c r="B774" s="21"/>
      <c r="C774" s="21"/>
      <c r="D774" s="38"/>
      <c r="E774" s="21"/>
      <c r="F774" s="21"/>
      <c r="G774" s="21"/>
      <c r="H774" s="21"/>
      <c r="I774" s="21"/>
      <c r="J774" s="21"/>
      <c r="K774" s="21"/>
      <c r="L774" s="21"/>
      <c r="M774" s="21"/>
      <c r="N774" s="21"/>
      <c r="O774" s="21"/>
      <c r="P774" s="21"/>
      <c r="Q774" s="21"/>
      <c r="R774" s="21"/>
      <c r="S774" s="21"/>
      <c r="T774" s="21"/>
      <c r="U774" s="21"/>
      <c r="V774" s="21"/>
      <c r="W774" s="21"/>
      <c r="X774" s="21"/>
      <c r="Y774" s="21"/>
      <c r="Z774" s="21"/>
      <c r="AA774" s="21"/>
    </row>
    <row r="775" spans="1:27">
      <c r="A775" s="21"/>
      <c r="B775" s="21"/>
      <c r="C775" s="21"/>
      <c r="D775" s="38"/>
      <c r="E775" s="21"/>
      <c r="F775" s="21"/>
      <c r="G775" s="21"/>
      <c r="H775" s="21"/>
      <c r="I775" s="21"/>
      <c r="J775" s="21"/>
      <c r="K775" s="21"/>
      <c r="L775" s="21"/>
      <c r="M775" s="21"/>
      <c r="N775" s="21"/>
      <c r="O775" s="21"/>
      <c r="P775" s="21"/>
      <c r="Q775" s="21"/>
      <c r="R775" s="21"/>
      <c r="S775" s="21"/>
      <c r="T775" s="21"/>
      <c r="U775" s="21"/>
      <c r="V775" s="21"/>
      <c r="W775" s="21"/>
      <c r="X775" s="21"/>
      <c r="Y775" s="21"/>
      <c r="Z775" s="21"/>
      <c r="AA775" s="21"/>
    </row>
    <row r="776" spans="1:27">
      <c r="A776" s="21"/>
      <c r="B776" s="21"/>
      <c r="C776" s="21"/>
      <c r="D776" s="38"/>
      <c r="E776" s="21"/>
      <c r="F776" s="21"/>
      <c r="G776" s="21"/>
      <c r="H776" s="21"/>
      <c r="I776" s="21"/>
      <c r="J776" s="21"/>
      <c r="K776" s="21"/>
      <c r="L776" s="21"/>
      <c r="M776" s="21"/>
      <c r="N776" s="21"/>
      <c r="O776" s="21"/>
      <c r="P776" s="21"/>
      <c r="Q776" s="21"/>
      <c r="R776" s="21"/>
      <c r="S776" s="21"/>
      <c r="T776" s="21"/>
      <c r="U776" s="21"/>
      <c r="V776" s="21"/>
      <c r="W776" s="21"/>
      <c r="X776" s="21"/>
      <c r="Y776" s="21"/>
      <c r="Z776" s="21"/>
      <c r="AA776" s="21"/>
    </row>
    <row r="777" spans="1:27">
      <c r="A777" s="21"/>
      <c r="B777" s="21"/>
      <c r="C777" s="21"/>
      <c r="D777" s="38"/>
      <c r="E777" s="21"/>
      <c r="F777" s="21"/>
      <c r="G777" s="21"/>
      <c r="H777" s="21"/>
      <c r="I777" s="21"/>
      <c r="J777" s="21"/>
      <c r="K777" s="21"/>
      <c r="L777" s="21"/>
      <c r="M777" s="21"/>
      <c r="N777" s="21"/>
      <c r="O777" s="21"/>
      <c r="P777" s="21"/>
      <c r="Q777" s="21"/>
      <c r="R777" s="21"/>
      <c r="S777" s="21"/>
      <c r="T777" s="21"/>
      <c r="U777" s="21"/>
      <c r="V777" s="21"/>
      <c r="W777" s="21"/>
      <c r="X777" s="21"/>
      <c r="Y777" s="21"/>
      <c r="Z777" s="21"/>
      <c r="AA777" s="21"/>
    </row>
    <row r="778" spans="1:27">
      <c r="A778" s="21"/>
      <c r="B778" s="21"/>
      <c r="C778" s="21"/>
      <c r="D778" s="38"/>
      <c r="E778" s="21"/>
      <c r="F778" s="21"/>
      <c r="G778" s="21"/>
      <c r="H778" s="21"/>
      <c r="I778" s="21"/>
      <c r="J778" s="21"/>
      <c r="K778" s="21"/>
      <c r="L778" s="21"/>
      <c r="M778" s="21"/>
      <c r="N778" s="21"/>
      <c r="O778" s="21"/>
      <c r="P778" s="21"/>
      <c r="Q778" s="21"/>
      <c r="R778" s="21"/>
      <c r="S778" s="21"/>
      <c r="T778" s="21"/>
      <c r="U778" s="21"/>
      <c r="V778" s="21"/>
      <c r="W778" s="21"/>
      <c r="X778" s="21"/>
      <c r="Y778" s="21"/>
      <c r="Z778" s="21"/>
      <c r="AA778" s="21"/>
    </row>
    <row r="779" spans="1:27">
      <c r="A779" s="21"/>
      <c r="B779" s="21"/>
      <c r="C779" s="21"/>
      <c r="D779" s="38"/>
      <c r="E779" s="21"/>
      <c r="F779" s="21"/>
      <c r="G779" s="21"/>
      <c r="H779" s="21"/>
      <c r="I779" s="21"/>
      <c r="J779" s="21"/>
      <c r="K779" s="21"/>
      <c r="L779" s="21"/>
      <c r="M779" s="21"/>
      <c r="N779" s="21"/>
      <c r="O779" s="21"/>
      <c r="P779" s="21"/>
      <c r="Q779" s="21"/>
      <c r="R779" s="21"/>
      <c r="S779" s="21"/>
      <c r="T779" s="21"/>
      <c r="U779" s="21"/>
      <c r="V779" s="21"/>
      <c r="W779" s="21"/>
      <c r="X779" s="21"/>
      <c r="Y779" s="21"/>
      <c r="Z779" s="21"/>
      <c r="AA779" s="21"/>
    </row>
    <row r="780" spans="1:27">
      <c r="A780" s="21"/>
      <c r="B780" s="21"/>
      <c r="C780" s="21"/>
      <c r="D780" s="38"/>
      <c r="E780" s="21"/>
      <c r="F780" s="21"/>
      <c r="G780" s="21"/>
      <c r="H780" s="21"/>
      <c r="I780" s="21"/>
      <c r="J780" s="21"/>
      <c r="K780" s="21"/>
      <c r="L780" s="21"/>
      <c r="M780" s="21"/>
      <c r="N780" s="21"/>
      <c r="O780" s="21"/>
      <c r="P780" s="21"/>
      <c r="Q780" s="21"/>
      <c r="R780" s="21"/>
      <c r="S780" s="21"/>
      <c r="T780" s="21"/>
      <c r="U780" s="21"/>
      <c r="V780" s="21"/>
      <c r="W780" s="21"/>
      <c r="X780" s="21"/>
      <c r="Y780" s="21"/>
      <c r="Z780" s="21"/>
      <c r="AA780" s="21"/>
    </row>
    <row r="781" spans="1:27">
      <c r="A781" s="21"/>
      <c r="B781" s="21"/>
      <c r="C781" s="21"/>
      <c r="D781" s="38"/>
      <c r="E781" s="21"/>
      <c r="F781" s="21"/>
      <c r="G781" s="21"/>
      <c r="H781" s="21"/>
      <c r="I781" s="21"/>
      <c r="J781" s="21"/>
      <c r="K781" s="21"/>
      <c r="L781" s="21"/>
      <c r="M781" s="21"/>
      <c r="N781" s="21"/>
      <c r="O781" s="21"/>
      <c r="P781" s="21"/>
      <c r="Q781" s="21"/>
      <c r="R781" s="21"/>
      <c r="S781" s="21"/>
      <c r="T781" s="21"/>
      <c r="U781" s="21"/>
      <c r="V781" s="21"/>
      <c r="W781" s="21"/>
      <c r="X781" s="21"/>
      <c r="Y781" s="21"/>
      <c r="Z781" s="21"/>
      <c r="AA781" s="21"/>
    </row>
    <row r="782" spans="1:27">
      <c r="A782" s="21"/>
      <c r="B782" s="21"/>
      <c r="C782" s="21"/>
      <c r="D782" s="38"/>
      <c r="E782" s="21"/>
      <c r="F782" s="21"/>
      <c r="G782" s="21"/>
      <c r="H782" s="21"/>
      <c r="I782" s="21"/>
      <c r="J782" s="21"/>
      <c r="K782" s="21"/>
      <c r="L782" s="21"/>
      <c r="M782" s="21"/>
      <c r="N782" s="21"/>
      <c r="O782" s="21"/>
      <c r="P782" s="21"/>
      <c r="Q782" s="21"/>
      <c r="R782" s="21"/>
      <c r="S782" s="21"/>
      <c r="T782" s="21"/>
      <c r="U782" s="21"/>
      <c r="V782" s="21"/>
      <c r="W782" s="21"/>
      <c r="X782" s="21"/>
      <c r="Y782" s="21"/>
      <c r="Z782" s="21"/>
      <c r="AA782" s="21"/>
    </row>
    <row r="783" spans="1:27">
      <c r="A783" s="21"/>
      <c r="B783" s="21"/>
      <c r="C783" s="21"/>
      <c r="D783" s="38"/>
      <c r="E783" s="21"/>
      <c r="F783" s="21"/>
      <c r="G783" s="21"/>
      <c r="H783" s="21"/>
      <c r="I783" s="21"/>
      <c r="J783" s="21"/>
      <c r="K783" s="21"/>
      <c r="L783" s="21"/>
      <c r="M783" s="21"/>
      <c r="N783" s="21"/>
      <c r="O783" s="21"/>
      <c r="P783" s="21"/>
      <c r="Q783" s="21"/>
      <c r="R783" s="21"/>
      <c r="S783" s="21"/>
      <c r="T783" s="21"/>
      <c r="U783" s="21"/>
      <c r="V783" s="21"/>
      <c r="W783" s="21"/>
      <c r="X783" s="21"/>
      <c r="Y783" s="21"/>
      <c r="Z783" s="21"/>
      <c r="AA783" s="21"/>
    </row>
    <row r="784" spans="1:27">
      <c r="A784" s="21"/>
      <c r="B784" s="21"/>
      <c r="C784" s="21"/>
      <c r="D784" s="38"/>
      <c r="E784" s="21"/>
      <c r="F784" s="21"/>
      <c r="G784" s="21"/>
      <c r="H784" s="21"/>
      <c r="I784" s="21"/>
      <c r="J784" s="21"/>
      <c r="K784" s="21"/>
      <c r="L784" s="21"/>
      <c r="M784" s="21"/>
      <c r="N784" s="21"/>
      <c r="O784" s="21"/>
      <c r="P784" s="21"/>
      <c r="Q784" s="21"/>
      <c r="R784" s="21"/>
      <c r="S784" s="21"/>
      <c r="T784" s="21"/>
      <c r="U784" s="21"/>
      <c r="V784" s="21"/>
      <c r="W784" s="21"/>
      <c r="X784" s="21"/>
      <c r="Y784" s="21"/>
      <c r="Z784" s="21"/>
      <c r="AA784" s="21"/>
    </row>
    <row r="785" spans="1:27">
      <c r="A785" s="21"/>
      <c r="B785" s="21"/>
      <c r="C785" s="21"/>
      <c r="D785" s="38"/>
      <c r="E785" s="21"/>
      <c r="F785" s="21"/>
      <c r="G785" s="21"/>
      <c r="H785" s="21"/>
      <c r="I785" s="21"/>
      <c r="J785" s="21"/>
      <c r="K785" s="21"/>
      <c r="L785" s="21"/>
      <c r="M785" s="21"/>
      <c r="N785" s="21"/>
      <c r="O785" s="21"/>
      <c r="P785" s="21"/>
      <c r="Q785" s="21"/>
      <c r="R785" s="21"/>
      <c r="S785" s="21"/>
      <c r="T785" s="21"/>
      <c r="U785" s="21"/>
      <c r="V785" s="21"/>
      <c r="W785" s="21"/>
      <c r="X785" s="21"/>
      <c r="Y785" s="21"/>
      <c r="Z785" s="21"/>
      <c r="AA785" s="21"/>
    </row>
    <row r="786" spans="1:27">
      <c r="A786" s="21"/>
      <c r="B786" s="21"/>
      <c r="C786" s="21"/>
      <c r="D786" s="38"/>
      <c r="E786" s="21"/>
      <c r="F786" s="21"/>
      <c r="G786" s="21"/>
      <c r="H786" s="21"/>
      <c r="I786" s="21"/>
      <c r="J786" s="21"/>
      <c r="K786" s="21"/>
      <c r="L786" s="21"/>
      <c r="M786" s="21"/>
      <c r="N786" s="21"/>
      <c r="O786" s="21"/>
      <c r="P786" s="21"/>
      <c r="Q786" s="21"/>
      <c r="R786" s="21"/>
      <c r="S786" s="21"/>
      <c r="T786" s="21"/>
      <c r="U786" s="21"/>
      <c r="V786" s="21"/>
      <c r="W786" s="21"/>
      <c r="X786" s="21"/>
      <c r="Y786" s="21"/>
      <c r="Z786" s="21"/>
      <c r="AA786" s="21"/>
    </row>
    <row r="787" spans="1:27">
      <c r="A787" s="21"/>
      <c r="B787" s="21"/>
      <c r="C787" s="21"/>
      <c r="D787" s="38"/>
      <c r="E787" s="21"/>
      <c r="F787" s="21"/>
      <c r="G787" s="21"/>
      <c r="H787" s="21"/>
      <c r="I787" s="21"/>
      <c r="J787" s="21"/>
      <c r="K787" s="21"/>
      <c r="L787" s="21"/>
      <c r="M787" s="21"/>
      <c r="N787" s="21"/>
      <c r="O787" s="21"/>
      <c r="P787" s="21"/>
      <c r="Q787" s="21"/>
      <c r="R787" s="21"/>
      <c r="S787" s="21"/>
      <c r="T787" s="21"/>
      <c r="U787" s="21"/>
      <c r="V787" s="21"/>
      <c r="W787" s="21"/>
      <c r="X787" s="21"/>
      <c r="Y787" s="21"/>
      <c r="Z787" s="21"/>
      <c r="AA787" s="21"/>
    </row>
    <row r="788" spans="1:27">
      <c r="A788" s="21"/>
      <c r="B788" s="21"/>
      <c r="C788" s="21"/>
      <c r="D788" s="38"/>
      <c r="E788" s="21"/>
      <c r="F788" s="21"/>
      <c r="G788" s="21"/>
      <c r="H788" s="21"/>
      <c r="I788" s="21"/>
      <c r="J788" s="21"/>
      <c r="K788" s="21"/>
      <c r="L788" s="21"/>
      <c r="M788" s="21"/>
      <c r="N788" s="21"/>
      <c r="O788" s="21"/>
      <c r="P788" s="21"/>
      <c r="Q788" s="21"/>
      <c r="R788" s="21"/>
      <c r="S788" s="21"/>
      <c r="T788" s="21"/>
      <c r="U788" s="21"/>
      <c r="V788" s="21"/>
      <c r="W788" s="21"/>
      <c r="X788" s="21"/>
      <c r="Y788" s="21"/>
      <c r="Z788" s="21"/>
      <c r="AA788" s="21"/>
    </row>
    <row r="789" spans="1:27">
      <c r="A789" s="21"/>
      <c r="B789" s="21"/>
      <c r="C789" s="21"/>
      <c r="D789" s="38"/>
      <c r="E789" s="21"/>
      <c r="F789" s="21"/>
      <c r="G789" s="21"/>
      <c r="H789" s="21"/>
      <c r="I789" s="21"/>
      <c r="J789" s="21"/>
      <c r="K789" s="21"/>
      <c r="L789" s="21"/>
      <c r="M789" s="21"/>
      <c r="N789" s="21"/>
      <c r="O789" s="21"/>
      <c r="P789" s="21"/>
      <c r="Q789" s="21"/>
      <c r="R789" s="21"/>
      <c r="S789" s="21"/>
      <c r="T789" s="21"/>
      <c r="U789" s="21"/>
      <c r="V789" s="21"/>
      <c r="W789" s="21"/>
      <c r="X789" s="21"/>
      <c r="Y789" s="21"/>
      <c r="Z789" s="21"/>
      <c r="AA789" s="21"/>
    </row>
    <row r="790" spans="1:27">
      <c r="A790" s="21"/>
      <c r="B790" s="21"/>
      <c r="C790" s="21"/>
      <c r="D790" s="38"/>
      <c r="E790" s="21"/>
      <c r="F790" s="21"/>
      <c r="G790" s="21"/>
      <c r="H790" s="21"/>
      <c r="I790" s="21"/>
      <c r="J790" s="21"/>
      <c r="K790" s="21"/>
      <c r="L790" s="21"/>
      <c r="M790" s="21"/>
      <c r="N790" s="21"/>
      <c r="O790" s="21"/>
      <c r="P790" s="21"/>
      <c r="Q790" s="21"/>
      <c r="R790" s="21"/>
      <c r="S790" s="21"/>
      <c r="T790" s="21"/>
      <c r="U790" s="21"/>
      <c r="V790" s="21"/>
      <c r="W790" s="21"/>
      <c r="X790" s="21"/>
      <c r="Y790" s="21"/>
      <c r="Z790" s="21"/>
      <c r="AA790" s="21"/>
    </row>
    <row r="791" spans="1:27">
      <c r="A791" s="21"/>
      <c r="B791" s="21"/>
      <c r="C791" s="21"/>
      <c r="D791" s="38"/>
      <c r="E791" s="21"/>
      <c r="F791" s="21"/>
      <c r="G791" s="21"/>
      <c r="H791" s="21"/>
      <c r="I791" s="21"/>
      <c r="J791" s="21"/>
      <c r="K791" s="21"/>
      <c r="L791" s="21"/>
      <c r="M791" s="21"/>
      <c r="N791" s="21"/>
      <c r="O791" s="21"/>
      <c r="P791" s="21"/>
      <c r="Q791" s="21"/>
      <c r="R791" s="21"/>
      <c r="S791" s="21"/>
      <c r="T791" s="21"/>
      <c r="U791" s="21"/>
      <c r="V791" s="21"/>
      <c r="W791" s="21"/>
      <c r="X791" s="21"/>
      <c r="Y791" s="21"/>
      <c r="Z791" s="21"/>
      <c r="AA791" s="21"/>
    </row>
    <row r="792" spans="1:27">
      <c r="A792" s="21"/>
      <c r="B792" s="21"/>
      <c r="C792" s="21"/>
      <c r="D792" s="38"/>
      <c r="E792" s="21"/>
      <c r="F792" s="21"/>
      <c r="G792" s="21"/>
      <c r="H792" s="21"/>
      <c r="I792" s="21"/>
      <c r="J792" s="21"/>
      <c r="K792" s="21"/>
      <c r="L792" s="21"/>
      <c r="M792" s="21"/>
      <c r="N792" s="21"/>
      <c r="O792" s="21"/>
      <c r="P792" s="21"/>
      <c r="Q792" s="21"/>
      <c r="R792" s="21"/>
      <c r="S792" s="21"/>
      <c r="T792" s="21"/>
      <c r="U792" s="21"/>
      <c r="V792" s="21"/>
      <c r="W792" s="21"/>
      <c r="X792" s="21"/>
      <c r="Y792" s="21"/>
      <c r="Z792" s="21"/>
      <c r="AA792" s="21"/>
    </row>
    <row r="793" spans="1:27">
      <c r="A793" s="21"/>
      <c r="B793" s="21"/>
      <c r="C793" s="21"/>
      <c r="D793" s="38"/>
      <c r="E793" s="21"/>
      <c r="F793" s="21"/>
      <c r="G793" s="21"/>
      <c r="H793" s="21"/>
      <c r="I793" s="21"/>
      <c r="J793" s="21"/>
      <c r="K793" s="21"/>
      <c r="L793" s="21"/>
      <c r="M793" s="21"/>
      <c r="N793" s="21"/>
      <c r="O793" s="21"/>
      <c r="P793" s="21"/>
      <c r="Q793" s="21"/>
      <c r="R793" s="21"/>
      <c r="S793" s="21"/>
      <c r="T793" s="21"/>
      <c r="U793" s="21"/>
      <c r="V793" s="21"/>
      <c r="W793" s="21"/>
      <c r="X793" s="21"/>
      <c r="Y793" s="21"/>
      <c r="Z793" s="21"/>
      <c r="AA793" s="21"/>
    </row>
    <row r="794" spans="1:27">
      <c r="A794" s="21"/>
      <c r="B794" s="21"/>
      <c r="C794" s="21"/>
      <c r="D794" s="38"/>
      <c r="E794" s="21"/>
      <c r="F794" s="21"/>
      <c r="G794" s="21"/>
      <c r="H794" s="21"/>
      <c r="I794" s="21"/>
      <c r="J794" s="21"/>
      <c r="K794" s="21"/>
      <c r="L794" s="21"/>
      <c r="M794" s="21"/>
      <c r="N794" s="21"/>
      <c r="O794" s="21"/>
      <c r="P794" s="21"/>
      <c r="Q794" s="21"/>
      <c r="R794" s="21"/>
      <c r="S794" s="21"/>
      <c r="T794" s="21"/>
      <c r="U794" s="21"/>
      <c r="V794" s="21"/>
      <c r="W794" s="21"/>
      <c r="X794" s="21"/>
      <c r="Y794" s="21"/>
      <c r="Z794" s="21"/>
      <c r="AA794" s="21"/>
    </row>
    <row r="795" spans="1:27">
      <c r="A795" s="21"/>
      <c r="B795" s="21"/>
      <c r="C795" s="21"/>
      <c r="D795" s="38"/>
      <c r="E795" s="21"/>
      <c r="F795" s="21"/>
      <c r="G795" s="21"/>
      <c r="H795" s="21"/>
      <c r="I795" s="21"/>
      <c r="J795" s="21"/>
      <c r="K795" s="21"/>
      <c r="L795" s="21"/>
      <c r="M795" s="21"/>
      <c r="N795" s="21"/>
      <c r="O795" s="21"/>
      <c r="P795" s="21"/>
      <c r="Q795" s="21"/>
      <c r="R795" s="21"/>
      <c r="S795" s="21"/>
      <c r="T795" s="21"/>
      <c r="U795" s="21"/>
      <c r="V795" s="21"/>
      <c r="W795" s="21"/>
      <c r="X795" s="21"/>
      <c r="Y795" s="21"/>
      <c r="Z795" s="21"/>
      <c r="AA795" s="21"/>
    </row>
    <row r="796" spans="1:27">
      <c r="A796" s="21"/>
      <c r="B796" s="21"/>
      <c r="C796" s="21"/>
      <c r="D796" s="38"/>
      <c r="E796" s="21"/>
      <c r="F796" s="21"/>
      <c r="G796" s="21"/>
      <c r="H796" s="21"/>
      <c r="I796" s="21"/>
      <c r="J796" s="21"/>
      <c r="K796" s="21"/>
      <c r="L796" s="21"/>
      <c r="M796" s="21"/>
      <c r="N796" s="21"/>
      <c r="O796" s="21"/>
      <c r="P796" s="21"/>
      <c r="Q796" s="21"/>
      <c r="R796" s="21"/>
      <c r="S796" s="21"/>
      <c r="T796" s="21"/>
      <c r="U796" s="21"/>
      <c r="V796" s="21"/>
      <c r="W796" s="21"/>
      <c r="X796" s="21"/>
      <c r="Y796" s="21"/>
      <c r="Z796" s="21"/>
      <c r="AA796" s="21"/>
    </row>
    <row r="797" spans="1:27">
      <c r="A797" s="21"/>
      <c r="B797" s="21"/>
      <c r="C797" s="21"/>
      <c r="D797" s="38"/>
      <c r="E797" s="21"/>
      <c r="F797" s="21"/>
      <c r="G797" s="21"/>
      <c r="H797" s="21"/>
      <c r="I797" s="21"/>
      <c r="J797" s="21"/>
      <c r="K797" s="21"/>
      <c r="L797" s="21"/>
      <c r="M797" s="21"/>
      <c r="N797" s="21"/>
      <c r="O797" s="21"/>
      <c r="P797" s="21"/>
      <c r="Q797" s="21"/>
      <c r="R797" s="21"/>
      <c r="S797" s="21"/>
      <c r="T797" s="21"/>
      <c r="U797" s="21"/>
      <c r="V797" s="21"/>
      <c r="W797" s="21"/>
      <c r="X797" s="21"/>
      <c r="Y797" s="21"/>
      <c r="Z797" s="21"/>
      <c r="AA797" s="21"/>
    </row>
    <row r="798" spans="1:27">
      <c r="A798" s="21"/>
      <c r="B798" s="21"/>
      <c r="C798" s="21"/>
      <c r="D798" s="38"/>
      <c r="E798" s="21"/>
      <c r="F798" s="21"/>
      <c r="G798" s="21"/>
      <c r="H798" s="21"/>
      <c r="I798" s="21"/>
      <c r="J798" s="21"/>
      <c r="K798" s="21"/>
      <c r="L798" s="21"/>
      <c r="M798" s="21"/>
      <c r="N798" s="21"/>
      <c r="O798" s="21"/>
      <c r="P798" s="21"/>
      <c r="Q798" s="21"/>
      <c r="R798" s="21"/>
      <c r="S798" s="21"/>
      <c r="T798" s="21"/>
      <c r="U798" s="21"/>
      <c r="V798" s="21"/>
      <c r="W798" s="21"/>
      <c r="X798" s="21"/>
      <c r="Y798" s="21"/>
      <c r="Z798" s="21"/>
      <c r="AA798" s="21"/>
    </row>
    <row r="799" spans="1:27">
      <c r="A799" s="21"/>
      <c r="B799" s="21"/>
      <c r="C799" s="21"/>
      <c r="D799" s="38"/>
      <c r="E799" s="21"/>
      <c r="F799" s="21"/>
      <c r="G799" s="21"/>
      <c r="H799" s="21"/>
      <c r="I799" s="21"/>
      <c r="J799" s="21"/>
      <c r="K799" s="21"/>
      <c r="L799" s="21"/>
      <c r="M799" s="21"/>
      <c r="N799" s="21"/>
      <c r="O799" s="21"/>
      <c r="P799" s="21"/>
      <c r="Q799" s="21"/>
      <c r="R799" s="21"/>
      <c r="S799" s="21"/>
      <c r="T799" s="21"/>
      <c r="U799" s="21"/>
      <c r="V799" s="21"/>
      <c r="W799" s="21"/>
      <c r="X799" s="21"/>
      <c r="Y799" s="21"/>
      <c r="Z799" s="21"/>
      <c r="AA799" s="21"/>
    </row>
    <row r="800" spans="1:27">
      <c r="A800" s="21"/>
      <c r="B800" s="21"/>
      <c r="C800" s="21"/>
      <c r="D800" s="38"/>
      <c r="E800" s="21"/>
      <c r="F800" s="21"/>
      <c r="G800" s="21"/>
      <c r="H800" s="21"/>
      <c r="I800" s="21"/>
      <c r="J800" s="21"/>
      <c r="K800" s="21"/>
      <c r="L800" s="21"/>
      <c r="M800" s="21"/>
      <c r="N800" s="21"/>
      <c r="O800" s="21"/>
      <c r="P800" s="21"/>
      <c r="Q800" s="21"/>
      <c r="R800" s="21"/>
      <c r="S800" s="21"/>
      <c r="T800" s="21"/>
      <c r="U800" s="21"/>
      <c r="V800" s="21"/>
      <c r="W800" s="21"/>
      <c r="X800" s="21"/>
      <c r="Y800" s="21"/>
      <c r="Z800" s="21"/>
      <c r="AA800" s="21"/>
    </row>
    <row r="801" spans="1:27">
      <c r="A801" s="21"/>
      <c r="B801" s="21"/>
      <c r="C801" s="21"/>
      <c r="D801" s="38"/>
      <c r="E801" s="21"/>
      <c r="F801" s="21"/>
      <c r="G801" s="21"/>
      <c r="H801" s="21"/>
      <c r="I801" s="21"/>
      <c r="J801" s="21"/>
      <c r="K801" s="21"/>
      <c r="L801" s="21"/>
      <c r="M801" s="21"/>
      <c r="N801" s="21"/>
      <c r="O801" s="21"/>
      <c r="P801" s="21"/>
      <c r="Q801" s="21"/>
      <c r="R801" s="21"/>
      <c r="S801" s="21"/>
      <c r="T801" s="21"/>
      <c r="U801" s="21"/>
      <c r="V801" s="21"/>
      <c r="W801" s="21"/>
      <c r="X801" s="21"/>
      <c r="Y801" s="21"/>
      <c r="Z801" s="21"/>
      <c r="AA801" s="21"/>
    </row>
    <row r="802" spans="1:27">
      <c r="A802" s="21"/>
      <c r="B802" s="21"/>
      <c r="C802" s="21"/>
      <c r="D802" s="38"/>
      <c r="E802" s="21"/>
      <c r="F802" s="21"/>
      <c r="G802" s="21"/>
      <c r="H802" s="21"/>
      <c r="I802" s="21"/>
      <c r="J802" s="21"/>
      <c r="K802" s="21"/>
      <c r="L802" s="21"/>
      <c r="M802" s="21"/>
      <c r="N802" s="21"/>
      <c r="O802" s="21"/>
      <c r="P802" s="21"/>
      <c r="Q802" s="21"/>
      <c r="R802" s="21"/>
      <c r="S802" s="21"/>
      <c r="T802" s="21"/>
      <c r="U802" s="21"/>
      <c r="V802" s="21"/>
      <c r="W802" s="21"/>
      <c r="X802" s="21"/>
      <c r="Y802" s="21"/>
      <c r="Z802" s="21"/>
      <c r="AA802" s="21"/>
    </row>
    <row r="803" spans="1:27">
      <c r="A803" s="21"/>
      <c r="B803" s="21"/>
      <c r="C803" s="21"/>
      <c r="D803" s="38"/>
      <c r="E803" s="21"/>
      <c r="F803" s="21"/>
      <c r="G803" s="21"/>
      <c r="H803" s="21"/>
      <c r="I803" s="21"/>
      <c r="J803" s="21"/>
      <c r="K803" s="21"/>
      <c r="L803" s="21"/>
      <c r="M803" s="21"/>
      <c r="N803" s="21"/>
      <c r="O803" s="21"/>
      <c r="P803" s="21"/>
      <c r="Q803" s="21"/>
      <c r="R803" s="21"/>
      <c r="S803" s="21"/>
      <c r="T803" s="21"/>
      <c r="U803" s="21"/>
      <c r="V803" s="21"/>
      <c r="W803" s="21"/>
      <c r="X803" s="21"/>
      <c r="Y803" s="21"/>
      <c r="Z803" s="21"/>
      <c r="AA803" s="21"/>
    </row>
    <row r="804" spans="1:27">
      <c r="A804" s="21"/>
      <c r="B804" s="21"/>
      <c r="C804" s="21"/>
      <c r="D804" s="38"/>
      <c r="E804" s="21"/>
      <c r="F804" s="21"/>
      <c r="G804" s="21"/>
      <c r="H804" s="21"/>
      <c r="I804" s="21"/>
      <c r="J804" s="21"/>
      <c r="K804" s="21"/>
      <c r="L804" s="21"/>
      <c r="M804" s="21"/>
      <c r="N804" s="21"/>
      <c r="O804" s="21"/>
      <c r="P804" s="21"/>
      <c r="Q804" s="21"/>
      <c r="R804" s="21"/>
      <c r="S804" s="21"/>
      <c r="T804" s="21"/>
      <c r="U804" s="21"/>
      <c r="V804" s="21"/>
      <c r="W804" s="21"/>
      <c r="X804" s="21"/>
      <c r="Y804" s="21"/>
      <c r="Z804" s="21"/>
      <c r="AA804" s="21"/>
    </row>
    <row r="805" spans="1:27">
      <c r="A805" s="21"/>
      <c r="B805" s="21"/>
      <c r="C805" s="21"/>
      <c r="D805" s="38"/>
      <c r="E805" s="21"/>
      <c r="F805" s="21"/>
      <c r="G805" s="21"/>
      <c r="H805" s="21"/>
      <c r="I805" s="21"/>
      <c r="J805" s="21"/>
      <c r="K805" s="21"/>
      <c r="L805" s="21"/>
      <c r="M805" s="21"/>
      <c r="N805" s="21"/>
      <c r="O805" s="21"/>
      <c r="P805" s="21"/>
      <c r="Q805" s="21"/>
      <c r="R805" s="21"/>
      <c r="S805" s="21"/>
      <c r="T805" s="21"/>
      <c r="U805" s="21"/>
      <c r="V805" s="21"/>
      <c r="W805" s="21"/>
      <c r="X805" s="21"/>
      <c r="Y805" s="21"/>
      <c r="Z805" s="21"/>
      <c r="AA805" s="21"/>
    </row>
    <row r="806" spans="1:27">
      <c r="A806" s="21"/>
      <c r="B806" s="21"/>
      <c r="C806" s="21"/>
      <c r="D806" s="38"/>
      <c r="E806" s="21"/>
      <c r="F806" s="21"/>
      <c r="G806" s="21"/>
      <c r="H806" s="21"/>
      <c r="I806" s="21"/>
      <c r="J806" s="21"/>
      <c r="K806" s="21"/>
      <c r="L806" s="21"/>
      <c r="M806" s="21"/>
      <c r="N806" s="21"/>
      <c r="O806" s="21"/>
      <c r="P806" s="21"/>
      <c r="Q806" s="21"/>
      <c r="R806" s="21"/>
      <c r="S806" s="21"/>
      <c r="T806" s="21"/>
      <c r="U806" s="21"/>
      <c r="V806" s="21"/>
      <c r="W806" s="21"/>
      <c r="X806" s="21"/>
      <c r="Y806" s="21"/>
      <c r="Z806" s="21"/>
      <c r="AA806" s="21"/>
    </row>
    <row r="807" spans="1:27">
      <c r="A807" s="21"/>
      <c r="B807" s="21"/>
      <c r="C807" s="21"/>
      <c r="D807" s="38"/>
      <c r="E807" s="21"/>
      <c r="F807" s="21"/>
      <c r="G807" s="21"/>
      <c r="H807" s="21"/>
      <c r="I807" s="21"/>
      <c r="J807" s="21"/>
      <c r="K807" s="21"/>
      <c r="L807" s="21"/>
      <c r="M807" s="21"/>
      <c r="N807" s="21"/>
      <c r="O807" s="21"/>
      <c r="P807" s="21"/>
      <c r="Q807" s="21"/>
      <c r="R807" s="21"/>
      <c r="S807" s="21"/>
      <c r="T807" s="21"/>
      <c r="U807" s="21"/>
      <c r="V807" s="21"/>
      <c r="W807" s="21"/>
      <c r="X807" s="21"/>
      <c r="Y807" s="21"/>
      <c r="Z807" s="21"/>
      <c r="AA807" s="21"/>
    </row>
    <row r="808" spans="1:27">
      <c r="A808" s="21"/>
      <c r="B808" s="21"/>
      <c r="C808" s="21"/>
      <c r="D808" s="38"/>
      <c r="E808" s="21"/>
      <c r="F808" s="21"/>
      <c r="G808" s="21"/>
      <c r="H808" s="21"/>
      <c r="I808" s="21"/>
      <c r="J808" s="21"/>
      <c r="K808" s="21"/>
      <c r="L808" s="21"/>
      <c r="M808" s="21"/>
      <c r="N808" s="21"/>
      <c r="O808" s="21"/>
      <c r="P808" s="21"/>
      <c r="Q808" s="21"/>
      <c r="R808" s="21"/>
      <c r="S808" s="21"/>
      <c r="T808" s="21"/>
      <c r="U808" s="21"/>
      <c r="V808" s="21"/>
      <c r="W808" s="21"/>
      <c r="X808" s="21"/>
      <c r="Y808" s="21"/>
      <c r="Z808" s="21"/>
      <c r="AA808" s="21"/>
    </row>
    <row r="809" spans="1:27">
      <c r="A809" s="21"/>
      <c r="B809" s="21"/>
      <c r="C809" s="21"/>
      <c r="D809" s="38"/>
      <c r="E809" s="21"/>
      <c r="F809" s="21"/>
      <c r="G809" s="21"/>
      <c r="H809" s="21"/>
      <c r="I809" s="21"/>
      <c r="J809" s="21"/>
      <c r="K809" s="21"/>
      <c r="L809" s="21"/>
      <c r="M809" s="21"/>
      <c r="N809" s="21"/>
      <c r="O809" s="21"/>
      <c r="P809" s="21"/>
      <c r="Q809" s="21"/>
      <c r="R809" s="21"/>
      <c r="S809" s="21"/>
      <c r="T809" s="21"/>
      <c r="U809" s="21"/>
      <c r="V809" s="21"/>
      <c r="W809" s="21"/>
      <c r="X809" s="21"/>
      <c r="Y809" s="21"/>
      <c r="Z809" s="21"/>
      <c r="AA809" s="21"/>
    </row>
    <row r="810" spans="1:27">
      <c r="A810" s="21"/>
      <c r="B810" s="21"/>
      <c r="C810" s="21"/>
      <c r="D810" s="38"/>
      <c r="E810" s="21"/>
      <c r="F810" s="21"/>
      <c r="G810" s="21"/>
      <c r="H810" s="21"/>
      <c r="I810" s="21"/>
      <c r="J810" s="21"/>
      <c r="K810" s="21"/>
      <c r="L810" s="21"/>
      <c r="M810" s="21"/>
      <c r="N810" s="21"/>
      <c r="O810" s="21"/>
      <c r="P810" s="21"/>
      <c r="Q810" s="21"/>
      <c r="R810" s="21"/>
      <c r="S810" s="21"/>
      <c r="T810" s="21"/>
      <c r="U810" s="21"/>
      <c r="V810" s="21"/>
      <c r="W810" s="21"/>
      <c r="X810" s="21"/>
      <c r="Y810" s="21"/>
      <c r="Z810" s="21"/>
      <c r="AA810" s="21"/>
    </row>
    <row r="811" spans="1:27">
      <c r="A811" s="21"/>
      <c r="B811" s="21"/>
      <c r="C811" s="21"/>
      <c r="D811" s="38"/>
      <c r="E811" s="21"/>
      <c r="F811" s="21"/>
      <c r="G811" s="21"/>
      <c r="H811" s="21"/>
      <c r="I811" s="21"/>
      <c r="J811" s="21"/>
      <c r="K811" s="21"/>
      <c r="L811" s="21"/>
      <c r="M811" s="21"/>
      <c r="N811" s="21"/>
      <c r="O811" s="21"/>
      <c r="P811" s="21"/>
      <c r="Q811" s="21"/>
      <c r="R811" s="21"/>
      <c r="S811" s="21"/>
      <c r="T811" s="21"/>
      <c r="U811" s="21"/>
      <c r="V811" s="21"/>
      <c r="W811" s="21"/>
      <c r="X811" s="21"/>
      <c r="Y811" s="21"/>
      <c r="Z811" s="21"/>
      <c r="AA811" s="21"/>
    </row>
    <row r="812" spans="1:27">
      <c r="A812" s="21"/>
      <c r="B812" s="21"/>
      <c r="C812" s="21"/>
      <c r="D812" s="38"/>
      <c r="E812" s="21"/>
      <c r="F812" s="21"/>
      <c r="G812" s="21"/>
      <c r="H812" s="21"/>
      <c r="I812" s="21"/>
      <c r="J812" s="21"/>
      <c r="K812" s="21"/>
      <c r="L812" s="21"/>
      <c r="M812" s="21"/>
      <c r="N812" s="21"/>
      <c r="O812" s="21"/>
      <c r="P812" s="21"/>
      <c r="Q812" s="21"/>
      <c r="R812" s="21"/>
      <c r="S812" s="21"/>
      <c r="T812" s="21"/>
      <c r="U812" s="21"/>
      <c r="V812" s="21"/>
      <c r="W812" s="21"/>
      <c r="X812" s="21"/>
      <c r="Y812" s="21"/>
      <c r="Z812" s="21"/>
      <c r="AA812" s="21"/>
    </row>
    <row r="813" spans="1:27">
      <c r="A813" s="21"/>
      <c r="B813" s="21"/>
      <c r="C813" s="21"/>
      <c r="D813" s="38"/>
      <c r="E813" s="21"/>
      <c r="F813" s="21"/>
      <c r="G813" s="21"/>
      <c r="H813" s="21"/>
      <c r="I813" s="21"/>
      <c r="J813" s="21"/>
      <c r="K813" s="21"/>
      <c r="L813" s="21"/>
      <c r="M813" s="21"/>
      <c r="N813" s="21"/>
      <c r="O813" s="21"/>
      <c r="P813" s="21"/>
      <c r="Q813" s="21"/>
      <c r="R813" s="21"/>
      <c r="S813" s="21"/>
      <c r="T813" s="21"/>
      <c r="U813" s="21"/>
      <c r="V813" s="21"/>
      <c r="W813" s="21"/>
      <c r="X813" s="21"/>
      <c r="Y813" s="21"/>
      <c r="Z813" s="21"/>
      <c r="AA813" s="21"/>
    </row>
    <row r="814" spans="1:27">
      <c r="A814" s="21"/>
      <c r="B814" s="21"/>
      <c r="C814" s="21"/>
      <c r="D814" s="38"/>
      <c r="E814" s="21"/>
      <c r="F814" s="21"/>
      <c r="G814" s="21"/>
      <c r="H814" s="21"/>
      <c r="I814" s="21"/>
      <c r="J814" s="21"/>
      <c r="K814" s="21"/>
      <c r="L814" s="21"/>
      <c r="M814" s="21"/>
      <c r="N814" s="21"/>
      <c r="O814" s="21"/>
      <c r="P814" s="21"/>
      <c r="Q814" s="21"/>
      <c r="R814" s="21"/>
      <c r="S814" s="21"/>
      <c r="T814" s="21"/>
      <c r="U814" s="21"/>
      <c r="V814" s="21"/>
      <c r="W814" s="21"/>
      <c r="X814" s="21"/>
      <c r="Y814" s="21"/>
      <c r="Z814" s="21"/>
      <c r="AA814" s="21"/>
    </row>
    <row r="815" spans="1:27">
      <c r="A815" s="21"/>
      <c r="B815" s="21"/>
      <c r="C815" s="21"/>
      <c r="D815" s="38"/>
      <c r="E815" s="21"/>
      <c r="F815" s="21"/>
      <c r="G815" s="21"/>
      <c r="H815" s="21"/>
      <c r="I815" s="21"/>
      <c r="J815" s="21"/>
      <c r="K815" s="21"/>
      <c r="L815" s="21"/>
      <c r="M815" s="21"/>
      <c r="N815" s="21"/>
      <c r="O815" s="21"/>
      <c r="P815" s="21"/>
      <c r="Q815" s="21"/>
      <c r="R815" s="21"/>
      <c r="S815" s="21"/>
      <c r="T815" s="21"/>
      <c r="U815" s="21"/>
      <c r="V815" s="21"/>
      <c r="W815" s="21"/>
      <c r="X815" s="21"/>
      <c r="Y815" s="21"/>
      <c r="Z815" s="21"/>
      <c r="AA815" s="21"/>
    </row>
    <row r="816" spans="1:27">
      <c r="A816" s="21"/>
      <c r="B816" s="21"/>
      <c r="C816" s="21"/>
      <c r="D816" s="38"/>
      <c r="E816" s="21"/>
      <c r="F816" s="21"/>
      <c r="G816" s="21"/>
      <c r="H816" s="21"/>
      <c r="I816" s="21"/>
      <c r="J816" s="21"/>
      <c r="K816" s="21"/>
      <c r="L816" s="21"/>
      <c r="M816" s="21"/>
      <c r="N816" s="21"/>
      <c r="O816" s="21"/>
      <c r="P816" s="21"/>
      <c r="Q816" s="21"/>
      <c r="R816" s="21"/>
      <c r="S816" s="21"/>
      <c r="T816" s="21"/>
      <c r="U816" s="21"/>
      <c r="V816" s="21"/>
      <c r="W816" s="21"/>
      <c r="X816" s="21"/>
      <c r="Y816" s="21"/>
      <c r="Z816" s="21"/>
      <c r="AA816" s="21"/>
    </row>
    <row r="817" spans="1:27">
      <c r="A817" s="21"/>
      <c r="B817" s="21"/>
      <c r="C817" s="21"/>
      <c r="D817" s="38"/>
      <c r="E817" s="21"/>
      <c r="F817" s="21"/>
      <c r="G817" s="21"/>
      <c r="H817" s="21"/>
      <c r="I817" s="21"/>
      <c r="J817" s="21"/>
      <c r="K817" s="21"/>
      <c r="L817" s="21"/>
      <c r="M817" s="21"/>
      <c r="N817" s="21"/>
      <c r="O817" s="21"/>
      <c r="P817" s="21"/>
      <c r="Q817" s="21"/>
      <c r="R817" s="21"/>
      <c r="S817" s="21"/>
      <c r="T817" s="21"/>
      <c r="U817" s="21"/>
      <c r="V817" s="21"/>
      <c r="W817" s="21"/>
      <c r="X817" s="21"/>
      <c r="Y817" s="21"/>
      <c r="Z817" s="21"/>
      <c r="AA817" s="21"/>
    </row>
    <row r="818" spans="1:27">
      <c r="A818" s="21"/>
      <c r="B818" s="21"/>
      <c r="C818" s="21"/>
      <c r="D818" s="38"/>
      <c r="E818" s="21"/>
      <c r="F818" s="21"/>
      <c r="G818" s="21"/>
      <c r="H818" s="21"/>
      <c r="I818" s="21"/>
      <c r="J818" s="21"/>
      <c r="K818" s="21"/>
      <c r="L818" s="21"/>
      <c r="M818" s="21"/>
      <c r="N818" s="21"/>
      <c r="O818" s="21"/>
      <c r="P818" s="21"/>
      <c r="Q818" s="21"/>
      <c r="R818" s="21"/>
      <c r="S818" s="21"/>
      <c r="T818" s="21"/>
      <c r="U818" s="21"/>
      <c r="V818" s="21"/>
      <c r="W818" s="21"/>
      <c r="X818" s="21"/>
      <c r="Y818" s="21"/>
      <c r="Z818" s="21"/>
      <c r="AA818" s="21"/>
    </row>
    <row r="819" spans="1:27">
      <c r="A819" s="21"/>
      <c r="B819" s="21"/>
      <c r="C819" s="21"/>
      <c r="D819" s="38"/>
      <c r="E819" s="21"/>
      <c r="F819" s="21"/>
      <c r="G819" s="21"/>
      <c r="H819" s="21"/>
      <c r="I819" s="21"/>
      <c r="J819" s="21"/>
      <c r="K819" s="21"/>
      <c r="L819" s="21"/>
      <c r="M819" s="21"/>
      <c r="N819" s="21"/>
      <c r="O819" s="21"/>
      <c r="P819" s="21"/>
      <c r="Q819" s="21"/>
      <c r="R819" s="21"/>
      <c r="S819" s="21"/>
      <c r="T819" s="21"/>
      <c r="U819" s="21"/>
      <c r="V819" s="21"/>
      <c r="W819" s="21"/>
      <c r="X819" s="21"/>
      <c r="Y819" s="21"/>
      <c r="Z819" s="21"/>
      <c r="AA819" s="21"/>
    </row>
    <row r="820" spans="1:27">
      <c r="A820" s="21"/>
      <c r="B820" s="21"/>
      <c r="C820" s="21"/>
      <c r="D820" s="38"/>
      <c r="E820" s="21"/>
      <c r="F820" s="21"/>
      <c r="G820" s="21"/>
      <c r="H820" s="21"/>
      <c r="I820" s="21"/>
      <c r="J820" s="21"/>
      <c r="K820" s="21"/>
      <c r="L820" s="21"/>
      <c r="M820" s="21"/>
      <c r="N820" s="21"/>
      <c r="O820" s="21"/>
      <c r="P820" s="21"/>
      <c r="Q820" s="21"/>
      <c r="R820" s="21"/>
      <c r="S820" s="21"/>
      <c r="T820" s="21"/>
      <c r="U820" s="21"/>
      <c r="V820" s="21"/>
      <c r="W820" s="21"/>
      <c r="X820" s="21"/>
      <c r="Y820" s="21"/>
      <c r="Z820" s="21"/>
      <c r="AA820" s="21"/>
    </row>
    <row r="821" spans="1:27">
      <c r="A821" s="21"/>
      <c r="B821" s="21"/>
      <c r="C821" s="21"/>
      <c r="D821" s="38"/>
      <c r="E821" s="21"/>
      <c r="F821" s="21"/>
      <c r="G821" s="21"/>
      <c r="H821" s="21"/>
      <c r="I821" s="21"/>
      <c r="J821" s="21"/>
      <c r="K821" s="21"/>
      <c r="L821" s="21"/>
      <c r="M821" s="21"/>
      <c r="N821" s="21"/>
      <c r="O821" s="21"/>
      <c r="P821" s="21"/>
      <c r="Q821" s="21"/>
      <c r="R821" s="21"/>
      <c r="S821" s="21"/>
      <c r="T821" s="21"/>
      <c r="U821" s="21"/>
      <c r="V821" s="21"/>
      <c r="W821" s="21"/>
      <c r="X821" s="21"/>
      <c r="Y821" s="21"/>
      <c r="Z821" s="21"/>
      <c r="AA821" s="21"/>
    </row>
    <row r="822" spans="1:27">
      <c r="A822" s="21"/>
      <c r="B822" s="21"/>
      <c r="C822" s="21"/>
      <c r="D822" s="38"/>
      <c r="E822" s="21"/>
      <c r="F822" s="21"/>
      <c r="G822" s="21"/>
      <c r="H822" s="21"/>
      <c r="I822" s="21"/>
      <c r="J822" s="21"/>
      <c r="K822" s="21"/>
      <c r="L822" s="21"/>
      <c r="M822" s="21"/>
      <c r="N822" s="21"/>
      <c r="O822" s="21"/>
      <c r="P822" s="21"/>
      <c r="Q822" s="21"/>
      <c r="R822" s="21"/>
      <c r="S822" s="21"/>
      <c r="T822" s="21"/>
      <c r="U822" s="21"/>
      <c r="V822" s="21"/>
      <c r="W822" s="21"/>
      <c r="X822" s="21"/>
      <c r="Y822" s="21"/>
      <c r="Z822" s="21"/>
      <c r="AA822" s="21"/>
    </row>
    <row r="823" spans="1:27">
      <c r="A823" s="21"/>
      <c r="B823" s="21"/>
      <c r="C823" s="21"/>
      <c r="D823" s="38"/>
      <c r="E823" s="21"/>
      <c r="F823" s="21"/>
      <c r="G823" s="21"/>
      <c r="H823" s="21"/>
      <c r="I823" s="21"/>
      <c r="J823" s="21"/>
      <c r="K823" s="21"/>
      <c r="L823" s="21"/>
      <c r="M823" s="21"/>
      <c r="N823" s="21"/>
      <c r="O823" s="21"/>
      <c r="P823" s="21"/>
      <c r="Q823" s="21"/>
      <c r="R823" s="21"/>
      <c r="S823" s="21"/>
      <c r="T823" s="21"/>
      <c r="U823" s="21"/>
      <c r="V823" s="21"/>
      <c r="W823" s="21"/>
      <c r="X823" s="21"/>
      <c r="Y823" s="21"/>
      <c r="Z823" s="21"/>
      <c r="AA823" s="21"/>
    </row>
    <row r="824" spans="1:27">
      <c r="A824" s="21"/>
      <c r="B824" s="21"/>
      <c r="C824" s="21"/>
      <c r="D824" s="38"/>
      <c r="E824" s="21"/>
      <c r="F824" s="21"/>
      <c r="G824" s="21"/>
      <c r="H824" s="21"/>
      <c r="I824" s="21"/>
      <c r="J824" s="21"/>
      <c r="K824" s="21"/>
      <c r="L824" s="21"/>
      <c r="M824" s="21"/>
      <c r="N824" s="21"/>
      <c r="O824" s="21"/>
      <c r="P824" s="21"/>
      <c r="Q824" s="21"/>
      <c r="R824" s="21"/>
      <c r="S824" s="21"/>
      <c r="T824" s="21"/>
      <c r="U824" s="21"/>
      <c r="V824" s="21"/>
      <c r="W824" s="21"/>
      <c r="X824" s="21"/>
      <c r="Y824" s="21"/>
      <c r="Z824" s="21"/>
      <c r="AA824" s="21"/>
    </row>
    <row r="825" spans="1:27">
      <c r="A825" s="21"/>
      <c r="B825" s="21"/>
      <c r="C825" s="21"/>
      <c r="D825" s="38"/>
      <c r="E825" s="21"/>
      <c r="F825" s="21"/>
      <c r="G825" s="21"/>
      <c r="H825" s="21"/>
      <c r="I825" s="21"/>
      <c r="J825" s="21"/>
      <c r="K825" s="21"/>
      <c r="L825" s="21"/>
      <c r="M825" s="21"/>
      <c r="N825" s="21"/>
      <c r="O825" s="21"/>
      <c r="P825" s="21"/>
      <c r="Q825" s="21"/>
      <c r="R825" s="21"/>
      <c r="S825" s="21"/>
      <c r="T825" s="21"/>
      <c r="U825" s="21"/>
      <c r="V825" s="21"/>
      <c r="W825" s="21"/>
      <c r="X825" s="21"/>
      <c r="Y825" s="21"/>
      <c r="Z825" s="21"/>
      <c r="AA825" s="21"/>
    </row>
    <row r="826" spans="1:27">
      <c r="A826" s="21"/>
      <c r="B826" s="21"/>
      <c r="C826" s="21"/>
      <c r="D826" s="38"/>
      <c r="E826" s="21"/>
      <c r="F826" s="21"/>
      <c r="G826" s="21"/>
      <c r="H826" s="21"/>
      <c r="I826" s="21"/>
      <c r="J826" s="21"/>
      <c r="K826" s="21"/>
      <c r="L826" s="21"/>
      <c r="M826" s="21"/>
      <c r="N826" s="21"/>
      <c r="O826" s="21"/>
      <c r="P826" s="21"/>
      <c r="Q826" s="21"/>
      <c r="R826" s="21"/>
      <c r="S826" s="21"/>
      <c r="T826" s="21"/>
      <c r="U826" s="21"/>
      <c r="V826" s="21"/>
      <c r="W826" s="21"/>
      <c r="X826" s="21"/>
      <c r="Y826" s="21"/>
      <c r="Z826" s="21"/>
      <c r="AA826" s="21"/>
    </row>
    <row r="827" spans="1:27">
      <c r="A827" s="21"/>
      <c r="B827" s="21"/>
      <c r="C827" s="21"/>
      <c r="D827" s="38"/>
      <c r="E827" s="21"/>
      <c r="F827" s="21"/>
      <c r="G827" s="21"/>
      <c r="H827" s="21"/>
      <c r="I827" s="21"/>
      <c r="J827" s="21"/>
      <c r="K827" s="21"/>
      <c r="L827" s="21"/>
      <c r="M827" s="21"/>
      <c r="N827" s="21"/>
      <c r="O827" s="21"/>
      <c r="P827" s="21"/>
      <c r="Q827" s="21"/>
      <c r="R827" s="21"/>
      <c r="S827" s="21"/>
      <c r="T827" s="21"/>
      <c r="U827" s="21"/>
      <c r="V827" s="21"/>
      <c r="W827" s="21"/>
      <c r="X827" s="21"/>
      <c r="Y827" s="21"/>
      <c r="Z827" s="21"/>
      <c r="AA827" s="21"/>
    </row>
    <row r="828" spans="1:27">
      <c r="A828" s="21"/>
      <c r="B828" s="21"/>
      <c r="C828" s="21"/>
      <c r="D828" s="38"/>
      <c r="E828" s="21"/>
      <c r="F828" s="21"/>
      <c r="G828" s="21"/>
      <c r="H828" s="21"/>
      <c r="I828" s="21"/>
      <c r="J828" s="21"/>
      <c r="K828" s="21"/>
      <c r="L828" s="21"/>
      <c r="M828" s="21"/>
      <c r="N828" s="21"/>
      <c r="O828" s="21"/>
      <c r="P828" s="21"/>
      <c r="Q828" s="21"/>
      <c r="R828" s="21"/>
      <c r="S828" s="21"/>
      <c r="T828" s="21"/>
      <c r="U828" s="21"/>
      <c r="V828" s="21"/>
      <c r="W828" s="21"/>
      <c r="X828" s="21"/>
      <c r="Y828" s="21"/>
      <c r="Z828" s="21"/>
      <c r="AA828" s="21"/>
    </row>
    <row r="829" spans="1:27">
      <c r="A829" s="21"/>
      <c r="B829" s="21"/>
      <c r="C829" s="21"/>
      <c r="D829" s="38"/>
      <c r="E829" s="21"/>
      <c r="F829" s="21"/>
      <c r="G829" s="21"/>
      <c r="H829" s="21"/>
      <c r="I829" s="21"/>
      <c r="J829" s="21"/>
      <c r="K829" s="21"/>
      <c r="L829" s="21"/>
      <c r="M829" s="21"/>
      <c r="N829" s="21"/>
      <c r="O829" s="21"/>
      <c r="P829" s="21"/>
      <c r="Q829" s="21"/>
      <c r="R829" s="21"/>
      <c r="S829" s="21"/>
      <c r="T829" s="21"/>
      <c r="U829" s="21"/>
      <c r="V829" s="21"/>
      <c r="W829" s="21"/>
      <c r="X829" s="21"/>
      <c r="Y829" s="21"/>
      <c r="Z829" s="21"/>
      <c r="AA829" s="21"/>
    </row>
    <row r="830" spans="1:27">
      <c r="A830" s="21"/>
      <c r="B830" s="21"/>
      <c r="C830" s="21"/>
      <c r="D830" s="38"/>
      <c r="E830" s="21"/>
      <c r="F830" s="21"/>
      <c r="G830" s="21"/>
      <c r="H830" s="21"/>
      <c r="I830" s="21"/>
      <c r="J830" s="21"/>
      <c r="K830" s="21"/>
      <c r="L830" s="21"/>
      <c r="M830" s="21"/>
      <c r="N830" s="21"/>
      <c r="O830" s="21"/>
      <c r="P830" s="21"/>
      <c r="Q830" s="21"/>
      <c r="R830" s="21"/>
      <c r="S830" s="21"/>
      <c r="T830" s="21"/>
      <c r="U830" s="21"/>
      <c r="V830" s="21"/>
      <c r="W830" s="21"/>
      <c r="X830" s="21"/>
      <c r="Y830" s="21"/>
      <c r="Z830" s="21"/>
      <c r="AA830" s="21"/>
    </row>
    <row r="831" spans="1:27">
      <c r="A831" s="21"/>
      <c r="B831" s="21"/>
      <c r="C831" s="21"/>
      <c r="D831" s="38"/>
      <c r="E831" s="21"/>
      <c r="F831" s="21"/>
      <c r="G831" s="21"/>
      <c r="H831" s="21"/>
      <c r="I831" s="21"/>
      <c r="J831" s="21"/>
      <c r="K831" s="21"/>
      <c r="L831" s="21"/>
      <c r="M831" s="21"/>
      <c r="N831" s="21"/>
      <c r="O831" s="21"/>
      <c r="P831" s="21"/>
      <c r="Q831" s="21"/>
      <c r="R831" s="21"/>
      <c r="S831" s="21"/>
      <c r="T831" s="21"/>
      <c r="U831" s="21"/>
      <c r="V831" s="21"/>
      <c r="W831" s="21"/>
      <c r="X831" s="21"/>
      <c r="Y831" s="21"/>
      <c r="Z831" s="21"/>
      <c r="AA831" s="21"/>
    </row>
    <row r="832" spans="1:27">
      <c r="A832" s="21"/>
      <c r="B832" s="21"/>
      <c r="C832" s="21"/>
      <c r="D832" s="38"/>
      <c r="E832" s="21"/>
      <c r="F832" s="21"/>
      <c r="G832" s="21"/>
      <c r="H832" s="21"/>
      <c r="I832" s="21"/>
      <c r="J832" s="21"/>
      <c r="K832" s="21"/>
      <c r="L832" s="21"/>
      <c r="M832" s="21"/>
      <c r="N832" s="21"/>
      <c r="O832" s="21"/>
      <c r="P832" s="21"/>
      <c r="Q832" s="21"/>
      <c r="R832" s="21"/>
      <c r="S832" s="21"/>
      <c r="T832" s="21"/>
      <c r="U832" s="21"/>
      <c r="V832" s="21"/>
      <c r="W832" s="21"/>
      <c r="X832" s="21"/>
      <c r="Y832" s="21"/>
      <c r="Z832" s="21"/>
      <c r="AA832" s="21"/>
    </row>
    <row r="833" spans="1:27">
      <c r="A833" s="21"/>
      <c r="B833" s="21"/>
      <c r="C833" s="21"/>
      <c r="D833" s="38"/>
      <c r="E833" s="21"/>
      <c r="F833" s="21"/>
      <c r="G833" s="21"/>
      <c r="H833" s="21"/>
      <c r="I833" s="21"/>
      <c r="J833" s="21"/>
      <c r="K833" s="21"/>
      <c r="L833" s="21"/>
      <c r="M833" s="21"/>
      <c r="N833" s="21"/>
      <c r="O833" s="21"/>
      <c r="P833" s="21"/>
      <c r="Q833" s="21"/>
      <c r="R833" s="21"/>
      <c r="S833" s="21"/>
      <c r="T833" s="21"/>
      <c r="U833" s="21"/>
      <c r="V833" s="21"/>
      <c r="W833" s="21"/>
      <c r="X833" s="21"/>
      <c r="Y833" s="21"/>
      <c r="Z833" s="21"/>
      <c r="AA833" s="21"/>
    </row>
    <row r="834" spans="1:27">
      <c r="A834" s="21"/>
      <c r="B834" s="21"/>
      <c r="C834" s="21"/>
      <c r="D834" s="38"/>
      <c r="E834" s="21"/>
      <c r="F834" s="21"/>
      <c r="G834" s="21"/>
      <c r="H834" s="21"/>
      <c r="I834" s="21"/>
      <c r="J834" s="21"/>
      <c r="K834" s="21"/>
      <c r="L834" s="21"/>
      <c r="M834" s="21"/>
      <c r="N834" s="21"/>
      <c r="O834" s="21"/>
      <c r="P834" s="21"/>
      <c r="Q834" s="21"/>
      <c r="R834" s="21"/>
      <c r="S834" s="21"/>
      <c r="T834" s="21"/>
      <c r="U834" s="21"/>
      <c r="V834" s="21"/>
      <c r="W834" s="21"/>
      <c r="X834" s="21"/>
      <c r="Y834" s="21"/>
      <c r="Z834" s="21"/>
      <c r="AA834" s="21"/>
    </row>
    <row r="835" spans="1:27">
      <c r="A835" s="21"/>
      <c r="B835" s="21"/>
      <c r="C835" s="21"/>
      <c r="D835" s="38"/>
      <c r="E835" s="21"/>
      <c r="F835" s="21"/>
      <c r="G835" s="21"/>
      <c r="H835" s="21"/>
      <c r="I835" s="21"/>
      <c r="J835" s="21"/>
      <c r="K835" s="21"/>
      <c r="L835" s="21"/>
      <c r="M835" s="21"/>
      <c r="N835" s="21"/>
      <c r="O835" s="21"/>
      <c r="P835" s="21"/>
      <c r="Q835" s="21"/>
      <c r="R835" s="21"/>
      <c r="S835" s="21"/>
      <c r="T835" s="21"/>
      <c r="U835" s="21"/>
      <c r="V835" s="21"/>
      <c r="W835" s="21"/>
      <c r="X835" s="21"/>
      <c r="Y835" s="21"/>
      <c r="Z835" s="21"/>
      <c r="AA835" s="21"/>
    </row>
    <row r="836" spans="1:27">
      <c r="A836" s="21"/>
      <c r="B836" s="21"/>
      <c r="C836" s="21"/>
      <c r="D836" s="38"/>
      <c r="E836" s="21"/>
      <c r="F836" s="21"/>
      <c r="G836" s="21"/>
      <c r="H836" s="21"/>
      <c r="I836" s="21"/>
      <c r="J836" s="21"/>
      <c r="K836" s="21"/>
      <c r="L836" s="21"/>
      <c r="M836" s="21"/>
      <c r="N836" s="21"/>
      <c r="O836" s="21"/>
      <c r="P836" s="21"/>
      <c r="Q836" s="21"/>
      <c r="R836" s="21"/>
      <c r="S836" s="21"/>
      <c r="T836" s="21"/>
      <c r="U836" s="21"/>
      <c r="V836" s="21"/>
      <c r="W836" s="21"/>
      <c r="X836" s="21"/>
      <c r="Y836" s="21"/>
      <c r="Z836" s="21"/>
      <c r="AA836" s="21"/>
    </row>
    <row r="837" spans="1:27">
      <c r="A837" s="21"/>
      <c r="B837" s="21"/>
      <c r="C837" s="21"/>
      <c r="D837" s="38"/>
      <c r="E837" s="21"/>
      <c r="F837" s="21"/>
      <c r="G837" s="21"/>
      <c r="H837" s="21"/>
      <c r="I837" s="21"/>
      <c r="J837" s="21"/>
      <c r="K837" s="21"/>
      <c r="L837" s="21"/>
      <c r="M837" s="21"/>
      <c r="N837" s="21"/>
      <c r="O837" s="21"/>
      <c r="P837" s="21"/>
      <c r="Q837" s="21"/>
      <c r="R837" s="21"/>
      <c r="S837" s="21"/>
      <c r="T837" s="21"/>
      <c r="U837" s="21"/>
      <c r="V837" s="21"/>
      <c r="W837" s="21"/>
      <c r="X837" s="21"/>
      <c r="Y837" s="21"/>
      <c r="Z837" s="21"/>
      <c r="AA837" s="21"/>
    </row>
    <row r="838" spans="1:27">
      <c r="A838" s="21"/>
      <c r="B838" s="21"/>
      <c r="C838" s="21"/>
      <c r="D838" s="38"/>
      <c r="E838" s="21"/>
      <c r="F838" s="21"/>
      <c r="G838" s="21"/>
      <c r="H838" s="21"/>
      <c r="I838" s="21"/>
      <c r="J838" s="21"/>
      <c r="K838" s="21"/>
      <c r="L838" s="21"/>
      <c r="M838" s="21"/>
      <c r="N838" s="21"/>
      <c r="O838" s="21"/>
      <c r="P838" s="21"/>
      <c r="Q838" s="21"/>
      <c r="R838" s="21"/>
      <c r="S838" s="21"/>
      <c r="T838" s="21"/>
      <c r="U838" s="21"/>
      <c r="V838" s="21"/>
      <c r="W838" s="21"/>
      <c r="X838" s="21"/>
      <c r="Y838" s="21"/>
      <c r="Z838" s="21"/>
      <c r="AA838" s="21"/>
    </row>
    <row r="839" spans="1:27">
      <c r="A839" s="21"/>
      <c r="B839" s="21"/>
      <c r="C839" s="21"/>
      <c r="D839" s="38"/>
      <c r="E839" s="21"/>
      <c r="F839" s="21"/>
      <c r="G839" s="21"/>
      <c r="H839" s="21"/>
      <c r="I839" s="21"/>
      <c r="J839" s="21"/>
      <c r="K839" s="21"/>
      <c r="L839" s="21"/>
      <c r="M839" s="21"/>
      <c r="N839" s="21"/>
      <c r="O839" s="21"/>
      <c r="P839" s="21"/>
      <c r="Q839" s="21"/>
      <c r="R839" s="21"/>
      <c r="S839" s="21"/>
      <c r="T839" s="21"/>
      <c r="U839" s="21"/>
      <c r="V839" s="21"/>
      <c r="W839" s="21"/>
      <c r="X839" s="21"/>
      <c r="Y839" s="21"/>
      <c r="Z839" s="21"/>
      <c r="AA839" s="21"/>
    </row>
    <row r="840" spans="1:27">
      <c r="A840" s="21"/>
      <c r="B840" s="21"/>
      <c r="C840" s="21"/>
      <c r="D840" s="38"/>
      <c r="E840" s="21"/>
      <c r="F840" s="21"/>
      <c r="G840" s="21"/>
      <c r="H840" s="21"/>
      <c r="I840" s="21"/>
      <c r="J840" s="21"/>
      <c r="K840" s="21"/>
      <c r="L840" s="21"/>
      <c r="M840" s="21"/>
      <c r="N840" s="21"/>
      <c r="O840" s="21"/>
      <c r="P840" s="21"/>
      <c r="Q840" s="21"/>
      <c r="R840" s="21"/>
      <c r="S840" s="21"/>
      <c r="T840" s="21"/>
      <c r="U840" s="21"/>
      <c r="V840" s="21"/>
      <c r="W840" s="21"/>
      <c r="X840" s="21"/>
      <c r="Y840" s="21"/>
      <c r="Z840" s="21"/>
      <c r="AA840" s="21"/>
    </row>
    <row r="841" spans="1:27">
      <c r="A841" s="21"/>
      <c r="B841" s="21"/>
      <c r="C841" s="21"/>
      <c r="D841" s="38"/>
      <c r="E841" s="21"/>
      <c r="F841" s="21"/>
      <c r="G841" s="21"/>
      <c r="H841" s="21"/>
      <c r="I841" s="21"/>
      <c r="J841" s="21"/>
      <c r="K841" s="21"/>
      <c r="L841" s="21"/>
      <c r="M841" s="21"/>
      <c r="N841" s="21"/>
      <c r="O841" s="21"/>
      <c r="P841" s="21"/>
      <c r="Q841" s="21"/>
      <c r="R841" s="21"/>
      <c r="S841" s="21"/>
      <c r="T841" s="21"/>
      <c r="U841" s="21"/>
      <c r="V841" s="21"/>
      <c r="W841" s="21"/>
      <c r="X841" s="21"/>
      <c r="Y841" s="21"/>
      <c r="Z841" s="21"/>
      <c r="AA841" s="21"/>
    </row>
    <row r="842" spans="1:27">
      <c r="A842" s="21"/>
      <c r="B842" s="21"/>
      <c r="C842" s="21"/>
      <c r="D842" s="38"/>
      <c r="E842" s="21"/>
      <c r="F842" s="21"/>
      <c r="G842" s="21"/>
      <c r="H842" s="21"/>
      <c r="I842" s="21"/>
      <c r="J842" s="21"/>
      <c r="K842" s="21"/>
      <c r="L842" s="21"/>
      <c r="M842" s="21"/>
      <c r="N842" s="21"/>
      <c r="O842" s="21"/>
      <c r="P842" s="21"/>
      <c r="Q842" s="21"/>
      <c r="R842" s="21"/>
      <c r="S842" s="21"/>
      <c r="T842" s="21"/>
      <c r="U842" s="21"/>
      <c r="V842" s="21"/>
      <c r="W842" s="21"/>
      <c r="X842" s="21"/>
      <c r="Y842" s="21"/>
      <c r="Z842" s="21"/>
      <c r="AA842" s="21"/>
    </row>
    <row r="843" spans="1:27">
      <c r="A843" s="21"/>
      <c r="B843" s="21"/>
      <c r="C843" s="21"/>
      <c r="D843" s="38"/>
      <c r="E843" s="21"/>
      <c r="F843" s="21"/>
      <c r="G843" s="21"/>
      <c r="H843" s="21"/>
      <c r="I843" s="21"/>
      <c r="J843" s="21"/>
      <c r="K843" s="21"/>
      <c r="L843" s="21"/>
      <c r="M843" s="21"/>
      <c r="N843" s="21"/>
      <c r="O843" s="21"/>
      <c r="P843" s="21"/>
      <c r="Q843" s="21"/>
      <c r="R843" s="21"/>
      <c r="S843" s="21"/>
      <c r="T843" s="21"/>
      <c r="U843" s="21"/>
      <c r="V843" s="21"/>
      <c r="W843" s="21"/>
      <c r="X843" s="21"/>
      <c r="Y843" s="21"/>
      <c r="Z843" s="21"/>
      <c r="AA843" s="21"/>
    </row>
    <row r="844" spans="1:27">
      <c r="A844" s="21"/>
      <c r="B844" s="21"/>
      <c r="C844" s="21"/>
      <c r="D844" s="38"/>
      <c r="E844" s="21"/>
      <c r="F844" s="21"/>
      <c r="G844" s="21"/>
      <c r="H844" s="21"/>
      <c r="I844" s="21"/>
      <c r="J844" s="21"/>
      <c r="K844" s="21"/>
      <c r="L844" s="21"/>
      <c r="M844" s="21"/>
      <c r="N844" s="21"/>
      <c r="O844" s="21"/>
      <c r="P844" s="21"/>
      <c r="Q844" s="21"/>
      <c r="R844" s="21"/>
      <c r="S844" s="21"/>
      <c r="T844" s="21"/>
      <c r="U844" s="21"/>
      <c r="V844" s="21"/>
      <c r="W844" s="21"/>
      <c r="X844" s="21"/>
      <c r="Y844" s="21"/>
      <c r="Z844" s="21"/>
      <c r="AA844" s="21"/>
    </row>
    <row r="845" spans="1:27">
      <c r="A845" s="21"/>
      <c r="B845" s="21"/>
      <c r="C845" s="21"/>
      <c r="D845" s="38"/>
      <c r="E845" s="21"/>
      <c r="F845" s="21"/>
      <c r="G845" s="21"/>
      <c r="H845" s="21"/>
      <c r="I845" s="21"/>
      <c r="J845" s="21"/>
      <c r="K845" s="21"/>
      <c r="L845" s="21"/>
      <c r="M845" s="21"/>
      <c r="N845" s="21"/>
      <c r="O845" s="21"/>
      <c r="P845" s="21"/>
      <c r="Q845" s="21"/>
      <c r="R845" s="21"/>
      <c r="S845" s="21"/>
      <c r="T845" s="21"/>
      <c r="U845" s="21"/>
      <c r="V845" s="21"/>
      <c r="W845" s="21"/>
      <c r="X845" s="21"/>
      <c r="Y845" s="21"/>
      <c r="Z845" s="21"/>
      <c r="AA845" s="21"/>
    </row>
    <row r="846" spans="1:27">
      <c r="A846" s="21"/>
      <c r="B846" s="21"/>
      <c r="C846" s="21"/>
      <c r="D846" s="38"/>
      <c r="E846" s="21"/>
      <c r="F846" s="21"/>
      <c r="G846" s="21"/>
      <c r="H846" s="21"/>
      <c r="I846" s="21"/>
      <c r="J846" s="21"/>
      <c r="K846" s="21"/>
      <c r="L846" s="21"/>
      <c r="M846" s="21"/>
      <c r="N846" s="21"/>
      <c r="O846" s="21"/>
      <c r="P846" s="21"/>
      <c r="Q846" s="21"/>
      <c r="R846" s="21"/>
      <c r="S846" s="21"/>
      <c r="T846" s="21"/>
      <c r="U846" s="21"/>
      <c r="V846" s="21"/>
      <c r="W846" s="21"/>
      <c r="X846" s="21"/>
      <c r="Y846" s="21"/>
      <c r="Z846" s="21"/>
      <c r="AA846" s="21"/>
    </row>
    <row r="847" spans="1:27">
      <c r="A847" s="21"/>
      <c r="B847" s="21"/>
      <c r="C847" s="21"/>
      <c r="D847" s="38"/>
      <c r="E847" s="21"/>
      <c r="F847" s="21"/>
      <c r="G847" s="21"/>
      <c r="H847" s="21"/>
      <c r="I847" s="21"/>
      <c r="J847" s="21"/>
      <c r="K847" s="21"/>
      <c r="L847" s="21"/>
      <c r="M847" s="21"/>
      <c r="N847" s="21"/>
      <c r="O847" s="21"/>
      <c r="P847" s="21"/>
      <c r="Q847" s="21"/>
      <c r="R847" s="21"/>
      <c r="S847" s="21"/>
      <c r="T847" s="21"/>
      <c r="U847" s="21"/>
      <c r="V847" s="21"/>
      <c r="W847" s="21"/>
      <c r="X847" s="21"/>
      <c r="Y847" s="21"/>
      <c r="Z847" s="21"/>
      <c r="AA847" s="21"/>
    </row>
    <row r="848" spans="1:27">
      <c r="A848" s="21"/>
      <c r="B848" s="21"/>
      <c r="C848" s="21"/>
      <c r="D848" s="38"/>
      <c r="E848" s="21"/>
      <c r="F848" s="21"/>
      <c r="G848" s="21"/>
      <c r="H848" s="21"/>
      <c r="I848" s="21"/>
      <c r="J848" s="21"/>
      <c r="K848" s="21"/>
      <c r="L848" s="21"/>
      <c r="M848" s="21"/>
      <c r="N848" s="21"/>
      <c r="O848" s="21"/>
      <c r="P848" s="21"/>
      <c r="Q848" s="21"/>
      <c r="R848" s="21"/>
      <c r="S848" s="21"/>
      <c r="T848" s="21"/>
      <c r="U848" s="21"/>
      <c r="V848" s="21"/>
      <c r="W848" s="21"/>
      <c r="X848" s="21"/>
      <c r="Y848" s="21"/>
      <c r="Z848" s="21"/>
      <c r="AA848" s="21"/>
    </row>
    <row r="849" spans="1:27">
      <c r="A849" s="21"/>
      <c r="B849" s="21"/>
      <c r="C849" s="21"/>
      <c r="D849" s="38"/>
      <c r="E849" s="21"/>
      <c r="F849" s="21"/>
      <c r="G849" s="21"/>
      <c r="H849" s="21"/>
      <c r="I849" s="21"/>
      <c r="J849" s="21"/>
      <c r="K849" s="21"/>
      <c r="L849" s="21"/>
      <c r="M849" s="21"/>
      <c r="N849" s="21"/>
      <c r="O849" s="21"/>
      <c r="P849" s="21"/>
      <c r="Q849" s="21"/>
      <c r="R849" s="21"/>
      <c r="S849" s="21"/>
      <c r="T849" s="21"/>
      <c r="U849" s="21"/>
      <c r="V849" s="21"/>
      <c r="W849" s="21"/>
      <c r="X849" s="21"/>
      <c r="Y849" s="21"/>
      <c r="Z849" s="21"/>
      <c r="AA849" s="21"/>
    </row>
    <row r="850" spans="1:27">
      <c r="A850" s="21"/>
      <c r="B850" s="21"/>
      <c r="C850" s="21"/>
      <c r="D850" s="38"/>
      <c r="E850" s="21"/>
      <c r="F850" s="21"/>
      <c r="G850" s="21"/>
      <c r="H850" s="21"/>
      <c r="I850" s="21"/>
      <c r="J850" s="21"/>
      <c r="K850" s="21"/>
      <c r="L850" s="21"/>
      <c r="M850" s="21"/>
      <c r="N850" s="21"/>
      <c r="O850" s="21"/>
      <c r="P850" s="21"/>
      <c r="Q850" s="21"/>
      <c r="R850" s="21"/>
      <c r="S850" s="21"/>
      <c r="T850" s="21"/>
      <c r="U850" s="21"/>
      <c r="V850" s="21"/>
      <c r="W850" s="21"/>
      <c r="X850" s="21"/>
      <c r="Y850" s="21"/>
      <c r="Z850" s="21"/>
      <c r="AA850" s="21"/>
    </row>
    <row r="851" spans="1:27">
      <c r="A851" s="21"/>
      <c r="B851" s="21"/>
      <c r="C851" s="21"/>
      <c r="D851" s="38"/>
      <c r="E851" s="21"/>
      <c r="F851" s="21"/>
      <c r="G851" s="21"/>
      <c r="H851" s="21"/>
      <c r="I851" s="21"/>
      <c r="J851" s="21"/>
      <c r="K851" s="21"/>
      <c r="L851" s="21"/>
      <c r="M851" s="21"/>
      <c r="N851" s="21"/>
      <c r="O851" s="21"/>
      <c r="P851" s="21"/>
      <c r="Q851" s="21"/>
      <c r="R851" s="21"/>
      <c r="S851" s="21"/>
      <c r="T851" s="21"/>
      <c r="U851" s="21"/>
      <c r="V851" s="21"/>
      <c r="W851" s="21"/>
      <c r="X851" s="21"/>
      <c r="Y851" s="21"/>
      <c r="Z851" s="21"/>
      <c r="AA851" s="21"/>
    </row>
    <row r="852" spans="1:27">
      <c r="A852" s="21"/>
      <c r="B852" s="21"/>
      <c r="C852" s="21"/>
      <c r="D852" s="38"/>
      <c r="E852" s="21"/>
      <c r="F852" s="21"/>
      <c r="G852" s="21"/>
      <c r="H852" s="21"/>
      <c r="I852" s="21"/>
      <c r="J852" s="21"/>
      <c r="K852" s="21"/>
      <c r="L852" s="21"/>
      <c r="M852" s="21"/>
      <c r="N852" s="21"/>
      <c r="O852" s="21"/>
      <c r="P852" s="21"/>
      <c r="Q852" s="21"/>
      <c r="R852" s="21"/>
      <c r="S852" s="21"/>
      <c r="T852" s="21"/>
      <c r="U852" s="21"/>
      <c r="V852" s="21"/>
      <c r="W852" s="21"/>
      <c r="X852" s="21"/>
      <c r="Y852" s="21"/>
      <c r="Z852" s="21"/>
      <c r="AA852" s="21"/>
    </row>
    <row r="853" spans="1:27">
      <c r="A853" s="21"/>
      <c r="B853" s="21"/>
      <c r="C853" s="21"/>
      <c r="D853" s="38"/>
      <c r="E853" s="21"/>
      <c r="F853" s="21"/>
      <c r="G853" s="21"/>
      <c r="H853" s="21"/>
      <c r="I853" s="21"/>
      <c r="J853" s="21"/>
      <c r="K853" s="21"/>
      <c r="L853" s="21"/>
      <c r="M853" s="21"/>
      <c r="N853" s="21"/>
      <c r="O853" s="21"/>
      <c r="P853" s="21"/>
      <c r="Q853" s="21"/>
      <c r="R853" s="21"/>
      <c r="S853" s="21"/>
      <c r="T853" s="21"/>
      <c r="U853" s="21"/>
      <c r="V853" s="21"/>
      <c r="W853" s="21"/>
      <c r="X853" s="21"/>
      <c r="Y853" s="21"/>
      <c r="Z853" s="21"/>
      <c r="AA853" s="21"/>
    </row>
    <row r="854" spans="1:27">
      <c r="A854" s="21"/>
      <c r="B854" s="21"/>
      <c r="C854" s="21"/>
      <c r="D854" s="38"/>
      <c r="E854" s="21"/>
      <c r="F854" s="21"/>
      <c r="G854" s="21"/>
      <c r="H854" s="21"/>
      <c r="I854" s="21"/>
      <c r="J854" s="21"/>
      <c r="K854" s="21"/>
      <c r="L854" s="21"/>
      <c r="M854" s="21"/>
      <c r="N854" s="21"/>
      <c r="O854" s="21"/>
      <c r="P854" s="21"/>
      <c r="Q854" s="21"/>
      <c r="R854" s="21"/>
      <c r="S854" s="21"/>
      <c r="T854" s="21"/>
      <c r="U854" s="21"/>
      <c r="V854" s="21"/>
      <c r="W854" s="21"/>
      <c r="X854" s="21"/>
      <c r="Y854" s="21"/>
      <c r="Z854" s="21"/>
      <c r="AA854" s="21"/>
    </row>
    <row r="855" spans="1:27">
      <c r="A855" s="21"/>
      <c r="B855" s="21"/>
      <c r="C855" s="21"/>
      <c r="D855" s="38"/>
      <c r="E855" s="21"/>
      <c r="F855" s="21"/>
      <c r="G855" s="21"/>
      <c r="H855" s="21"/>
      <c r="I855" s="21"/>
      <c r="J855" s="21"/>
      <c r="K855" s="21"/>
      <c r="L855" s="21"/>
      <c r="M855" s="21"/>
      <c r="N855" s="21"/>
      <c r="O855" s="21"/>
      <c r="P855" s="21"/>
      <c r="Q855" s="21"/>
      <c r="R855" s="21"/>
      <c r="S855" s="21"/>
      <c r="T855" s="21"/>
      <c r="U855" s="21"/>
      <c r="V855" s="21"/>
      <c r="W855" s="21"/>
      <c r="X855" s="21"/>
      <c r="Y855" s="21"/>
      <c r="Z855" s="21"/>
      <c r="AA855" s="21"/>
    </row>
    <row r="856" spans="1:27">
      <c r="A856" s="21"/>
      <c r="B856" s="21"/>
      <c r="C856" s="21"/>
      <c r="D856" s="38"/>
      <c r="E856" s="21"/>
      <c r="F856" s="21"/>
      <c r="G856" s="21"/>
      <c r="H856" s="21"/>
      <c r="I856" s="21"/>
      <c r="J856" s="21"/>
      <c r="K856" s="21"/>
      <c r="L856" s="21"/>
      <c r="M856" s="21"/>
      <c r="N856" s="21"/>
      <c r="O856" s="21"/>
      <c r="P856" s="21"/>
      <c r="Q856" s="21"/>
      <c r="R856" s="21"/>
      <c r="S856" s="21"/>
      <c r="T856" s="21"/>
      <c r="U856" s="21"/>
      <c r="V856" s="21"/>
      <c r="W856" s="21"/>
      <c r="X856" s="21"/>
      <c r="Y856" s="21"/>
      <c r="Z856" s="21"/>
      <c r="AA856" s="21"/>
    </row>
    <row r="857" spans="1:27">
      <c r="A857" s="21"/>
      <c r="B857" s="21"/>
      <c r="C857" s="21"/>
      <c r="D857" s="38"/>
      <c r="E857" s="21"/>
      <c r="F857" s="21"/>
      <c r="G857" s="21"/>
      <c r="H857" s="21"/>
      <c r="I857" s="21"/>
      <c r="J857" s="21"/>
      <c r="K857" s="21"/>
      <c r="L857" s="21"/>
      <c r="M857" s="21"/>
      <c r="N857" s="21"/>
      <c r="O857" s="21"/>
      <c r="P857" s="21"/>
      <c r="Q857" s="21"/>
      <c r="R857" s="21"/>
      <c r="S857" s="21"/>
      <c r="T857" s="21"/>
      <c r="U857" s="21"/>
      <c r="V857" s="21"/>
      <c r="W857" s="21"/>
      <c r="X857" s="21"/>
      <c r="Y857" s="21"/>
      <c r="Z857" s="21"/>
      <c r="AA857" s="21"/>
    </row>
    <row r="858" spans="1:27">
      <c r="A858" s="21"/>
      <c r="B858" s="21"/>
      <c r="C858" s="21"/>
      <c r="D858" s="38"/>
      <c r="E858" s="21"/>
      <c r="F858" s="21"/>
      <c r="G858" s="21"/>
      <c r="H858" s="21"/>
      <c r="I858" s="21"/>
      <c r="J858" s="21"/>
      <c r="K858" s="21"/>
      <c r="L858" s="21"/>
      <c r="M858" s="21"/>
      <c r="N858" s="21"/>
      <c r="O858" s="21"/>
      <c r="P858" s="21"/>
      <c r="Q858" s="21"/>
      <c r="R858" s="21"/>
      <c r="S858" s="21"/>
      <c r="T858" s="21"/>
      <c r="U858" s="21"/>
      <c r="V858" s="21"/>
      <c r="W858" s="21"/>
      <c r="X858" s="21"/>
      <c r="Y858" s="21"/>
      <c r="Z858" s="21"/>
      <c r="AA858" s="21"/>
    </row>
    <row r="859" spans="1:27">
      <c r="A859" s="21"/>
      <c r="B859" s="21"/>
      <c r="C859" s="21"/>
      <c r="D859" s="38"/>
      <c r="E859" s="21"/>
      <c r="F859" s="21"/>
      <c r="G859" s="21"/>
      <c r="H859" s="21"/>
      <c r="I859" s="21"/>
      <c r="J859" s="21"/>
      <c r="K859" s="21"/>
      <c r="L859" s="21"/>
      <c r="M859" s="21"/>
      <c r="N859" s="21"/>
      <c r="O859" s="21"/>
      <c r="P859" s="21"/>
      <c r="Q859" s="21"/>
      <c r="R859" s="21"/>
      <c r="S859" s="21"/>
      <c r="T859" s="21"/>
      <c r="U859" s="21"/>
      <c r="V859" s="21"/>
      <c r="W859" s="21"/>
      <c r="X859" s="21"/>
      <c r="Y859" s="21"/>
      <c r="Z859" s="21"/>
      <c r="AA859" s="21"/>
    </row>
    <row r="860" spans="1:27">
      <c r="A860" s="21"/>
      <c r="B860" s="21"/>
      <c r="C860" s="21"/>
      <c r="D860" s="38"/>
      <c r="E860" s="21"/>
      <c r="F860" s="21"/>
      <c r="G860" s="21"/>
      <c r="H860" s="21"/>
      <c r="I860" s="21"/>
      <c r="J860" s="21"/>
      <c r="K860" s="21"/>
      <c r="L860" s="21"/>
      <c r="M860" s="21"/>
      <c r="N860" s="21"/>
      <c r="O860" s="21"/>
      <c r="P860" s="21"/>
      <c r="Q860" s="21"/>
      <c r="R860" s="21"/>
      <c r="S860" s="21"/>
      <c r="T860" s="21"/>
      <c r="U860" s="21"/>
      <c r="V860" s="21"/>
      <c r="W860" s="21"/>
      <c r="X860" s="21"/>
      <c r="Y860" s="21"/>
      <c r="Z860" s="21"/>
      <c r="AA860" s="21"/>
    </row>
    <row r="861" spans="1:27">
      <c r="A861" s="21"/>
      <c r="B861" s="21"/>
      <c r="C861" s="21"/>
      <c r="D861" s="38"/>
      <c r="E861" s="21"/>
      <c r="F861" s="21"/>
      <c r="G861" s="21"/>
      <c r="H861" s="21"/>
      <c r="I861" s="21"/>
      <c r="J861" s="21"/>
      <c r="K861" s="21"/>
      <c r="L861" s="21"/>
      <c r="M861" s="21"/>
      <c r="N861" s="21"/>
      <c r="O861" s="21"/>
      <c r="P861" s="21"/>
      <c r="Q861" s="21"/>
      <c r="R861" s="21"/>
      <c r="S861" s="21"/>
      <c r="T861" s="21"/>
      <c r="U861" s="21"/>
      <c r="V861" s="21"/>
      <c r="W861" s="21"/>
      <c r="X861" s="21"/>
      <c r="Y861" s="21"/>
      <c r="Z861" s="21"/>
      <c r="AA861" s="21"/>
    </row>
    <row r="862" spans="1:27">
      <c r="A862" s="21"/>
      <c r="B862" s="21"/>
      <c r="C862" s="21"/>
      <c r="D862" s="38"/>
      <c r="E862" s="21"/>
      <c r="F862" s="21"/>
      <c r="G862" s="21"/>
      <c r="H862" s="21"/>
      <c r="I862" s="21"/>
      <c r="J862" s="21"/>
      <c r="K862" s="21"/>
      <c r="L862" s="21"/>
      <c r="M862" s="21"/>
      <c r="N862" s="21"/>
      <c r="O862" s="21"/>
      <c r="P862" s="21"/>
      <c r="Q862" s="21"/>
      <c r="R862" s="21"/>
      <c r="S862" s="21"/>
      <c r="T862" s="21"/>
      <c r="U862" s="21"/>
      <c r="V862" s="21"/>
      <c r="W862" s="21"/>
      <c r="X862" s="21"/>
      <c r="Y862" s="21"/>
      <c r="Z862" s="21"/>
      <c r="AA862" s="21"/>
    </row>
    <row r="863" spans="1:27">
      <c r="A863" s="21"/>
      <c r="B863" s="21"/>
      <c r="C863" s="21"/>
      <c r="D863" s="38"/>
      <c r="E863" s="21"/>
      <c r="F863" s="21"/>
      <c r="G863" s="21"/>
      <c r="H863" s="21"/>
      <c r="I863" s="21"/>
      <c r="J863" s="21"/>
      <c r="K863" s="21"/>
      <c r="L863" s="21"/>
      <c r="M863" s="21"/>
      <c r="N863" s="21"/>
      <c r="O863" s="21"/>
      <c r="P863" s="21"/>
      <c r="Q863" s="21"/>
      <c r="R863" s="21"/>
      <c r="S863" s="21"/>
      <c r="T863" s="21"/>
      <c r="U863" s="21"/>
      <c r="V863" s="21"/>
      <c r="W863" s="21"/>
      <c r="X863" s="21"/>
      <c r="Y863" s="21"/>
      <c r="Z863" s="21"/>
      <c r="AA863" s="21"/>
    </row>
    <row r="864" spans="1:27">
      <c r="A864" s="21"/>
      <c r="B864" s="21"/>
      <c r="C864" s="21"/>
      <c r="D864" s="38"/>
      <c r="E864" s="21"/>
      <c r="F864" s="21"/>
      <c r="G864" s="21"/>
      <c r="H864" s="21"/>
      <c r="I864" s="21"/>
      <c r="J864" s="21"/>
      <c r="K864" s="21"/>
      <c r="L864" s="21"/>
      <c r="M864" s="21"/>
      <c r="N864" s="21"/>
      <c r="O864" s="21"/>
      <c r="P864" s="21"/>
      <c r="Q864" s="21"/>
      <c r="R864" s="21"/>
      <c r="S864" s="21"/>
      <c r="T864" s="21"/>
      <c r="U864" s="21"/>
      <c r="V864" s="21"/>
      <c r="W864" s="21"/>
      <c r="X864" s="21"/>
      <c r="Y864" s="21"/>
      <c r="Z864" s="21"/>
      <c r="AA864" s="21"/>
    </row>
    <row r="865" spans="1:27">
      <c r="A865" s="21"/>
      <c r="B865" s="21"/>
      <c r="C865" s="21"/>
      <c r="D865" s="38"/>
      <c r="E865" s="21"/>
      <c r="F865" s="21"/>
      <c r="G865" s="21"/>
      <c r="H865" s="21"/>
      <c r="I865" s="21"/>
      <c r="J865" s="21"/>
      <c r="K865" s="21"/>
      <c r="L865" s="21"/>
      <c r="M865" s="21"/>
      <c r="N865" s="21"/>
      <c r="O865" s="21"/>
      <c r="P865" s="21"/>
      <c r="Q865" s="21"/>
      <c r="R865" s="21"/>
      <c r="S865" s="21"/>
      <c r="T865" s="21"/>
      <c r="U865" s="21"/>
      <c r="V865" s="21"/>
      <c r="W865" s="21"/>
      <c r="X865" s="21"/>
      <c r="Y865" s="21"/>
      <c r="Z865" s="21"/>
      <c r="AA865" s="21"/>
    </row>
    <row r="866" spans="1:27">
      <c r="A866" s="21"/>
      <c r="B866" s="21"/>
      <c r="C866" s="21"/>
      <c r="D866" s="38"/>
      <c r="E866" s="21"/>
      <c r="F866" s="21"/>
      <c r="G866" s="21"/>
      <c r="H866" s="21"/>
      <c r="I866" s="21"/>
      <c r="J866" s="21"/>
      <c r="K866" s="21"/>
      <c r="L866" s="21"/>
      <c r="M866" s="21"/>
      <c r="N866" s="21"/>
      <c r="O866" s="21"/>
      <c r="P866" s="21"/>
      <c r="Q866" s="21"/>
      <c r="R866" s="21"/>
      <c r="S866" s="21"/>
      <c r="T866" s="21"/>
      <c r="U866" s="21"/>
      <c r="V866" s="21"/>
      <c r="W866" s="21"/>
      <c r="X866" s="21"/>
      <c r="Y866" s="21"/>
      <c r="Z866" s="21"/>
      <c r="AA866" s="21"/>
    </row>
    <row r="867" spans="1:27">
      <c r="A867" s="21"/>
      <c r="B867" s="21"/>
      <c r="C867" s="21"/>
      <c r="D867" s="38"/>
      <c r="E867" s="21"/>
      <c r="F867" s="21"/>
      <c r="G867" s="21"/>
      <c r="H867" s="21"/>
      <c r="I867" s="21"/>
      <c r="J867" s="21"/>
      <c r="K867" s="21"/>
      <c r="L867" s="21"/>
      <c r="M867" s="21"/>
      <c r="N867" s="21"/>
      <c r="O867" s="21"/>
      <c r="P867" s="21"/>
      <c r="Q867" s="21"/>
      <c r="R867" s="21"/>
      <c r="S867" s="21"/>
      <c r="T867" s="21"/>
      <c r="U867" s="21"/>
      <c r="V867" s="21"/>
      <c r="W867" s="21"/>
      <c r="X867" s="21"/>
      <c r="Y867" s="21"/>
      <c r="Z867" s="21"/>
      <c r="AA867" s="21"/>
    </row>
    <row r="868" spans="1:27">
      <c r="A868" s="21"/>
      <c r="B868" s="21"/>
      <c r="C868" s="21"/>
      <c r="D868" s="38"/>
      <c r="E868" s="21"/>
      <c r="F868" s="21"/>
      <c r="G868" s="21"/>
      <c r="H868" s="21"/>
      <c r="I868" s="21"/>
      <c r="J868" s="21"/>
      <c r="K868" s="21"/>
      <c r="L868" s="21"/>
      <c r="M868" s="21"/>
      <c r="N868" s="21"/>
      <c r="O868" s="21"/>
      <c r="P868" s="21"/>
      <c r="Q868" s="21"/>
      <c r="R868" s="21"/>
      <c r="S868" s="21"/>
      <c r="T868" s="21"/>
      <c r="U868" s="21"/>
      <c r="V868" s="21"/>
      <c r="W868" s="21"/>
      <c r="X868" s="21"/>
      <c r="Y868" s="21"/>
      <c r="Z868" s="21"/>
      <c r="AA868" s="21"/>
    </row>
    <row r="869" spans="1:27">
      <c r="A869" s="21"/>
      <c r="B869" s="21"/>
      <c r="C869" s="21"/>
      <c r="D869" s="38"/>
      <c r="E869" s="21"/>
      <c r="F869" s="21"/>
      <c r="G869" s="21"/>
      <c r="H869" s="21"/>
      <c r="I869" s="21"/>
      <c r="J869" s="21"/>
      <c r="K869" s="21"/>
      <c r="L869" s="21"/>
      <c r="M869" s="21"/>
      <c r="N869" s="21"/>
      <c r="O869" s="21"/>
      <c r="P869" s="21"/>
      <c r="Q869" s="21"/>
      <c r="R869" s="21"/>
      <c r="S869" s="21"/>
      <c r="T869" s="21"/>
      <c r="U869" s="21"/>
      <c r="V869" s="21"/>
      <c r="W869" s="21"/>
      <c r="X869" s="21"/>
      <c r="Y869" s="21"/>
      <c r="Z869" s="21"/>
      <c r="AA869" s="21"/>
    </row>
    <row r="870" spans="1:27">
      <c r="A870" s="21"/>
      <c r="B870" s="21"/>
      <c r="C870" s="21"/>
      <c r="D870" s="38"/>
      <c r="E870" s="21"/>
      <c r="F870" s="21"/>
      <c r="G870" s="21"/>
      <c r="H870" s="21"/>
      <c r="I870" s="21"/>
      <c r="J870" s="21"/>
      <c r="K870" s="21"/>
      <c r="L870" s="21"/>
      <c r="M870" s="21"/>
      <c r="N870" s="21"/>
      <c r="O870" s="21"/>
      <c r="P870" s="21"/>
      <c r="Q870" s="21"/>
      <c r="R870" s="21"/>
      <c r="S870" s="21"/>
      <c r="T870" s="21"/>
      <c r="U870" s="21"/>
      <c r="V870" s="21"/>
      <c r="W870" s="21"/>
      <c r="X870" s="21"/>
      <c r="Y870" s="21"/>
      <c r="Z870" s="21"/>
      <c r="AA870" s="21"/>
    </row>
    <row r="871" spans="1:27">
      <c r="A871" s="21"/>
      <c r="B871" s="21"/>
      <c r="C871" s="21"/>
      <c r="D871" s="38"/>
      <c r="E871" s="21"/>
      <c r="F871" s="21"/>
      <c r="G871" s="21"/>
      <c r="H871" s="21"/>
      <c r="I871" s="21"/>
      <c r="J871" s="21"/>
      <c r="K871" s="21"/>
      <c r="L871" s="21"/>
      <c r="M871" s="21"/>
      <c r="N871" s="21"/>
      <c r="O871" s="21"/>
      <c r="P871" s="21"/>
      <c r="Q871" s="21"/>
      <c r="R871" s="21"/>
      <c r="S871" s="21"/>
      <c r="T871" s="21"/>
      <c r="U871" s="21"/>
      <c r="V871" s="21"/>
      <c r="W871" s="21"/>
      <c r="X871" s="21"/>
      <c r="Y871" s="21"/>
      <c r="Z871" s="21"/>
      <c r="AA871" s="21"/>
    </row>
    <row r="872" spans="1:27">
      <c r="A872" s="21"/>
      <c r="B872" s="21"/>
      <c r="C872" s="21"/>
      <c r="D872" s="38"/>
      <c r="E872" s="21"/>
      <c r="F872" s="21"/>
      <c r="G872" s="21"/>
      <c r="H872" s="21"/>
      <c r="I872" s="21"/>
      <c r="J872" s="21"/>
      <c r="K872" s="21"/>
      <c r="L872" s="21"/>
      <c r="M872" s="21"/>
      <c r="N872" s="21"/>
      <c r="O872" s="21"/>
      <c r="P872" s="21"/>
      <c r="Q872" s="21"/>
      <c r="R872" s="21"/>
      <c r="S872" s="21"/>
      <c r="T872" s="21"/>
      <c r="U872" s="21"/>
      <c r="V872" s="21"/>
      <c r="W872" s="21"/>
      <c r="X872" s="21"/>
      <c r="Y872" s="21"/>
      <c r="Z872" s="21"/>
      <c r="AA872" s="21"/>
    </row>
    <row r="873" spans="1:27">
      <c r="A873" s="21"/>
      <c r="B873" s="21"/>
      <c r="C873" s="21"/>
      <c r="D873" s="38"/>
      <c r="E873" s="21"/>
      <c r="F873" s="21"/>
      <c r="G873" s="21"/>
      <c r="H873" s="21"/>
      <c r="I873" s="21"/>
      <c r="J873" s="21"/>
      <c r="K873" s="21"/>
      <c r="L873" s="21"/>
      <c r="M873" s="21"/>
      <c r="N873" s="21"/>
      <c r="O873" s="21"/>
      <c r="P873" s="21"/>
      <c r="Q873" s="21"/>
      <c r="R873" s="21"/>
      <c r="S873" s="21"/>
      <c r="T873" s="21"/>
      <c r="U873" s="21"/>
      <c r="V873" s="21"/>
      <c r="W873" s="21"/>
      <c r="X873" s="21"/>
      <c r="Y873" s="21"/>
      <c r="Z873" s="21"/>
      <c r="AA873" s="21"/>
    </row>
    <row r="874" spans="1:27">
      <c r="A874" s="21"/>
      <c r="B874" s="21"/>
      <c r="C874" s="21"/>
      <c r="D874" s="38"/>
      <c r="E874" s="21"/>
      <c r="F874" s="21"/>
      <c r="G874" s="21"/>
      <c r="H874" s="21"/>
      <c r="I874" s="21"/>
      <c r="J874" s="21"/>
      <c r="K874" s="21"/>
      <c r="L874" s="21"/>
      <c r="M874" s="21"/>
      <c r="N874" s="21"/>
      <c r="O874" s="21"/>
      <c r="P874" s="21"/>
      <c r="Q874" s="21"/>
      <c r="R874" s="21"/>
      <c r="S874" s="21"/>
      <c r="T874" s="21"/>
      <c r="U874" s="21"/>
      <c r="V874" s="21"/>
      <c r="W874" s="21"/>
      <c r="X874" s="21"/>
      <c r="Y874" s="21"/>
      <c r="Z874" s="21"/>
      <c r="AA874" s="21"/>
    </row>
    <row r="875" spans="1:27">
      <c r="A875" s="21"/>
      <c r="B875" s="21"/>
      <c r="C875" s="21"/>
      <c r="D875" s="38"/>
      <c r="E875" s="21"/>
      <c r="F875" s="21"/>
      <c r="G875" s="21"/>
      <c r="H875" s="21"/>
      <c r="I875" s="21"/>
      <c r="J875" s="21"/>
      <c r="K875" s="21"/>
      <c r="L875" s="21"/>
      <c r="M875" s="21"/>
      <c r="N875" s="21"/>
      <c r="O875" s="21"/>
      <c r="P875" s="21"/>
      <c r="Q875" s="21"/>
      <c r="R875" s="21"/>
      <c r="S875" s="21"/>
      <c r="T875" s="21"/>
      <c r="U875" s="21"/>
      <c r="V875" s="21"/>
      <c r="W875" s="21"/>
      <c r="X875" s="21"/>
      <c r="Y875" s="21"/>
      <c r="Z875" s="21"/>
      <c r="AA875" s="21"/>
    </row>
    <row r="876" spans="1:27">
      <c r="A876" s="21"/>
      <c r="B876" s="21"/>
      <c r="C876" s="21"/>
      <c r="D876" s="38"/>
      <c r="E876" s="21"/>
      <c r="F876" s="21"/>
      <c r="G876" s="21"/>
      <c r="H876" s="21"/>
      <c r="I876" s="21"/>
      <c r="J876" s="21"/>
      <c r="K876" s="21"/>
      <c r="L876" s="21"/>
      <c r="M876" s="21"/>
      <c r="N876" s="21"/>
      <c r="O876" s="21"/>
      <c r="P876" s="21"/>
      <c r="Q876" s="21"/>
      <c r="R876" s="21"/>
      <c r="S876" s="21"/>
      <c r="T876" s="21"/>
      <c r="U876" s="21"/>
      <c r="V876" s="21"/>
      <c r="W876" s="21"/>
      <c r="X876" s="21"/>
      <c r="Y876" s="21"/>
      <c r="Z876" s="21"/>
      <c r="AA876" s="21"/>
    </row>
    <row r="877" spans="1:27">
      <c r="A877" s="21"/>
      <c r="B877" s="21"/>
      <c r="C877" s="21"/>
      <c r="D877" s="38"/>
      <c r="E877" s="21"/>
      <c r="F877" s="21"/>
      <c r="G877" s="21"/>
      <c r="H877" s="21"/>
      <c r="I877" s="21"/>
      <c r="J877" s="21"/>
      <c r="K877" s="21"/>
      <c r="L877" s="21"/>
      <c r="M877" s="21"/>
      <c r="N877" s="21"/>
      <c r="O877" s="21"/>
      <c r="P877" s="21"/>
      <c r="Q877" s="21"/>
      <c r="R877" s="21"/>
      <c r="S877" s="21"/>
      <c r="T877" s="21"/>
      <c r="U877" s="21"/>
      <c r="V877" s="21"/>
      <c r="W877" s="21"/>
      <c r="X877" s="21"/>
      <c r="Y877" s="21"/>
      <c r="Z877" s="21"/>
      <c r="AA877" s="21"/>
    </row>
    <row r="878" spans="1:27">
      <c r="A878" s="21"/>
      <c r="B878" s="21"/>
      <c r="C878" s="21"/>
      <c r="D878" s="38"/>
      <c r="E878" s="21"/>
      <c r="F878" s="21"/>
      <c r="G878" s="21"/>
      <c r="H878" s="21"/>
      <c r="I878" s="21"/>
      <c r="J878" s="21"/>
      <c r="K878" s="21"/>
      <c r="L878" s="21"/>
      <c r="M878" s="21"/>
      <c r="N878" s="21"/>
      <c r="O878" s="21"/>
      <c r="P878" s="21"/>
      <c r="Q878" s="21"/>
      <c r="R878" s="21"/>
      <c r="S878" s="21"/>
      <c r="T878" s="21"/>
      <c r="U878" s="21"/>
      <c r="V878" s="21"/>
      <c r="W878" s="21"/>
      <c r="X878" s="21"/>
      <c r="Y878" s="21"/>
      <c r="Z878" s="21"/>
      <c r="AA878" s="21"/>
    </row>
    <row r="879" spans="1:27">
      <c r="A879" s="21"/>
      <c r="B879" s="21"/>
      <c r="C879" s="21"/>
      <c r="D879" s="38"/>
      <c r="E879" s="21"/>
      <c r="F879" s="21"/>
      <c r="G879" s="21"/>
      <c r="H879" s="21"/>
      <c r="I879" s="21"/>
      <c r="J879" s="21"/>
      <c r="K879" s="21"/>
      <c r="L879" s="21"/>
      <c r="M879" s="21"/>
      <c r="N879" s="21"/>
      <c r="O879" s="21"/>
      <c r="P879" s="21"/>
      <c r="Q879" s="21"/>
      <c r="R879" s="21"/>
      <c r="S879" s="21"/>
      <c r="T879" s="21"/>
      <c r="U879" s="21"/>
      <c r="V879" s="21"/>
      <c r="W879" s="21"/>
      <c r="X879" s="21"/>
      <c r="Y879" s="21"/>
      <c r="Z879" s="21"/>
      <c r="AA879" s="21"/>
    </row>
    <row r="880" spans="1:27">
      <c r="A880" s="21"/>
      <c r="B880" s="21"/>
      <c r="C880" s="21"/>
      <c r="D880" s="38"/>
      <c r="E880" s="21"/>
      <c r="F880" s="21"/>
      <c r="G880" s="21"/>
      <c r="H880" s="21"/>
      <c r="I880" s="21"/>
      <c r="J880" s="21"/>
      <c r="K880" s="21"/>
      <c r="L880" s="21"/>
      <c r="M880" s="21"/>
      <c r="N880" s="21"/>
      <c r="O880" s="21"/>
      <c r="P880" s="21"/>
      <c r="Q880" s="21"/>
      <c r="R880" s="21"/>
      <c r="S880" s="21"/>
      <c r="T880" s="21"/>
      <c r="U880" s="21"/>
      <c r="V880" s="21"/>
      <c r="W880" s="21"/>
      <c r="X880" s="21"/>
      <c r="Y880" s="21"/>
      <c r="Z880" s="21"/>
      <c r="AA880" s="21"/>
    </row>
    <row r="881" spans="1:27">
      <c r="A881" s="21"/>
      <c r="B881" s="21"/>
      <c r="C881" s="21"/>
      <c r="D881" s="38"/>
      <c r="E881" s="21"/>
      <c r="F881" s="21"/>
      <c r="G881" s="21"/>
      <c r="H881" s="21"/>
      <c r="I881" s="21"/>
      <c r="J881" s="21"/>
      <c r="K881" s="21"/>
      <c r="L881" s="21"/>
      <c r="M881" s="21"/>
      <c r="N881" s="21"/>
      <c r="O881" s="21"/>
      <c r="P881" s="21"/>
      <c r="Q881" s="21"/>
      <c r="R881" s="21"/>
      <c r="S881" s="21"/>
      <c r="T881" s="21"/>
      <c r="U881" s="21"/>
      <c r="V881" s="21"/>
      <c r="W881" s="21"/>
      <c r="X881" s="21"/>
      <c r="Y881" s="21"/>
      <c r="Z881" s="21"/>
      <c r="AA881" s="21"/>
    </row>
    <row r="882" spans="1:27">
      <c r="A882" s="21"/>
      <c r="B882" s="21"/>
      <c r="C882" s="21"/>
      <c r="D882" s="38"/>
      <c r="E882" s="21"/>
      <c r="F882" s="21"/>
      <c r="G882" s="21"/>
      <c r="H882" s="21"/>
      <c r="I882" s="21"/>
      <c r="J882" s="21"/>
      <c r="K882" s="21"/>
      <c r="L882" s="21"/>
      <c r="M882" s="21"/>
      <c r="N882" s="21"/>
      <c r="O882" s="21"/>
      <c r="P882" s="21"/>
      <c r="Q882" s="21"/>
      <c r="R882" s="21"/>
      <c r="S882" s="21"/>
      <c r="T882" s="21"/>
      <c r="U882" s="21"/>
      <c r="V882" s="21"/>
      <c r="W882" s="21"/>
      <c r="X882" s="21"/>
      <c r="Y882" s="21"/>
      <c r="Z882" s="21"/>
      <c r="AA882" s="21"/>
    </row>
    <row r="883" spans="1:27">
      <c r="A883" s="21"/>
      <c r="B883" s="21"/>
      <c r="C883" s="21"/>
      <c r="D883" s="38"/>
      <c r="E883" s="21"/>
      <c r="F883" s="21"/>
      <c r="G883" s="21"/>
      <c r="H883" s="21"/>
      <c r="I883" s="21"/>
      <c r="J883" s="21"/>
      <c r="K883" s="21"/>
      <c r="L883" s="21"/>
      <c r="M883" s="21"/>
      <c r="N883" s="21"/>
      <c r="O883" s="21"/>
      <c r="P883" s="21"/>
      <c r="Q883" s="21"/>
      <c r="R883" s="21"/>
      <c r="S883" s="21"/>
      <c r="T883" s="21"/>
      <c r="U883" s="21"/>
      <c r="V883" s="21"/>
      <c r="W883" s="21"/>
      <c r="X883" s="21"/>
      <c r="Y883" s="21"/>
      <c r="Z883" s="21"/>
      <c r="AA883" s="21"/>
    </row>
    <row r="884" spans="1:27">
      <c r="A884" s="21"/>
      <c r="B884" s="21"/>
      <c r="C884" s="21"/>
      <c r="D884" s="38"/>
      <c r="E884" s="21"/>
      <c r="F884" s="21"/>
      <c r="G884" s="21"/>
      <c r="H884" s="21"/>
      <c r="I884" s="21"/>
      <c r="J884" s="21"/>
      <c r="K884" s="21"/>
      <c r="L884" s="21"/>
      <c r="M884" s="21"/>
      <c r="N884" s="21"/>
      <c r="O884" s="21"/>
      <c r="P884" s="21"/>
      <c r="Q884" s="21"/>
      <c r="R884" s="21"/>
      <c r="S884" s="21"/>
      <c r="T884" s="21"/>
      <c r="U884" s="21"/>
      <c r="V884" s="21"/>
      <c r="W884" s="21"/>
      <c r="X884" s="21"/>
      <c r="Y884" s="21"/>
      <c r="Z884" s="21"/>
      <c r="AA884" s="21"/>
    </row>
    <row r="885" spans="1:27">
      <c r="A885" s="21"/>
      <c r="B885" s="21"/>
      <c r="C885" s="21"/>
      <c r="D885" s="38"/>
      <c r="E885" s="21"/>
      <c r="F885" s="21"/>
      <c r="G885" s="21"/>
      <c r="H885" s="21"/>
      <c r="I885" s="21"/>
      <c r="J885" s="21"/>
      <c r="K885" s="21"/>
      <c r="L885" s="21"/>
      <c r="M885" s="21"/>
      <c r="N885" s="21"/>
      <c r="O885" s="21"/>
      <c r="P885" s="21"/>
      <c r="Q885" s="21"/>
      <c r="R885" s="21"/>
      <c r="S885" s="21"/>
      <c r="T885" s="21"/>
      <c r="U885" s="21"/>
      <c r="V885" s="21"/>
      <c r="W885" s="21"/>
      <c r="X885" s="21"/>
      <c r="Y885" s="21"/>
      <c r="Z885" s="21"/>
      <c r="AA885" s="21"/>
    </row>
    <row r="886" spans="1:27">
      <c r="A886" s="21"/>
      <c r="B886" s="21"/>
      <c r="C886" s="21"/>
      <c r="D886" s="38"/>
      <c r="E886" s="21"/>
      <c r="F886" s="21"/>
      <c r="G886" s="21"/>
      <c r="H886" s="21"/>
      <c r="I886" s="21"/>
      <c r="J886" s="21"/>
      <c r="K886" s="21"/>
      <c r="L886" s="21"/>
      <c r="M886" s="21"/>
      <c r="N886" s="21"/>
      <c r="O886" s="21"/>
      <c r="P886" s="21"/>
      <c r="Q886" s="21"/>
      <c r="R886" s="21"/>
      <c r="S886" s="21"/>
      <c r="T886" s="21"/>
      <c r="U886" s="21"/>
      <c r="V886" s="21"/>
      <c r="W886" s="21"/>
      <c r="X886" s="21"/>
      <c r="Y886" s="21"/>
      <c r="Z886" s="21"/>
      <c r="AA886" s="21"/>
    </row>
    <row r="887" spans="1:27">
      <c r="A887" s="21"/>
      <c r="B887" s="21"/>
      <c r="C887" s="21"/>
      <c r="D887" s="38"/>
      <c r="E887" s="21"/>
      <c r="F887" s="21"/>
      <c r="G887" s="21"/>
      <c r="H887" s="21"/>
      <c r="I887" s="21"/>
      <c r="J887" s="21"/>
      <c r="K887" s="21"/>
      <c r="L887" s="21"/>
      <c r="M887" s="21"/>
      <c r="N887" s="21"/>
      <c r="O887" s="21"/>
      <c r="P887" s="21"/>
      <c r="Q887" s="21"/>
      <c r="R887" s="21"/>
      <c r="S887" s="21"/>
      <c r="T887" s="21"/>
      <c r="U887" s="21"/>
      <c r="V887" s="21"/>
      <c r="W887" s="21"/>
      <c r="X887" s="21"/>
      <c r="Y887" s="21"/>
      <c r="Z887" s="21"/>
      <c r="AA887" s="21"/>
    </row>
    <row r="888" spans="1:27">
      <c r="A888" s="21"/>
      <c r="B888" s="21"/>
      <c r="C888" s="21"/>
      <c r="D888" s="38"/>
      <c r="E888" s="21"/>
      <c r="F888" s="21"/>
      <c r="G888" s="21"/>
      <c r="H888" s="21"/>
      <c r="I888" s="21"/>
      <c r="J888" s="21"/>
      <c r="K888" s="21"/>
      <c r="L888" s="21"/>
      <c r="M888" s="21"/>
      <c r="N888" s="21"/>
      <c r="O888" s="21"/>
      <c r="P888" s="21"/>
      <c r="Q888" s="21"/>
      <c r="R888" s="21"/>
      <c r="S888" s="21"/>
      <c r="T888" s="21"/>
      <c r="U888" s="21"/>
      <c r="V888" s="21"/>
      <c r="W888" s="21"/>
      <c r="X888" s="21"/>
      <c r="Y888" s="21"/>
      <c r="Z888" s="21"/>
      <c r="AA888" s="21"/>
    </row>
    <row r="889" spans="1:27">
      <c r="A889" s="21"/>
      <c r="B889" s="21"/>
      <c r="C889" s="21"/>
      <c r="D889" s="38"/>
      <c r="E889" s="21"/>
      <c r="F889" s="21"/>
      <c r="G889" s="21"/>
      <c r="H889" s="21"/>
      <c r="I889" s="21"/>
      <c r="J889" s="21"/>
      <c r="K889" s="21"/>
      <c r="L889" s="21"/>
      <c r="M889" s="21"/>
      <c r="N889" s="21"/>
      <c r="O889" s="21"/>
      <c r="P889" s="21"/>
      <c r="Q889" s="21"/>
      <c r="R889" s="21"/>
      <c r="S889" s="21"/>
      <c r="T889" s="21"/>
      <c r="U889" s="21"/>
      <c r="V889" s="21"/>
      <c r="W889" s="21"/>
      <c r="X889" s="21"/>
      <c r="Y889" s="21"/>
      <c r="Z889" s="21"/>
      <c r="AA889" s="21"/>
    </row>
    <row r="890" spans="1:27">
      <c r="A890" s="21"/>
      <c r="B890" s="21"/>
      <c r="C890" s="21"/>
      <c r="D890" s="38"/>
      <c r="E890" s="21"/>
      <c r="F890" s="21"/>
      <c r="G890" s="21"/>
      <c r="H890" s="21"/>
      <c r="I890" s="21"/>
      <c r="J890" s="21"/>
      <c r="K890" s="21"/>
      <c r="L890" s="21"/>
      <c r="M890" s="21"/>
      <c r="N890" s="21"/>
      <c r="O890" s="21"/>
      <c r="P890" s="21"/>
      <c r="Q890" s="21"/>
      <c r="R890" s="21"/>
      <c r="S890" s="21"/>
      <c r="T890" s="21"/>
      <c r="U890" s="21"/>
      <c r="V890" s="21"/>
      <c r="W890" s="21"/>
      <c r="X890" s="21"/>
      <c r="Y890" s="21"/>
      <c r="Z890" s="21"/>
      <c r="AA890" s="21"/>
    </row>
    <row r="891" spans="1:27">
      <c r="A891" s="21"/>
      <c r="B891" s="21"/>
      <c r="C891" s="21"/>
      <c r="D891" s="38"/>
      <c r="E891" s="21"/>
      <c r="F891" s="21"/>
      <c r="G891" s="21"/>
      <c r="H891" s="21"/>
      <c r="I891" s="21"/>
      <c r="J891" s="21"/>
      <c r="K891" s="21"/>
      <c r="L891" s="21"/>
      <c r="M891" s="21"/>
      <c r="N891" s="21"/>
      <c r="O891" s="21"/>
      <c r="P891" s="21"/>
      <c r="Q891" s="21"/>
      <c r="R891" s="21"/>
      <c r="S891" s="21"/>
      <c r="T891" s="21"/>
      <c r="U891" s="21"/>
      <c r="V891" s="21"/>
      <c r="W891" s="21"/>
      <c r="X891" s="21"/>
      <c r="Y891" s="21"/>
      <c r="Z891" s="21"/>
      <c r="AA891" s="21"/>
    </row>
    <row r="892" spans="1:27">
      <c r="A892" s="21"/>
      <c r="B892" s="21"/>
      <c r="C892" s="21"/>
      <c r="D892" s="38"/>
      <c r="E892" s="21"/>
      <c r="F892" s="21"/>
      <c r="G892" s="21"/>
      <c r="H892" s="21"/>
      <c r="I892" s="21"/>
      <c r="J892" s="21"/>
      <c r="K892" s="21"/>
      <c r="L892" s="21"/>
      <c r="M892" s="21"/>
      <c r="N892" s="21"/>
      <c r="O892" s="21"/>
      <c r="P892" s="21"/>
      <c r="Q892" s="21"/>
      <c r="R892" s="21"/>
      <c r="S892" s="21"/>
      <c r="T892" s="21"/>
      <c r="U892" s="21"/>
      <c r="V892" s="21"/>
      <c r="W892" s="21"/>
      <c r="X892" s="21"/>
      <c r="Y892" s="21"/>
      <c r="Z892" s="21"/>
      <c r="AA892" s="21"/>
    </row>
    <row r="893" spans="1:27">
      <c r="A893" s="21"/>
      <c r="B893" s="21"/>
      <c r="C893" s="21"/>
      <c r="D893" s="38"/>
      <c r="E893" s="21"/>
      <c r="F893" s="21"/>
      <c r="G893" s="21"/>
      <c r="H893" s="21"/>
      <c r="I893" s="21"/>
      <c r="J893" s="21"/>
      <c r="K893" s="21"/>
      <c r="L893" s="21"/>
      <c r="M893" s="21"/>
      <c r="N893" s="21"/>
      <c r="O893" s="21"/>
      <c r="P893" s="21"/>
      <c r="Q893" s="21"/>
      <c r="R893" s="21"/>
      <c r="S893" s="21"/>
      <c r="T893" s="21"/>
      <c r="U893" s="21"/>
      <c r="V893" s="21"/>
      <c r="W893" s="21"/>
      <c r="X893" s="21"/>
      <c r="Y893" s="21"/>
      <c r="Z893" s="21"/>
      <c r="AA893" s="21"/>
    </row>
    <row r="894" spans="1:27">
      <c r="A894" s="21"/>
      <c r="B894" s="21"/>
      <c r="C894" s="21"/>
      <c r="D894" s="38"/>
      <c r="E894" s="21"/>
      <c r="F894" s="21"/>
      <c r="G894" s="21"/>
      <c r="H894" s="21"/>
      <c r="I894" s="21"/>
      <c r="J894" s="21"/>
      <c r="K894" s="21"/>
      <c r="L894" s="21"/>
      <c r="M894" s="21"/>
      <c r="N894" s="21"/>
      <c r="O894" s="21"/>
      <c r="P894" s="21"/>
      <c r="Q894" s="21"/>
      <c r="R894" s="21"/>
      <c r="S894" s="21"/>
      <c r="T894" s="21"/>
      <c r="U894" s="21"/>
      <c r="V894" s="21"/>
      <c r="W894" s="21"/>
      <c r="X894" s="21"/>
      <c r="Y894" s="21"/>
      <c r="Z894" s="21"/>
      <c r="AA894" s="21"/>
    </row>
    <row r="895" spans="1:27">
      <c r="A895" s="21"/>
      <c r="B895" s="21"/>
      <c r="C895" s="21"/>
      <c r="D895" s="38"/>
      <c r="E895" s="21"/>
      <c r="F895" s="21"/>
      <c r="G895" s="21"/>
      <c r="H895" s="21"/>
      <c r="I895" s="21"/>
      <c r="J895" s="21"/>
      <c r="K895" s="21"/>
      <c r="L895" s="21"/>
      <c r="M895" s="21"/>
      <c r="N895" s="21"/>
      <c r="O895" s="21"/>
      <c r="P895" s="21"/>
      <c r="Q895" s="21"/>
      <c r="R895" s="21"/>
      <c r="S895" s="21"/>
      <c r="T895" s="21"/>
      <c r="U895" s="21"/>
      <c r="V895" s="21"/>
      <c r="W895" s="21"/>
      <c r="X895" s="21"/>
      <c r="Y895" s="21"/>
      <c r="Z895" s="21"/>
      <c r="AA895" s="21"/>
    </row>
    <row r="896" spans="1:27">
      <c r="A896" s="21"/>
      <c r="B896" s="21"/>
      <c r="C896" s="21"/>
      <c r="D896" s="38"/>
      <c r="E896" s="21"/>
      <c r="F896" s="21"/>
      <c r="G896" s="21"/>
      <c r="H896" s="21"/>
      <c r="I896" s="21"/>
      <c r="J896" s="21"/>
      <c r="K896" s="21"/>
      <c r="L896" s="21"/>
      <c r="M896" s="21"/>
      <c r="N896" s="21"/>
      <c r="O896" s="21"/>
      <c r="P896" s="21"/>
      <c r="Q896" s="21"/>
      <c r="R896" s="21"/>
      <c r="S896" s="21"/>
      <c r="T896" s="21"/>
      <c r="U896" s="21"/>
      <c r="V896" s="21"/>
      <c r="W896" s="21"/>
      <c r="X896" s="21"/>
      <c r="Y896" s="21"/>
      <c r="Z896" s="21"/>
      <c r="AA896" s="21"/>
    </row>
    <row r="897" spans="1:27">
      <c r="A897" s="21"/>
      <c r="B897" s="21"/>
      <c r="C897" s="21"/>
      <c r="D897" s="38"/>
      <c r="E897" s="21"/>
      <c r="F897" s="21"/>
      <c r="G897" s="21"/>
      <c r="H897" s="21"/>
      <c r="I897" s="21"/>
      <c r="J897" s="21"/>
      <c r="K897" s="21"/>
      <c r="L897" s="21"/>
      <c r="M897" s="21"/>
      <c r="N897" s="21"/>
      <c r="O897" s="21"/>
      <c r="P897" s="21"/>
      <c r="Q897" s="21"/>
      <c r="R897" s="21"/>
      <c r="S897" s="21"/>
      <c r="T897" s="21"/>
      <c r="U897" s="21"/>
      <c r="V897" s="21"/>
      <c r="W897" s="21"/>
      <c r="X897" s="21"/>
      <c r="Y897" s="21"/>
      <c r="Z897" s="21"/>
      <c r="AA897" s="21"/>
    </row>
    <row r="898" spans="1:27">
      <c r="A898" s="21"/>
      <c r="B898" s="21"/>
      <c r="C898" s="21"/>
      <c r="D898" s="38"/>
      <c r="E898" s="21"/>
      <c r="F898" s="21"/>
      <c r="G898" s="21"/>
      <c r="H898" s="21"/>
      <c r="I898" s="21"/>
      <c r="J898" s="21"/>
      <c r="K898" s="21"/>
      <c r="L898" s="21"/>
      <c r="M898" s="21"/>
      <c r="N898" s="21"/>
      <c r="O898" s="21"/>
      <c r="P898" s="21"/>
      <c r="Q898" s="21"/>
      <c r="R898" s="21"/>
      <c r="S898" s="21"/>
      <c r="T898" s="21"/>
      <c r="U898" s="21"/>
      <c r="V898" s="21"/>
      <c r="W898" s="21"/>
      <c r="X898" s="21"/>
      <c r="Y898" s="21"/>
      <c r="Z898" s="21"/>
      <c r="AA898" s="21"/>
    </row>
    <row r="899" spans="1:27">
      <c r="A899" s="21"/>
      <c r="B899" s="21"/>
      <c r="C899" s="21"/>
      <c r="D899" s="38"/>
      <c r="E899" s="21"/>
      <c r="F899" s="21"/>
      <c r="G899" s="21"/>
      <c r="H899" s="21"/>
      <c r="I899" s="21"/>
      <c r="J899" s="21"/>
      <c r="K899" s="21"/>
      <c r="L899" s="21"/>
      <c r="M899" s="21"/>
      <c r="N899" s="21"/>
      <c r="O899" s="21"/>
      <c r="P899" s="21"/>
      <c r="Q899" s="21"/>
      <c r="R899" s="21"/>
      <c r="S899" s="21"/>
      <c r="T899" s="21"/>
      <c r="U899" s="21"/>
      <c r="V899" s="21"/>
      <c r="W899" s="21"/>
      <c r="X899" s="21"/>
      <c r="Y899" s="21"/>
      <c r="Z899" s="21"/>
      <c r="AA899" s="21"/>
    </row>
    <row r="900" spans="1:27">
      <c r="A900" s="21"/>
      <c r="B900" s="21"/>
      <c r="C900" s="21"/>
      <c r="D900" s="38"/>
      <c r="E900" s="21"/>
      <c r="F900" s="21"/>
      <c r="G900" s="21"/>
      <c r="H900" s="21"/>
      <c r="I900" s="21"/>
      <c r="J900" s="21"/>
      <c r="K900" s="21"/>
      <c r="L900" s="21"/>
      <c r="M900" s="21"/>
      <c r="N900" s="21"/>
      <c r="O900" s="21"/>
      <c r="P900" s="21"/>
      <c r="Q900" s="21"/>
      <c r="R900" s="21"/>
      <c r="S900" s="21"/>
      <c r="T900" s="21"/>
      <c r="U900" s="21"/>
      <c r="V900" s="21"/>
      <c r="W900" s="21"/>
      <c r="X900" s="21"/>
      <c r="Y900" s="21"/>
      <c r="Z900" s="21"/>
      <c r="AA900" s="21"/>
    </row>
    <row r="901" spans="1:27">
      <c r="A901" s="21"/>
      <c r="B901" s="21"/>
      <c r="C901" s="21"/>
      <c r="D901" s="38"/>
      <c r="E901" s="21"/>
      <c r="F901" s="21"/>
      <c r="G901" s="21"/>
      <c r="H901" s="21"/>
      <c r="I901" s="21"/>
      <c r="J901" s="21"/>
      <c r="K901" s="21"/>
      <c r="L901" s="21"/>
      <c r="M901" s="21"/>
      <c r="N901" s="21"/>
      <c r="O901" s="21"/>
      <c r="P901" s="21"/>
      <c r="Q901" s="21"/>
      <c r="R901" s="21"/>
      <c r="S901" s="21"/>
      <c r="T901" s="21"/>
      <c r="U901" s="21"/>
      <c r="V901" s="21"/>
      <c r="W901" s="21"/>
      <c r="X901" s="21"/>
      <c r="Y901" s="21"/>
      <c r="Z901" s="21"/>
      <c r="AA901" s="21"/>
    </row>
    <row r="902" spans="1:27">
      <c r="A902" s="21"/>
      <c r="B902" s="21"/>
      <c r="C902" s="21"/>
      <c r="D902" s="38"/>
      <c r="E902" s="21"/>
      <c r="F902" s="21"/>
      <c r="G902" s="21"/>
      <c r="H902" s="21"/>
      <c r="I902" s="21"/>
      <c r="J902" s="21"/>
      <c r="K902" s="21"/>
      <c r="L902" s="21"/>
      <c r="M902" s="21"/>
      <c r="N902" s="21"/>
      <c r="O902" s="21"/>
      <c r="P902" s="21"/>
      <c r="Q902" s="21"/>
      <c r="R902" s="21"/>
      <c r="S902" s="21"/>
      <c r="T902" s="21"/>
      <c r="U902" s="21"/>
      <c r="V902" s="21"/>
      <c r="W902" s="21"/>
      <c r="X902" s="21"/>
      <c r="Y902" s="21"/>
      <c r="Z902" s="21"/>
      <c r="AA902" s="21"/>
    </row>
    <row r="903" spans="1:27">
      <c r="A903" s="21"/>
      <c r="B903" s="21"/>
      <c r="C903" s="21"/>
      <c r="D903" s="38"/>
      <c r="E903" s="21"/>
      <c r="F903" s="21"/>
      <c r="G903" s="21"/>
      <c r="H903" s="21"/>
      <c r="I903" s="21"/>
      <c r="J903" s="21"/>
      <c r="K903" s="21"/>
      <c r="L903" s="21"/>
      <c r="M903" s="21"/>
      <c r="N903" s="21"/>
      <c r="O903" s="21"/>
      <c r="P903" s="21"/>
      <c r="Q903" s="21"/>
      <c r="R903" s="21"/>
      <c r="S903" s="21"/>
      <c r="T903" s="21"/>
      <c r="U903" s="21"/>
      <c r="V903" s="21"/>
      <c r="W903" s="21"/>
      <c r="X903" s="21"/>
      <c r="Y903" s="21"/>
      <c r="Z903" s="21"/>
      <c r="AA903" s="21"/>
    </row>
    <row r="904" spans="1:27">
      <c r="A904" s="21"/>
      <c r="B904" s="21"/>
      <c r="C904" s="21"/>
      <c r="D904" s="38"/>
      <c r="E904" s="21"/>
      <c r="F904" s="21"/>
      <c r="G904" s="21"/>
      <c r="H904" s="21"/>
      <c r="I904" s="21"/>
      <c r="J904" s="21"/>
      <c r="K904" s="21"/>
      <c r="L904" s="21"/>
      <c r="M904" s="21"/>
      <c r="N904" s="21"/>
      <c r="O904" s="21"/>
      <c r="P904" s="21"/>
      <c r="Q904" s="21"/>
      <c r="R904" s="21"/>
      <c r="S904" s="21"/>
      <c r="T904" s="21"/>
      <c r="U904" s="21"/>
      <c r="V904" s="21"/>
      <c r="W904" s="21"/>
      <c r="X904" s="21"/>
      <c r="Y904" s="21"/>
      <c r="Z904" s="21"/>
      <c r="AA904" s="21"/>
    </row>
    <row r="905" spans="1:27">
      <c r="A905" s="21"/>
      <c r="B905" s="21"/>
      <c r="C905" s="21"/>
      <c r="D905" s="38"/>
      <c r="E905" s="21"/>
      <c r="F905" s="21"/>
      <c r="G905" s="21"/>
      <c r="H905" s="21"/>
      <c r="I905" s="21"/>
      <c r="J905" s="21"/>
      <c r="K905" s="21"/>
      <c r="L905" s="21"/>
      <c r="M905" s="21"/>
      <c r="N905" s="21"/>
      <c r="O905" s="21"/>
      <c r="P905" s="21"/>
      <c r="Q905" s="21"/>
      <c r="R905" s="21"/>
      <c r="S905" s="21"/>
      <c r="T905" s="21"/>
      <c r="U905" s="21"/>
      <c r="V905" s="21"/>
      <c r="W905" s="21"/>
      <c r="X905" s="21"/>
      <c r="Y905" s="21"/>
      <c r="Z905" s="21"/>
      <c r="AA905" s="21"/>
    </row>
    <row r="906" spans="1:27">
      <c r="A906" s="21"/>
      <c r="B906" s="21"/>
      <c r="C906" s="21"/>
      <c r="D906" s="38"/>
      <c r="E906" s="21"/>
      <c r="F906" s="21"/>
      <c r="G906" s="21"/>
      <c r="H906" s="21"/>
      <c r="I906" s="21"/>
      <c r="J906" s="21"/>
      <c r="K906" s="21"/>
      <c r="L906" s="21"/>
      <c r="M906" s="21"/>
      <c r="N906" s="21"/>
      <c r="O906" s="21"/>
      <c r="P906" s="21"/>
      <c r="Q906" s="21"/>
      <c r="R906" s="21"/>
      <c r="S906" s="21"/>
      <c r="T906" s="21"/>
      <c r="U906" s="21"/>
      <c r="V906" s="21"/>
      <c r="W906" s="21"/>
      <c r="X906" s="21"/>
      <c r="Y906" s="21"/>
      <c r="Z906" s="21"/>
      <c r="AA906" s="21"/>
    </row>
  </sheetData>
  <mergeCells count="3">
    <mergeCell ref="A5:A12"/>
    <mergeCell ref="A13:A16"/>
    <mergeCell ref="A17:A2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885"/>
  <sheetViews>
    <sheetView workbookViewId="0">
      <selection activeCell="D33" sqref="D33"/>
    </sheetView>
  </sheetViews>
  <sheetFormatPr baseColWidth="10" defaultColWidth="12.6640625" defaultRowHeight="15.75" customHeight="1"/>
  <cols>
    <col min="3" max="3" width="19.33203125" customWidth="1"/>
    <col min="4" max="4" width="88" customWidth="1"/>
    <col min="5" max="5" width="64.83203125" customWidth="1"/>
  </cols>
  <sheetData>
    <row r="1" spans="1:26">
      <c r="A1" s="11"/>
      <c r="B1" s="11"/>
      <c r="C1" s="5"/>
      <c r="D1" s="11"/>
      <c r="E1" s="5"/>
      <c r="F1" s="21"/>
      <c r="G1" s="21"/>
      <c r="H1" s="21"/>
      <c r="I1" s="21"/>
      <c r="J1" s="21"/>
      <c r="K1" s="21"/>
      <c r="L1" s="21"/>
      <c r="M1" s="21"/>
      <c r="N1" s="21"/>
      <c r="O1" s="21"/>
      <c r="P1" s="21"/>
      <c r="Q1" s="21"/>
      <c r="R1" s="21"/>
      <c r="S1" s="21"/>
      <c r="T1" s="21"/>
      <c r="U1" s="21"/>
      <c r="V1" s="21"/>
      <c r="W1" s="21"/>
      <c r="X1" s="21"/>
      <c r="Y1" s="21"/>
      <c r="Z1" s="21"/>
    </row>
    <row r="2" spans="1:26">
      <c r="A2" s="11"/>
      <c r="B2" s="11"/>
      <c r="C2" s="5"/>
      <c r="D2" s="11"/>
      <c r="E2" s="5"/>
      <c r="F2" s="21"/>
      <c r="G2" s="21"/>
      <c r="H2" s="21"/>
      <c r="I2" s="21"/>
      <c r="J2" s="21"/>
      <c r="K2" s="21"/>
      <c r="L2" s="21"/>
      <c r="M2" s="21"/>
      <c r="N2" s="21"/>
      <c r="O2" s="21"/>
      <c r="P2" s="21"/>
      <c r="Q2" s="21"/>
      <c r="R2" s="21"/>
      <c r="S2" s="21"/>
      <c r="T2" s="21"/>
      <c r="U2" s="21"/>
      <c r="V2" s="21"/>
      <c r="W2" s="21"/>
      <c r="X2" s="21"/>
      <c r="Y2" s="21"/>
      <c r="Z2" s="21"/>
    </row>
    <row r="3" spans="1:26">
      <c r="A3" s="11"/>
      <c r="B3" s="11"/>
      <c r="C3" s="5"/>
      <c r="D3" s="11"/>
      <c r="E3" s="5"/>
      <c r="F3" s="21"/>
      <c r="G3" s="21"/>
      <c r="H3" s="21"/>
      <c r="I3" s="21"/>
      <c r="J3" s="21"/>
      <c r="K3" s="21"/>
      <c r="L3" s="21"/>
      <c r="M3" s="21"/>
      <c r="N3" s="21"/>
      <c r="O3" s="21"/>
      <c r="P3" s="21"/>
      <c r="Q3" s="21"/>
      <c r="R3" s="21"/>
      <c r="S3" s="21"/>
      <c r="T3" s="21"/>
      <c r="U3" s="21"/>
      <c r="V3" s="21"/>
      <c r="W3" s="21"/>
      <c r="X3" s="21"/>
      <c r="Y3" s="21"/>
      <c r="Z3" s="21"/>
    </row>
    <row r="4" spans="1:26">
      <c r="A4" s="108" t="s">
        <v>1969</v>
      </c>
      <c r="B4" s="108"/>
      <c r="C4" s="108"/>
      <c r="D4" s="108"/>
      <c r="E4" s="3"/>
      <c r="F4" s="21"/>
      <c r="G4" s="21"/>
      <c r="H4" s="21"/>
      <c r="I4" s="21"/>
      <c r="J4" s="21"/>
      <c r="K4" s="21"/>
      <c r="L4" s="21"/>
      <c r="M4" s="21"/>
      <c r="N4" s="21"/>
      <c r="O4" s="21"/>
      <c r="P4" s="21"/>
      <c r="Q4" s="21"/>
      <c r="R4" s="21"/>
      <c r="S4" s="21"/>
      <c r="T4" s="21"/>
      <c r="U4" s="21"/>
      <c r="V4" s="21"/>
      <c r="W4" s="21"/>
      <c r="X4" s="21"/>
      <c r="Y4" s="21"/>
      <c r="Z4" s="21"/>
    </row>
    <row r="5" spans="1:26">
      <c r="A5" s="34" t="s">
        <v>1610</v>
      </c>
      <c r="B5" s="147" t="s">
        <v>1854</v>
      </c>
      <c r="C5" s="147" t="s">
        <v>1970</v>
      </c>
      <c r="D5" s="147" t="s">
        <v>1971</v>
      </c>
      <c r="E5" s="147" t="s">
        <v>1972</v>
      </c>
      <c r="F5" s="21"/>
      <c r="G5" s="21"/>
      <c r="H5" s="21"/>
      <c r="I5" s="21"/>
      <c r="J5" s="21"/>
      <c r="K5" s="21"/>
      <c r="L5" s="21"/>
      <c r="M5" s="21"/>
      <c r="N5" s="21"/>
      <c r="O5" s="21"/>
      <c r="P5" s="21"/>
      <c r="Q5" s="21"/>
      <c r="R5" s="21"/>
      <c r="S5" s="21"/>
      <c r="T5" s="21"/>
      <c r="U5" s="21"/>
      <c r="V5" s="21"/>
      <c r="W5" s="21"/>
      <c r="X5" s="21"/>
      <c r="Y5" s="21"/>
      <c r="Z5" s="21"/>
    </row>
    <row r="6" spans="1:26" ht="398">
      <c r="A6" s="322" t="s">
        <v>1910</v>
      </c>
      <c r="B6" s="112" t="s">
        <v>1938</v>
      </c>
      <c r="C6" s="36" t="s">
        <v>1973</v>
      </c>
      <c r="D6" s="36" t="s">
        <v>1974</v>
      </c>
      <c r="E6" s="43" t="s">
        <v>1975</v>
      </c>
      <c r="F6" s="21"/>
      <c r="G6" s="21"/>
      <c r="H6" s="21"/>
      <c r="I6" s="21"/>
      <c r="J6" s="21"/>
      <c r="K6" s="21"/>
      <c r="L6" s="21"/>
      <c r="M6" s="21"/>
      <c r="N6" s="21"/>
      <c r="O6" s="21"/>
      <c r="P6" s="21"/>
      <c r="Q6" s="21"/>
      <c r="R6" s="21"/>
      <c r="S6" s="21"/>
      <c r="T6" s="21"/>
      <c r="U6" s="21"/>
      <c r="V6" s="21"/>
      <c r="W6" s="21"/>
      <c r="X6" s="21"/>
      <c r="Y6" s="21"/>
      <c r="Z6" s="21"/>
    </row>
    <row r="7" spans="1:26" ht="90">
      <c r="A7" s="323"/>
      <c r="B7" s="112" t="s">
        <v>1862</v>
      </c>
      <c r="C7" s="36" t="s">
        <v>1976</v>
      </c>
      <c r="D7" s="36" t="s">
        <v>1977</v>
      </c>
      <c r="E7" s="36" t="s">
        <v>1978</v>
      </c>
      <c r="F7" s="21"/>
      <c r="G7" s="21"/>
      <c r="H7" s="21"/>
      <c r="I7" s="21"/>
      <c r="J7" s="21"/>
      <c r="K7" s="21"/>
      <c r="L7" s="21"/>
      <c r="M7" s="21"/>
      <c r="N7" s="21"/>
      <c r="O7" s="21"/>
      <c r="P7" s="21"/>
      <c r="Q7" s="21"/>
      <c r="R7" s="21"/>
      <c r="S7" s="21"/>
      <c r="T7" s="21"/>
      <c r="U7" s="21"/>
      <c r="V7" s="21"/>
      <c r="W7" s="21"/>
      <c r="X7" s="21"/>
      <c r="Y7" s="21"/>
      <c r="Z7" s="21"/>
    </row>
    <row r="8" spans="1:26" ht="90">
      <c r="A8" s="323"/>
      <c r="B8" s="112" t="s">
        <v>1868</v>
      </c>
      <c r="C8" s="36" t="s">
        <v>1979</v>
      </c>
      <c r="D8" s="195" t="s">
        <v>1980</v>
      </c>
      <c r="E8" s="43" t="s">
        <v>1981</v>
      </c>
      <c r="F8" s="21"/>
      <c r="G8" s="21"/>
      <c r="H8" s="21"/>
      <c r="I8" s="21"/>
      <c r="J8" s="21"/>
      <c r="K8" s="21"/>
      <c r="L8" s="21"/>
      <c r="M8" s="21"/>
      <c r="N8" s="21"/>
      <c r="O8" s="21"/>
      <c r="P8" s="21"/>
      <c r="Q8" s="21"/>
      <c r="R8" s="21"/>
      <c r="S8" s="21"/>
      <c r="T8" s="21"/>
      <c r="U8" s="21"/>
      <c r="V8" s="21"/>
      <c r="W8" s="21"/>
      <c r="X8" s="21"/>
      <c r="Y8" s="21"/>
      <c r="Z8" s="21"/>
    </row>
    <row r="9" spans="1:26" ht="120">
      <c r="A9" s="316"/>
      <c r="B9" s="112" t="s">
        <v>1894</v>
      </c>
      <c r="C9" s="36" t="s">
        <v>1982</v>
      </c>
      <c r="D9" s="38" t="s">
        <v>1983</v>
      </c>
      <c r="E9" s="36" t="s">
        <v>1984</v>
      </c>
      <c r="F9" s="21"/>
      <c r="G9" s="21"/>
      <c r="H9" s="21"/>
      <c r="I9" s="21"/>
      <c r="J9" s="21"/>
      <c r="K9" s="21"/>
      <c r="L9" s="21"/>
      <c r="M9" s="21"/>
      <c r="N9" s="21"/>
      <c r="O9" s="21"/>
      <c r="P9" s="21"/>
      <c r="Q9" s="21"/>
      <c r="R9" s="21"/>
      <c r="S9" s="21"/>
      <c r="T9" s="21"/>
      <c r="U9" s="21"/>
      <c r="V9" s="21"/>
      <c r="W9" s="21"/>
      <c r="X9" s="21"/>
      <c r="Y9" s="21"/>
      <c r="Z9" s="21"/>
    </row>
    <row r="10" spans="1:26" ht="30">
      <c r="A10" s="322" t="s">
        <v>1921</v>
      </c>
      <c r="B10" s="36" t="s">
        <v>1879</v>
      </c>
      <c r="C10" s="36" t="s">
        <v>969</v>
      </c>
      <c r="D10" s="196"/>
      <c r="E10" s="197" t="s">
        <v>1985</v>
      </c>
      <c r="F10" s="21"/>
      <c r="G10" s="21"/>
      <c r="H10" s="21"/>
      <c r="I10" s="21"/>
      <c r="J10" s="21"/>
      <c r="K10" s="21"/>
      <c r="L10" s="21"/>
      <c r="M10" s="21"/>
      <c r="N10" s="21"/>
      <c r="O10" s="21"/>
      <c r="P10" s="21"/>
      <c r="Q10" s="21"/>
      <c r="R10" s="21"/>
      <c r="S10" s="21"/>
      <c r="T10" s="21"/>
      <c r="U10" s="21"/>
      <c r="V10" s="21"/>
      <c r="W10" s="21"/>
      <c r="X10" s="21"/>
      <c r="Y10" s="21"/>
      <c r="Z10" s="21"/>
    </row>
    <row r="11" spans="1:26" ht="75">
      <c r="A11" s="323"/>
      <c r="B11" s="36"/>
      <c r="C11" s="36" t="s">
        <v>1986</v>
      </c>
      <c r="D11" s="36" t="s">
        <v>1987</v>
      </c>
      <c r="E11" s="198" t="s">
        <v>1981</v>
      </c>
      <c r="F11" s="21"/>
      <c r="G11" s="21"/>
      <c r="H11" s="21"/>
      <c r="I11" s="21"/>
      <c r="J11" s="21"/>
      <c r="K11" s="21"/>
      <c r="L11" s="21"/>
      <c r="M11" s="21"/>
      <c r="N11" s="21"/>
      <c r="O11" s="21"/>
      <c r="P11" s="21"/>
      <c r="Q11" s="21"/>
      <c r="R11" s="21"/>
      <c r="S11" s="21"/>
      <c r="T11" s="21"/>
      <c r="U11" s="21"/>
      <c r="V11" s="21"/>
      <c r="W11" s="21"/>
      <c r="X11" s="21"/>
      <c r="Y11" s="21"/>
      <c r="Z11" s="21"/>
    </row>
    <row r="12" spans="1:26" ht="90">
      <c r="A12" s="323"/>
      <c r="B12" s="327" t="s">
        <v>1874</v>
      </c>
      <c r="C12" s="36" t="s">
        <v>1988</v>
      </c>
      <c r="D12" s="36" t="s">
        <v>1989</v>
      </c>
      <c r="E12" s="199" t="s">
        <v>1990</v>
      </c>
      <c r="F12" s="21"/>
      <c r="G12" s="21"/>
      <c r="H12" s="21"/>
      <c r="I12" s="21"/>
      <c r="J12" s="21"/>
      <c r="K12" s="21"/>
      <c r="L12" s="21"/>
      <c r="M12" s="21"/>
      <c r="N12" s="21"/>
      <c r="O12" s="21"/>
      <c r="P12" s="21"/>
      <c r="Q12" s="21"/>
      <c r="R12" s="21"/>
      <c r="S12" s="21"/>
      <c r="T12" s="21"/>
      <c r="U12" s="21"/>
      <c r="V12" s="21"/>
      <c r="W12" s="21"/>
      <c r="X12" s="21"/>
      <c r="Y12" s="21"/>
      <c r="Z12" s="21"/>
    </row>
    <row r="13" spans="1:26" ht="120">
      <c r="A13" s="316"/>
      <c r="B13" s="316"/>
      <c r="C13" s="36" t="s">
        <v>1991</v>
      </c>
      <c r="D13" s="36" t="s">
        <v>1992</v>
      </c>
      <c r="E13" s="199" t="s">
        <v>1978</v>
      </c>
      <c r="F13" s="21"/>
      <c r="G13" s="21"/>
      <c r="H13" s="21"/>
      <c r="I13" s="21"/>
      <c r="J13" s="21"/>
      <c r="K13" s="21"/>
      <c r="L13" s="21"/>
      <c r="M13" s="21"/>
      <c r="N13" s="21"/>
      <c r="O13" s="21"/>
      <c r="P13" s="21"/>
      <c r="Q13" s="21"/>
      <c r="R13" s="21"/>
      <c r="S13" s="21"/>
      <c r="T13" s="21"/>
      <c r="U13" s="21"/>
      <c r="V13" s="21"/>
      <c r="W13" s="21"/>
      <c r="X13" s="21"/>
      <c r="Y13" s="21"/>
      <c r="Z13" s="21"/>
    </row>
    <row r="14" spans="1:26" ht="60">
      <c r="A14" s="322" t="s">
        <v>1927</v>
      </c>
      <c r="B14" s="327" t="s">
        <v>277</v>
      </c>
      <c r="C14" s="36" t="s">
        <v>1993</v>
      </c>
      <c r="D14" s="36" t="s">
        <v>1994</v>
      </c>
      <c r="E14" s="199" t="s">
        <v>1978</v>
      </c>
      <c r="F14" s="21"/>
      <c r="G14" s="21"/>
      <c r="H14" s="21"/>
      <c r="I14" s="21"/>
      <c r="J14" s="21"/>
      <c r="K14" s="21"/>
      <c r="L14" s="21"/>
      <c r="M14" s="21"/>
      <c r="N14" s="21"/>
      <c r="O14" s="21"/>
      <c r="P14" s="21"/>
      <c r="Q14" s="21"/>
      <c r="R14" s="21"/>
      <c r="S14" s="21"/>
      <c r="T14" s="21"/>
      <c r="U14" s="21"/>
      <c r="V14" s="21"/>
      <c r="W14" s="21"/>
      <c r="X14" s="21"/>
      <c r="Y14" s="21"/>
      <c r="Z14" s="21"/>
    </row>
    <row r="15" spans="1:26" ht="120">
      <c r="A15" s="323"/>
      <c r="B15" s="323"/>
      <c r="C15" s="36" t="s">
        <v>1995</v>
      </c>
      <c r="D15" s="36" t="s">
        <v>1996</v>
      </c>
      <c r="E15" s="199" t="s">
        <v>1997</v>
      </c>
      <c r="F15" s="21"/>
      <c r="G15" s="21"/>
      <c r="H15" s="21"/>
      <c r="I15" s="21"/>
      <c r="J15" s="21"/>
      <c r="K15" s="21"/>
      <c r="L15" s="21"/>
      <c r="M15" s="21"/>
      <c r="N15" s="21"/>
      <c r="O15" s="21"/>
      <c r="P15" s="21"/>
      <c r="Q15" s="21"/>
      <c r="R15" s="21"/>
      <c r="S15" s="21"/>
      <c r="T15" s="21"/>
      <c r="U15" s="21"/>
      <c r="V15" s="21"/>
      <c r="W15" s="21"/>
      <c r="X15" s="21"/>
      <c r="Y15" s="21"/>
      <c r="Z15" s="21"/>
    </row>
    <row r="16" spans="1:26" ht="409.6">
      <c r="A16" s="323"/>
      <c r="B16" s="323"/>
      <c r="C16" s="327" t="s">
        <v>756</v>
      </c>
      <c r="D16" s="36" t="s">
        <v>1998</v>
      </c>
      <c r="E16" s="326" t="s">
        <v>1999</v>
      </c>
      <c r="F16" s="21"/>
      <c r="G16" s="21"/>
      <c r="H16" s="21"/>
      <c r="I16" s="21"/>
      <c r="J16" s="21"/>
      <c r="K16" s="21"/>
      <c r="L16" s="21"/>
      <c r="M16" s="21"/>
      <c r="N16" s="21"/>
      <c r="O16" s="21"/>
      <c r="P16" s="21"/>
      <c r="Q16" s="21"/>
      <c r="R16" s="21"/>
      <c r="S16" s="21"/>
      <c r="T16" s="21"/>
      <c r="U16" s="21"/>
      <c r="V16" s="21"/>
      <c r="W16" s="21"/>
      <c r="X16" s="21"/>
      <c r="Y16" s="21"/>
      <c r="Z16" s="21"/>
    </row>
    <row r="17" spans="1:26" ht="356">
      <c r="A17" s="323"/>
      <c r="B17" s="323"/>
      <c r="C17" s="316"/>
      <c r="D17" s="36" t="s">
        <v>2000</v>
      </c>
      <c r="E17" s="323"/>
      <c r="F17" s="21"/>
      <c r="G17" s="21"/>
      <c r="H17" s="21"/>
      <c r="I17" s="21"/>
      <c r="J17" s="21"/>
      <c r="K17" s="21"/>
      <c r="L17" s="21"/>
      <c r="M17" s="21"/>
      <c r="N17" s="21"/>
      <c r="O17" s="21"/>
      <c r="P17" s="21"/>
      <c r="Q17" s="21"/>
      <c r="R17" s="21"/>
      <c r="S17" s="21"/>
      <c r="T17" s="21"/>
      <c r="U17" s="21"/>
      <c r="V17" s="21"/>
      <c r="W17" s="21"/>
      <c r="X17" s="21"/>
      <c r="Y17" s="21"/>
      <c r="Z17" s="21"/>
    </row>
    <row r="18" spans="1:26" ht="120">
      <c r="A18" s="323"/>
      <c r="B18" s="323"/>
      <c r="C18" s="327" t="s">
        <v>2001</v>
      </c>
      <c r="D18" s="36" t="s">
        <v>2002</v>
      </c>
      <c r="E18" s="326" t="s">
        <v>2003</v>
      </c>
      <c r="F18" s="21"/>
      <c r="G18" s="21"/>
      <c r="H18" s="21"/>
      <c r="I18" s="21"/>
      <c r="J18" s="21"/>
      <c r="K18" s="21"/>
      <c r="L18" s="21"/>
      <c r="M18" s="21"/>
      <c r="N18" s="21"/>
      <c r="O18" s="21"/>
      <c r="P18" s="21"/>
      <c r="Q18" s="21"/>
      <c r="R18" s="21"/>
      <c r="S18" s="21"/>
      <c r="T18" s="21"/>
      <c r="U18" s="21"/>
      <c r="V18" s="21"/>
      <c r="W18" s="21"/>
      <c r="X18" s="21"/>
      <c r="Y18" s="21"/>
      <c r="Z18" s="21"/>
    </row>
    <row r="19" spans="1:26" ht="195">
      <c r="A19" s="323"/>
      <c r="B19" s="323"/>
      <c r="C19" s="316"/>
      <c r="D19" s="36" t="s">
        <v>2004</v>
      </c>
      <c r="E19" s="316"/>
      <c r="F19" s="21"/>
      <c r="G19" s="21"/>
      <c r="H19" s="21"/>
      <c r="I19" s="21"/>
      <c r="J19" s="21"/>
      <c r="K19" s="21"/>
      <c r="L19" s="21"/>
      <c r="M19" s="21"/>
      <c r="N19" s="21"/>
      <c r="O19" s="21"/>
      <c r="P19" s="21"/>
      <c r="Q19" s="21"/>
      <c r="R19" s="21"/>
      <c r="S19" s="21"/>
      <c r="T19" s="21"/>
      <c r="U19" s="21"/>
      <c r="V19" s="21"/>
      <c r="W19" s="21"/>
      <c r="X19" s="21"/>
      <c r="Y19" s="21"/>
      <c r="Z19" s="21"/>
    </row>
    <row r="20" spans="1:26" ht="195">
      <c r="A20" s="323"/>
      <c r="B20" s="323"/>
      <c r="C20" s="36" t="s">
        <v>2005</v>
      </c>
      <c r="D20" s="36" t="s">
        <v>2006</v>
      </c>
      <c r="E20" s="43" t="s">
        <v>2007</v>
      </c>
      <c r="F20" s="21"/>
      <c r="G20" s="21"/>
      <c r="H20" s="21"/>
      <c r="I20" s="21"/>
      <c r="J20" s="21"/>
      <c r="K20" s="21"/>
      <c r="L20" s="21"/>
      <c r="M20" s="21"/>
      <c r="N20" s="21"/>
      <c r="O20" s="21"/>
      <c r="P20" s="21"/>
      <c r="Q20" s="21"/>
      <c r="R20" s="21"/>
      <c r="S20" s="21"/>
      <c r="T20" s="21"/>
      <c r="U20" s="21"/>
      <c r="V20" s="21"/>
      <c r="W20" s="21"/>
      <c r="X20" s="21"/>
      <c r="Y20" s="21"/>
      <c r="Z20" s="21"/>
    </row>
    <row r="21" spans="1:26" ht="398">
      <c r="A21" s="323"/>
      <c r="B21" s="316"/>
      <c r="C21" s="36" t="s">
        <v>2008</v>
      </c>
      <c r="D21" s="36" t="s">
        <v>2009</v>
      </c>
      <c r="E21" s="43" t="s">
        <v>2010</v>
      </c>
      <c r="F21" s="21"/>
      <c r="G21" s="21"/>
      <c r="H21" s="21"/>
      <c r="I21" s="21"/>
      <c r="J21" s="21"/>
      <c r="K21" s="21"/>
      <c r="L21" s="21"/>
      <c r="M21" s="21"/>
      <c r="N21" s="21"/>
      <c r="O21" s="21"/>
      <c r="P21" s="21"/>
      <c r="Q21" s="21"/>
      <c r="R21" s="21"/>
      <c r="S21" s="21"/>
      <c r="T21" s="21"/>
      <c r="U21" s="21"/>
      <c r="V21" s="21"/>
      <c r="W21" s="21"/>
      <c r="X21" s="21"/>
      <c r="Y21" s="21"/>
      <c r="Z21" s="21"/>
    </row>
    <row r="22" spans="1:26" ht="120">
      <c r="A22" s="323"/>
      <c r="B22" s="36" t="s">
        <v>379</v>
      </c>
      <c r="C22" s="36" t="s">
        <v>2011</v>
      </c>
      <c r="D22" s="36" t="s">
        <v>2012</v>
      </c>
      <c r="E22" s="36" t="s">
        <v>2013</v>
      </c>
      <c r="F22" s="21"/>
      <c r="G22" s="21"/>
      <c r="H22" s="21"/>
      <c r="I22" s="21"/>
      <c r="J22" s="21"/>
      <c r="K22" s="21"/>
      <c r="L22" s="21"/>
      <c r="M22" s="21"/>
      <c r="N22" s="21"/>
      <c r="O22" s="21"/>
      <c r="P22" s="21"/>
      <c r="Q22" s="21"/>
      <c r="R22" s="21"/>
      <c r="S22" s="21"/>
      <c r="T22" s="21"/>
      <c r="U22" s="21"/>
      <c r="V22" s="21"/>
      <c r="W22" s="21"/>
      <c r="X22" s="21"/>
      <c r="Y22" s="21"/>
      <c r="Z22" s="21"/>
    </row>
    <row r="23" spans="1:26" ht="328">
      <c r="A23" s="323"/>
      <c r="B23" s="36" t="s">
        <v>1865</v>
      </c>
      <c r="C23" s="36" t="s">
        <v>2014</v>
      </c>
      <c r="D23" s="36" t="s">
        <v>2015</v>
      </c>
      <c r="E23" s="36" t="s">
        <v>2016</v>
      </c>
      <c r="F23" s="21"/>
      <c r="G23" s="21"/>
      <c r="H23" s="21"/>
      <c r="I23" s="21"/>
      <c r="J23" s="21"/>
      <c r="K23" s="21"/>
      <c r="L23" s="21"/>
      <c r="M23" s="21"/>
      <c r="N23" s="21"/>
      <c r="O23" s="21"/>
      <c r="P23" s="21"/>
      <c r="Q23" s="21"/>
      <c r="R23" s="21"/>
      <c r="S23" s="21"/>
      <c r="T23" s="21"/>
      <c r="U23" s="21"/>
      <c r="V23" s="21"/>
      <c r="W23" s="21"/>
      <c r="X23" s="21"/>
      <c r="Y23" s="21"/>
      <c r="Z23" s="21"/>
    </row>
    <row r="24" spans="1:26" ht="75">
      <c r="A24" s="323"/>
      <c r="B24" s="36" t="s">
        <v>1939</v>
      </c>
      <c r="C24" s="36" t="s">
        <v>2017</v>
      </c>
      <c r="D24" s="36" t="s">
        <v>2018</v>
      </c>
      <c r="E24" s="36" t="s">
        <v>2013</v>
      </c>
      <c r="F24" s="21"/>
      <c r="G24" s="21"/>
      <c r="H24" s="21"/>
      <c r="I24" s="21"/>
      <c r="J24" s="21"/>
      <c r="K24" s="21"/>
      <c r="L24" s="21"/>
      <c r="M24" s="21"/>
      <c r="N24" s="21"/>
      <c r="O24" s="21"/>
      <c r="P24" s="21"/>
      <c r="Q24" s="21"/>
      <c r="R24" s="21"/>
      <c r="S24" s="21"/>
      <c r="T24" s="21"/>
      <c r="U24" s="21"/>
      <c r="V24" s="21"/>
      <c r="W24" s="21"/>
      <c r="X24" s="21"/>
      <c r="Y24" s="21"/>
      <c r="Z24" s="21"/>
    </row>
    <row r="25" spans="1:26" ht="270">
      <c r="A25" s="323"/>
      <c r="B25" s="327" t="s">
        <v>1874</v>
      </c>
      <c r="C25" s="36" t="s">
        <v>2019</v>
      </c>
      <c r="D25" s="36" t="s">
        <v>2020</v>
      </c>
      <c r="E25" s="199" t="s">
        <v>2021</v>
      </c>
      <c r="F25" s="21"/>
      <c r="G25" s="21"/>
      <c r="H25" s="21"/>
      <c r="I25" s="21"/>
      <c r="J25" s="21"/>
      <c r="K25" s="21"/>
      <c r="L25" s="21"/>
      <c r="M25" s="21"/>
      <c r="N25" s="21"/>
      <c r="O25" s="21"/>
      <c r="P25" s="21"/>
      <c r="Q25" s="21"/>
      <c r="R25" s="21"/>
      <c r="S25" s="21"/>
      <c r="T25" s="21"/>
      <c r="U25" s="21"/>
      <c r="V25" s="21"/>
      <c r="W25" s="21"/>
      <c r="X25" s="21"/>
      <c r="Y25" s="21"/>
      <c r="Z25" s="21"/>
    </row>
    <row r="26" spans="1:26" ht="90">
      <c r="A26" s="323"/>
      <c r="B26" s="323"/>
      <c r="C26" s="36" t="s">
        <v>2022</v>
      </c>
      <c r="D26" s="36" t="s">
        <v>2023</v>
      </c>
      <c r="E26" s="199" t="s">
        <v>2021</v>
      </c>
      <c r="F26" s="21"/>
      <c r="G26" s="21"/>
      <c r="H26" s="21"/>
      <c r="I26" s="21"/>
      <c r="J26" s="21"/>
      <c r="K26" s="21"/>
      <c r="L26" s="21"/>
      <c r="M26" s="21"/>
      <c r="N26" s="21"/>
      <c r="O26" s="21"/>
      <c r="P26" s="21"/>
      <c r="Q26" s="21"/>
      <c r="R26" s="21"/>
      <c r="S26" s="21"/>
      <c r="T26" s="21"/>
      <c r="U26" s="21"/>
      <c r="V26" s="21"/>
      <c r="W26" s="21"/>
      <c r="X26" s="21"/>
      <c r="Y26" s="21"/>
      <c r="Z26" s="21"/>
    </row>
    <row r="27" spans="1:26" ht="90">
      <c r="A27" s="316"/>
      <c r="B27" s="316"/>
      <c r="C27" s="36" t="s">
        <v>2024</v>
      </c>
      <c r="D27" s="36" t="s">
        <v>2025</v>
      </c>
      <c r="E27" s="43" t="s">
        <v>2021</v>
      </c>
      <c r="F27" s="21"/>
      <c r="G27" s="21"/>
      <c r="H27" s="21"/>
      <c r="I27" s="21"/>
      <c r="J27" s="21"/>
      <c r="K27" s="21"/>
      <c r="L27" s="21"/>
      <c r="M27" s="21"/>
      <c r="N27" s="21"/>
      <c r="O27" s="21"/>
      <c r="P27" s="21"/>
      <c r="Q27" s="21"/>
      <c r="R27" s="21"/>
      <c r="S27" s="21"/>
      <c r="T27" s="21"/>
      <c r="U27" s="21"/>
      <c r="V27" s="21"/>
      <c r="W27" s="21"/>
      <c r="X27" s="21"/>
      <c r="Y27" s="21"/>
      <c r="Z27" s="21"/>
    </row>
    <row r="28" spans="1:26">
      <c r="A28" s="11"/>
      <c r="B28" s="11"/>
      <c r="C28" s="5"/>
      <c r="D28" s="11"/>
      <c r="E28" s="5"/>
      <c r="F28" s="21"/>
      <c r="G28" s="21"/>
      <c r="H28" s="21"/>
      <c r="I28" s="21"/>
      <c r="J28" s="21"/>
      <c r="K28" s="21"/>
      <c r="L28" s="21"/>
      <c r="M28" s="21"/>
      <c r="N28" s="21"/>
      <c r="O28" s="21"/>
      <c r="P28" s="21"/>
      <c r="Q28" s="21"/>
      <c r="R28" s="21"/>
      <c r="S28" s="21"/>
      <c r="T28" s="21"/>
      <c r="U28" s="21"/>
      <c r="V28" s="21"/>
      <c r="W28" s="21"/>
      <c r="X28" s="21"/>
      <c r="Y28" s="21"/>
      <c r="Z28" s="21"/>
    </row>
    <row r="29" spans="1:26">
      <c r="A29" s="11"/>
      <c r="B29" s="11"/>
      <c r="C29" s="5"/>
      <c r="D29" s="11"/>
      <c r="E29" s="5"/>
      <c r="F29" s="21"/>
      <c r="G29" s="21"/>
      <c r="H29" s="21"/>
      <c r="I29" s="21"/>
      <c r="J29" s="21"/>
      <c r="K29" s="21"/>
      <c r="L29" s="21"/>
      <c r="M29" s="21"/>
      <c r="N29" s="21"/>
      <c r="O29" s="21"/>
      <c r="P29" s="21"/>
      <c r="Q29" s="21"/>
      <c r="R29" s="21"/>
      <c r="S29" s="21"/>
      <c r="T29" s="21"/>
      <c r="U29" s="21"/>
      <c r="V29" s="21"/>
      <c r="W29" s="21"/>
      <c r="X29" s="21"/>
      <c r="Y29" s="21"/>
      <c r="Z29" s="21"/>
    </row>
    <row r="30" spans="1:26">
      <c r="A30" s="11"/>
      <c r="B30" s="11"/>
      <c r="C30" s="5"/>
      <c r="D30" s="11"/>
      <c r="E30" s="15"/>
      <c r="F30" s="21"/>
      <c r="G30" s="21"/>
      <c r="H30" s="21"/>
      <c r="I30" s="21"/>
      <c r="J30" s="21"/>
      <c r="K30" s="21"/>
      <c r="L30" s="21"/>
      <c r="M30" s="21"/>
      <c r="N30" s="21"/>
      <c r="O30" s="21"/>
      <c r="P30" s="21"/>
      <c r="Q30" s="21"/>
      <c r="R30" s="21"/>
      <c r="S30" s="21"/>
      <c r="T30" s="21"/>
      <c r="U30" s="21"/>
      <c r="V30" s="21"/>
      <c r="W30" s="21"/>
      <c r="X30" s="21"/>
      <c r="Y30" s="21"/>
      <c r="Z30" s="21"/>
    </row>
    <row r="31" spans="1:26">
      <c r="A31" s="21"/>
      <c r="B31" s="21"/>
      <c r="C31" s="21"/>
      <c r="D31" s="21"/>
      <c r="E31" s="15"/>
      <c r="F31" s="21"/>
      <c r="G31" s="21"/>
      <c r="H31" s="21"/>
      <c r="I31" s="21"/>
      <c r="J31" s="21"/>
      <c r="K31" s="21"/>
      <c r="L31" s="21"/>
      <c r="M31" s="21"/>
      <c r="N31" s="21"/>
      <c r="O31" s="21"/>
      <c r="P31" s="21"/>
      <c r="Q31" s="21"/>
      <c r="R31" s="21"/>
      <c r="S31" s="21"/>
      <c r="T31" s="21"/>
      <c r="U31" s="21"/>
      <c r="V31" s="21"/>
      <c r="W31" s="21"/>
      <c r="X31" s="21"/>
      <c r="Y31" s="21"/>
      <c r="Z31" s="21"/>
    </row>
    <row r="32" spans="1:26">
      <c r="A32" s="21"/>
      <c r="B32" s="21"/>
      <c r="C32" s="21"/>
      <c r="D32" s="21"/>
      <c r="E32" s="15"/>
      <c r="F32" s="21"/>
      <c r="G32" s="21"/>
      <c r="H32" s="21"/>
      <c r="I32" s="21"/>
      <c r="J32" s="21"/>
      <c r="K32" s="21"/>
      <c r="L32" s="21"/>
      <c r="M32" s="21"/>
      <c r="N32" s="21"/>
      <c r="O32" s="21"/>
      <c r="P32" s="21"/>
      <c r="Q32" s="21"/>
      <c r="R32" s="21"/>
      <c r="S32" s="21"/>
      <c r="T32" s="21"/>
      <c r="U32" s="21"/>
      <c r="V32" s="21"/>
      <c r="W32" s="21"/>
      <c r="X32" s="21"/>
      <c r="Y32" s="21"/>
      <c r="Z32" s="21"/>
    </row>
    <row r="33" spans="1:26">
      <c r="A33" s="21"/>
      <c r="B33" s="21"/>
      <c r="C33" s="21"/>
      <c r="D33" s="21"/>
      <c r="E33" s="15"/>
      <c r="F33" s="21"/>
      <c r="G33" s="21"/>
      <c r="H33" s="21"/>
      <c r="I33" s="21"/>
      <c r="J33" s="21"/>
      <c r="K33" s="21"/>
      <c r="L33" s="21"/>
      <c r="M33" s="21"/>
      <c r="N33" s="21"/>
      <c r="O33" s="21"/>
      <c r="P33" s="21"/>
      <c r="Q33" s="21"/>
      <c r="R33" s="21"/>
      <c r="S33" s="21"/>
      <c r="T33" s="21"/>
      <c r="U33" s="21"/>
      <c r="V33" s="21"/>
      <c r="W33" s="21"/>
      <c r="X33" s="21"/>
      <c r="Y33" s="21"/>
      <c r="Z33" s="21"/>
    </row>
    <row r="34" spans="1:26">
      <c r="A34" s="21"/>
      <c r="B34" s="21"/>
      <c r="C34" s="21"/>
      <c r="D34" s="21"/>
      <c r="E34" s="15"/>
      <c r="F34" s="21"/>
      <c r="G34" s="21"/>
      <c r="H34" s="21"/>
      <c r="I34" s="21"/>
      <c r="J34" s="21"/>
      <c r="K34" s="21"/>
      <c r="L34" s="21"/>
      <c r="M34" s="21"/>
      <c r="N34" s="21"/>
      <c r="O34" s="21"/>
      <c r="P34" s="21"/>
      <c r="Q34" s="21"/>
      <c r="R34" s="21"/>
      <c r="S34" s="21"/>
      <c r="T34" s="21"/>
      <c r="U34" s="21"/>
      <c r="V34" s="21"/>
      <c r="W34" s="21"/>
      <c r="X34" s="21"/>
      <c r="Y34" s="21"/>
      <c r="Z34" s="21"/>
    </row>
    <row r="35" spans="1:26">
      <c r="A35" s="21"/>
      <c r="B35" s="21"/>
      <c r="C35" s="21"/>
      <c r="D35" s="21"/>
      <c r="E35" s="15"/>
      <c r="F35" s="21"/>
      <c r="G35" s="21"/>
      <c r="H35" s="21"/>
      <c r="I35" s="21"/>
      <c r="J35" s="21"/>
      <c r="K35" s="21"/>
      <c r="L35" s="21"/>
      <c r="M35" s="21"/>
      <c r="N35" s="21"/>
      <c r="O35" s="21"/>
      <c r="P35" s="21"/>
      <c r="Q35" s="21"/>
      <c r="R35" s="21"/>
      <c r="S35" s="21"/>
      <c r="T35" s="21"/>
      <c r="U35" s="21"/>
      <c r="V35" s="21"/>
      <c r="W35" s="21"/>
      <c r="X35" s="21"/>
      <c r="Y35" s="21"/>
      <c r="Z35" s="21"/>
    </row>
    <row r="36" spans="1:26">
      <c r="A36" s="21"/>
      <c r="B36" s="21"/>
      <c r="C36" s="21"/>
      <c r="D36" s="21"/>
      <c r="E36" s="15"/>
      <c r="F36" s="21"/>
      <c r="G36" s="21"/>
      <c r="H36" s="21"/>
      <c r="I36" s="21"/>
      <c r="J36" s="21"/>
      <c r="K36" s="21"/>
      <c r="L36" s="21"/>
      <c r="M36" s="21"/>
      <c r="N36" s="21"/>
      <c r="O36" s="21"/>
      <c r="P36" s="21"/>
      <c r="Q36" s="21"/>
      <c r="R36" s="21"/>
      <c r="S36" s="21"/>
      <c r="T36" s="21"/>
      <c r="U36" s="21"/>
      <c r="V36" s="21"/>
      <c r="W36" s="21"/>
      <c r="X36" s="21"/>
      <c r="Y36" s="21"/>
      <c r="Z36" s="21"/>
    </row>
    <row r="37" spans="1:26">
      <c r="A37" s="21"/>
      <c r="B37" s="21"/>
      <c r="C37" s="21"/>
      <c r="D37" s="21"/>
      <c r="E37" s="15"/>
      <c r="F37" s="21"/>
      <c r="G37" s="21"/>
      <c r="H37" s="21"/>
      <c r="I37" s="21"/>
      <c r="J37" s="21"/>
      <c r="K37" s="21"/>
      <c r="L37" s="21"/>
      <c r="M37" s="21"/>
      <c r="N37" s="21"/>
      <c r="O37" s="21"/>
      <c r="P37" s="21"/>
      <c r="Q37" s="21"/>
      <c r="R37" s="21"/>
      <c r="S37" s="21"/>
      <c r="T37" s="21"/>
      <c r="U37" s="21"/>
      <c r="V37" s="21"/>
      <c r="W37" s="21"/>
      <c r="X37" s="21"/>
      <c r="Y37" s="21"/>
      <c r="Z37" s="21"/>
    </row>
    <row r="38" spans="1:26">
      <c r="A38" s="21"/>
      <c r="B38" s="21"/>
      <c r="C38" s="21"/>
      <c r="D38" s="21"/>
      <c r="E38" s="15"/>
      <c r="F38" s="21"/>
      <c r="G38" s="21"/>
      <c r="H38" s="21"/>
      <c r="I38" s="21"/>
      <c r="J38" s="21"/>
      <c r="K38" s="21"/>
      <c r="L38" s="21"/>
      <c r="M38" s="21"/>
      <c r="N38" s="21"/>
      <c r="O38" s="21"/>
      <c r="P38" s="21"/>
      <c r="Q38" s="21"/>
      <c r="R38" s="21"/>
      <c r="S38" s="21"/>
      <c r="T38" s="21"/>
      <c r="U38" s="21"/>
      <c r="V38" s="21"/>
      <c r="W38" s="21"/>
      <c r="X38" s="21"/>
      <c r="Y38" s="21"/>
      <c r="Z38" s="21"/>
    </row>
    <row r="39" spans="1:26">
      <c r="A39" s="21"/>
      <c r="B39" s="21"/>
      <c r="C39" s="21"/>
      <c r="D39" s="21"/>
      <c r="E39" s="15"/>
      <c r="F39" s="21"/>
      <c r="G39" s="21"/>
      <c r="H39" s="21"/>
      <c r="I39" s="21"/>
      <c r="J39" s="21"/>
      <c r="K39" s="21"/>
      <c r="L39" s="21"/>
      <c r="M39" s="21"/>
      <c r="N39" s="21"/>
      <c r="O39" s="21"/>
      <c r="P39" s="21"/>
      <c r="Q39" s="21"/>
      <c r="R39" s="21"/>
      <c r="S39" s="21"/>
      <c r="T39" s="21"/>
      <c r="U39" s="21"/>
      <c r="V39" s="21"/>
      <c r="W39" s="21"/>
      <c r="X39" s="21"/>
      <c r="Y39" s="21"/>
      <c r="Z39" s="21"/>
    </row>
    <row r="40" spans="1:26">
      <c r="A40" s="21"/>
      <c r="B40" s="21"/>
      <c r="C40" s="21"/>
      <c r="D40" s="21"/>
      <c r="E40" s="15"/>
      <c r="F40" s="21"/>
      <c r="G40" s="21"/>
      <c r="H40" s="21"/>
      <c r="I40" s="21"/>
      <c r="J40" s="21"/>
      <c r="K40" s="21"/>
      <c r="L40" s="21"/>
      <c r="M40" s="21"/>
      <c r="N40" s="21"/>
      <c r="O40" s="21"/>
      <c r="P40" s="21"/>
      <c r="Q40" s="21"/>
      <c r="R40" s="21"/>
      <c r="S40" s="21"/>
      <c r="T40" s="21"/>
      <c r="U40" s="21"/>
      <c r="V40" s="21"/>
      <c r="W40" s="21"/>
      <c r="X40" s="21"/>
      <c r="Y40" s="21"/>
      <c r="Z40" s="21"/>
    </row>
    <row r="41" spans="1:26">
      <c r="A41" s="21"/>
      <c r="B41" s="21"/>
      <c r="C41" s="21"/>
      <c r="D41" s="21"/>
      <c r="E41" s="15"/>
      <c r="F41" s="21"/>
      <c r="G41" s="21"/>
      <c r="H41" s="21"/>
      <c r="I41" s="21"/>
      <c r="J41" s="21"/>
      <c r="K41" s="21"/>
      <c r="L41" s="21"/>
      <c r="M41" s="21"/>
      <c r="N41" s="21"/>
      <c r="O41" s="21"/>
      <c r="P41" s="21"/>
      <c r="Q41" s="21"/>
      <c r="R41" s="21"/>
      <c r="S41" s="21"/>
      <c r="T41" s="21"/>
      <c r="U41" s="21"/>
      <c r="V41" s="21"/>
      <c r="W41" s="21"/>
      <c r="X41" s="21"/>
      <c r="Y41" s="21"/>
      <c r="Z41" s="21"/>
    </row>
    <row r="42" spans="1:26">
      <c r="A42" s="21"/>
      <c r="B42" s="21"/>
      <c r="C42" s="21"/>
      <c r="D42" s="21"/>
      <c r="E42" s="15"/>
      <c r="F42" s="21"/>
      <c r="G42" s="21"/>
      <c r="H42" s="21"/>
      <c r="I42" s="21"/>
      <c r="J42" s="21"/>
      <c r="K42" s="21"/>
      <c r="L42" s="21"/>
      <c r="M42" s="21"/>
      <c r="N42" s="21"/>
      <c r="O42" s="21"/>
      <c r="P42" s="21"/>
      <c r="Q42" s="21"/>
      <c r="R42" s="21"/>
      <c r="S42" s="21"/>
      <c r="T42" s="21"/>
      <c r="U42" s="21"/>
      <c r="V42" s="21"/>
      <c r="W42" s="21"/>
      <c r="X42" s="21"/>
      <c r="Y42" s="21"/>
      <c r="Z42" s="21"/>
    </row>
    <row r="43" spans="1:26">
      <c r="A43" s="21"/>
      <c r="B43" s="21"/>
      <c r="C43" s="21"/>
      <c r="D43" s="21"/>
      <c r="E43" s="15"/>
      <c r="F43" s="21"/>
      <c r="G43" s="21"/>
      <c r="H43" s="21"/>
      <c r="I43" s="21"/>
      <c r="J43" s="21"/>
      <c r="K43" s="21"/>
      <c r="L43" s="21"/>
      <c r="M43" s="21"/>
      <c r="N43" s="21"/>
      <c r="O43" s="21"/>
      <c r="P43" s="21"/>
      <c r="Q43" s="21"/>
      <c r="R43" s="21"/>
      <c r="S43" s="21"/>
      <c r="T43" s="21"/>
      <c r="U43" s="21"/>
      <c r="V43" s="21"/>
      <c r="W43" s="21"/>
      <c r="X43" s="21"/>
      <c r="Y43" s="21"/>
      <c r="Z43" s="21"/>
    </row>
    <row r="44" spans="1:26">
      <c r="A44" s="21"/>
      <c r="B44" s="21"/>
      <c r="C44" s="21"/>
      <c r="D44" s="21"/>
      <c r="E44" s="15"/>
      <c r="F44" s="21"/>
      <c r="G44" s="21"/>
      <c r="H44" s="21"/>
      <c r="I44" s="21"/>
      <c r="J44" s="21"/>
      <c r="K44" s="21"/>
      <c r="L44" s="21"/>
      <c r="M44" s="21"/>
      <c r="N44" s="21"/>
      <c r="O44" s="21"/>
      <c r="P44" s="21"/>
      <c r="Q44" s="21"/>
      <c r="R44" s="21"/>
      <c r="S44" s="21"/>
      <c r="T44" s="21"/>
      <c r="U44" s="21"/>
      <c r="V44" s="21"/>
      <c r="W44" s="21"/>
      <c r="X44" s="21"/>
      <c r="Y44" s="21"/>
      <c r="Z44" s="21"/>
    </row>
    <row r="45" spans="1:26">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spans="1:26">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spans="1:26">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spans="1:26">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spans="1:26">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spans="1:26">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spans="1:26">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spans="1:26">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spans="1:26">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spans="1:26">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spans="1:26">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spans="1:26">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spans="1:26">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spans="1:26">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spans="1:26">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spans="1:26">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spans="1:26">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spans="1:26">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spans="1:26">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spans="1:26">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spans="1:26">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spans="1:26">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spans="1:26">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spans="1:26">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spans="1:26">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spans="1:26">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spans="1:26">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spans="1:26">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spans="1:26">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spans="1:26">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spans="1:26">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26">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spans="1:26">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spans="1:26">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spans="1:26">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spans="1:26">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spans="1:26">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spans="1:26">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spans="1:26">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spans="1:26">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spans="1:26">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spans="1:26">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spans="1:26">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spans="1:26">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spans="1:26">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spans="1:26">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spans="1:26">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spans="1:26">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row>
    <row r="93" spans="1:26">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row>
    <row r="94" spans="1:26">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row>
    <row r="95" spans="1:26">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row>
    <row r="96" spans="1:26">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row>
    <row r="97" spans="1:26">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row>
    <row r="98" spans="1:26">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row>
    <row r="99" spans="1:26">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row>
    <row r="100" spans="1:26">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sheetData>
  <mergeCells count="10">
    <mergeCell ref="E16:E17"/>
    <mergeCell ref="E18:E19"/>
    <mergeCell ref="A6:A9"/>
    <mergeCell ref="A10:A13"/>
    <mergeCell ref="B12:B13"/>
    <mergeCell ref="A14:A27"/>
    <mergeCell ref="B14:B21"/>
    <mergeCell ref="C16:C17"/>
    <mergeCell ref="C18:C19"/>
    <mergeCell ref="B25:B2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A1006"/>
  <sheetViews>
    <sheetView workbookViewId="0">
      <selection activeCell="I3" sqref="I3"/>
    </sheetView>
  </sheetViews>
  <sheetFormatPr baseColWidth="10" defaultColWidth="12.6640625" defaultRowHeight="15.75" customHeight="1"/>
  <cols>
    <col min="1" max="1" width="13.83203125" customWidth="1"/>
    <col min="3" max="3" width="41.6640625" customWidth="1"/>
    <col min="4" max="4" width="112.33203125" customWidth="1"/>
    <col min="6" max="6" width="106.1640625" customWidth="1"/>
    <col min="7" max="7" width="38.5" customWidth="1"/>
    <col min="9" max="9" width="56.83203125" customWidth="1"/>
  </cols>
  <sheetData>
    <row r="1" spans="1:27">
      <c r="A1" s="21"/>
      <c r="B1" s="21"/>
      <c r="C1" s="21"/>
      <c r="D1" s="21"/>
      <c r="E1" s="21"/>
      <c r="F1" s="38"/>
      <c r="G1" s="5"/>
      <c r="H1" s="21"/>
      <c r="I1" s="21"/>
      <c r="J1" s="21"/>
      <c r="K1" s="21"/>
      <c r="L1" s="21"/>
      <c r="M1" s="21"/>
      <c r="N1" s="21"/>
      <c r="O1" s="21"/>
      <c r="P1" s="21"/>
      <c r="Q1" s="21"/>
      <c r="R1" s="21"/>
      <c r="S1" s="21"/>
      <c r="T1" s="21"/>
      <c r="U1" s="21"/>
      <c r="V1" s="21"/>
      <c r="W1" s="21"/>
      <c r="X1" s="21"/>
      <c r="Y1" s="21"/>
      <c r="Z1" s="21"/>
      <c r="AA1" s="21"/>
    </row>
    <row r="2" spans="1:27" ht="120">
      <c r="A2" s="200" t="s">
        <v>2026</v>
      </c>
      <c r="B2" s="200" t="s">
        <v>1235</v>
      </c>
      <c r="C2" s="200" t="s">
        <v>17</v>
      </c>
      <c r="D2" s="200" t="s">
        <v>48</v>
      </c>
      <c r="E2" s="200" t="s">
        <v>49</v>
      </c>
      <c r="F2" s="200" t="s">
        <v>50</v>
      </c>
      <c r="G2" s="201" t="s">
        <v>2027</v>
      </c>
      <c r="H2" s="21"/>
      <c r="I2" s="368" t="s">
        <v>2028</v>
      </c>
      <c r="J2" s="21"/>
      <c r="K2" s="21"/>
      <c r="L2" s="21"/>
      <c r="M2" s="21"/>
      <c r="N2" s="21"/>
      <c r="O2" s="21"/>
      <c r="P2" s="21"/>
      <c r="Q2" s="21"/>
      <c r="R2" s="21"/>
      <c r="S2" s="21"/>
      <c r="T2" s="21"/>
      <c r="U2" s="21"/>
      <c r="V2" s="21"/>
      <c r="W2" s="21"/>
      <c r="X2" s="21"/>
      <c r="Y2" s="21"/>
      <c r="Z2" s="21"/>
      <c r="AA2" s="21"/>
    </row>
    <row r="3" spans="1:27" ht="225">
      <c r="A3" s="202" t="s">
        <v>55</v>
      </c>
      <c r="B3" s="203" t="s">
        <v>56</v>
      </c>
      <c r="C3" s="202" t="s">
        <v>68</v>
      </c>
      <c r="D3" s="202" t="s">
        <v>2029</v>
      </c>
      <c r="E3" s="202" t="s">
        <v>73</v>
      </c>
      <c r="F3" s="202" t="s">
        <v>2030</v>
      </c>
      <c r="G3" s="204" t="s">
        <v>2031</v>
      </c>
      <c r="H3" s="21"/>
      <c r="I3" s="21"/>
      <c r="J3" s="21"/>
      <c r="K3" s="21"/>
      <c r="L3" s="21"/>
      <c r="M3" s="21"/>
      <c r="N3" s="21"/>
      <c r="O3" s="21"/>
      <c r="P3" s="21"/>
      <c r="Q3" s="21"/>
      <c r="R3" s="21"/>
      <c r="S3" s="21"/>
      <c r="T3" s="21"/>
      <c r="U3" s="21"/>
      <c r="V3" s="21"/>
      <c r="W3" s="21"/>
      <c r="X3" s="21"/>
      <c r="Y3" s="21"/>
      <c r="Z3" s="21"/>
      <c r="AA3" s="21"/>
    </row>
    <row r="4" spans="1:27" ht="60">
      <c r="A4" s="202" t="s">
        <v>92</v>
      </c>
      <c r="B4" s="202" t="s">
        <v>93</v>
      </c>
      <c r="C4" s="202" t="s">
        <v>103</v>
      </c>
      <c r="D4" s="202" t="s">
        <v>2032</v>
      </c>
      <c r="E4" s="202" t="s">
        <v>73</v>
      </c>
      <c r="F4" s="202" t="s">
        <v>2033</v>
      </c>
      <c r="G4" s="204" t="s">
        <v>2034</v>
      </c>
      <c r="H4" s="21"/>
      <c r="I4" s="21"/>
      <c r="J4" s="21"/>
      <c r="K4" s="21"/>
      <c r="L4" s="21"/>
      <c r="M4" s="21"/>
      <c r="N4" s="21"/>
      <c r="O4" s="21"/>
      <c r="P4" s="21"/>
      <c r="Q4" s="21"/>
      <c r="R4" s="21"/>
      <c r="S4" s="21"/>
      <c r="T4" s="21"/>
      <c r="U4" s="21"/>
      <c r="V4" s="21"/>
      <c r="W4" s="21"/>
      <c r="X4" s="21"/>
      <c r="Y4" s="21"/>
      <c r="Z4" s="21"/>
      <c r="AA4" s="21"/>
    </row>
    <row r="5" spans="1:27" ht="90">
      <c r="A5" s="162" t="s">
        <v>955</v>
      </c>
      <c r="B5" s="162" t="s">
        <v>956</v>
      </c>
      <c r="C5" s="205" t="s">
        <v>354</v>
      </c>
      <c r="D5" s="162" t="s">
        <v>2035</v>
      </c>
      <c r="E5" s="162" t="s">
        <v>73</v>
      </c>
      <c r="F5" s="162" t="s">
        <v>2036</v>
      </c>
      <c r="G5" s="206" t="s">
        <v>2037</v>
      </c>
      <c r="H5" s="11" t="s">
        <v>1682</v>
      </c>
      <c r="I5" s="21"/>
      <c r="J5" s="21"/>
      <c r="K5" s="21"/>
      <c r="L5" s="21"/>
      <c r="M5" s="21"/>
      <c r="N5" s="21"/>
      <c r="O5" s="21"/>
      <c r="P5" s="21"/>
      <c r="Q5" s="21"/>
      <c r="R5" s="21"/>
      <c r="S5" s="21"/>
      <c r="T5" s="21"/>
      <c r="U5" s="21"/>
      <c r="V5" s="21"/>
      <c r="W5" s="21"/>
      <c r="X5" s="21"/>
      <c r="Y5" s="21"/>
      <c r="Z5" s="21"/>
      <c r="AA5" s="21"/>
    </row>
    <row r="6" spans="1:27" ht="225">
      <c r="A6" s="207" t="s">
        <v>119</v>
      </c>
      <c r="B6" s="207" t="s">
        <v>120</v>
      </c>
      <c r="C6" s="207" t="s">
        <v>2038</v>
      </c>
      <c r="D6" s="207" t="s">
        <v>2039</v>
      </c>
      <c r="E6" s="207" t="s">
        <v>73</v>
      </c>
      <c r="F6" s="207" t="s">
        <v>2040</v>
      </c>
      <c r="G6" s="208" t="s">
        <v>2041</v>
      </c>
      <c r="H6" s="21"/>
      <c r="I6" s="21"/>
      <c r="J6" s="21"/>
      <c r="K6" s="21"/>
      <c r="L6" s="21"/>
      <c r="M6" s="21"/>
      <c r="N6" s="21"/>
      <c r="O6" s="21"/>
      <c r="P6" s="21"/>
      <c r="Q6" s="21"/>
      <c r="R6" s="21"/>
      <c r="S6" s="21"/>
      <c r="T6" s="21"/>
      <c r="U6" s="21"/>
      <c r="V6" s="21"/>
      <c r="W6" s="21"/>
      <c r="X6" s="21"/>
      <c r="Y6" s="21"/>
      <c r="Z6" s="21"/>
      <c r="AA6" s="21"/>
    </row>
    <row r="7" spans="1:27" ht="409.6">
      <c r="A7" s="209" t="s">
        <v>149</v>
      </c>
      <c r="B7" s="209" t="s">
        <v>150</v>
      </c>
      <c r="C7" s="209" t="s">
        <v>160</v>
      </c>
      <c r="D7" s="209" t="s">
        <v>2042</v>
      </c>
      <c r="E7" s="209" t="s">
        <v>63</v>
      </c>
      <c r="F7" s="209"/>
      <c r="G7" s="210" t="s">
        <v>2043</v>
      </c>
      <c r="H7" s="21"/>
      <c r="I7" s="21"/>
      <c r="J7" s="21"/>
      <c r="K7" s="21"/>
      <c r="L7" s="21"/>
      <c r="M7" s="21"/>
      <c r="N7" s="21"/>
      <c r="O7" s="21"/>
      <c r="P7" s="21"/>
      <c r="Q7" s="21"/>
      <c r="R7" s="21"/>
      <c r="S7" s="21"/>
      <c r="T7" s="21"/>
      <c r="U7" s="21"/>
      <c r="V7" s="21"/>
      <c r="W7" s="21"/>
      <c r="X7" s="21"/>
      <c r="Y7" s="21"/>
      <c r="Z7" s="21"/>
      <c r="AA7" s="21"/>
    </row>
    <row r="8" spans="1:27" ht="314">
      <c r="A8" s="209" t="s">
        <v>179</v>
      </c>
      <c r="B8" s="209" t="s">
        <v>180</v>
      </c>
      <c r="C8" s="209" t="s">
        <v>192</v>
      </c>
      <c r="D8" s="209" t="s">
        <v>2044</v>
      </c>
      <c r="E8" s="209" t="s">
        <v>63</v>
      </c>
      <c r="F8" s="209"/>
      <c r="G8" s="210" t="s">
        <v>2043</v>
      </c>
      <c r="H8" s="21"/>
      <c r="I8" s="21"/>
      <c r="J8" s="21"/>
      <c r="K8" s="21"/>
      <c r="L8" s="21"/>
      <c r="M8" s="21"/>
      <c r="N8" s="21"/>
      <c r="O8" s="21"/>
      <c r="P8" s="21"/>
      <c r="Q8" s="21"/>
      <c r="R8" s="21"/>
      <c r="S8" s="21"/>
      <c r="T8" s="21"/>
      <c r="U8" s="21"/>
      <c r="V8" s="21"/>
      <c r="W8" s="21"/>
      <c r="X8" s="21"/>
      <c r="Y8" s="21"/>
      <c r="Z8" s="21"/>
      <c r="AA8" s="21"/>
    </row>
    <row r="9" spans="1:27" ht="356">
      <c r="A9" s="207" t="s">
        <v>211</v>
      </c>
      <c r="B9" s="207" t="s">
        <v>212</v>
      </c>
      <c r="C9" s="207" t="s">
        <v>222</v>
      </c>
      <c r="D9" s="207" t="s">
        <v>2045</v>
      </c>
      <c r="E9" s="207" t="s">
        <v>73</v>
      </c>
      <c r="F9" s="207" t="s">
        <v>2046</v>
      </c>
      <c r="G9" s="208" t="s">
        <v>2041</v>
      </c>
      <c r="H9" s="21"/>
      <c r="I9" s="21"/>
      <c r="J9" s="21"/>
      <c r="K9" s="21"/>
      <c r="L9" s="21"/>
      <c r="M9" s="21"/>
      <c r="N9" s="21"/>
      <c r="O9" s="21"/>
      <c r="P9" s="21"/>
      <c r="Q9" s="21"/>
      <c r="R9" s="21"/>
      <c r="S9" s="21"/>
      <c r="T9" s="21"/>
      <c r="U9" s="21"/>
      <c r="V9" s="21"/>
      <c r="W9" s="21"/>
      <c r="X9" s="21"/>
      <c r="Y9" s="21"/>
      <c r="Z9" s="21"/>
      <c r="AA9" s="21"/>
    </row>
    <row r="10" spans="1:27" ht="384">
      <c r="A10" s="209" t="s">
        <v>239</v>
      </c>
      <c r="B10" s="209" t="s">
        <v>240</v>
      </c>
      <c r="C10" s="209" t="s">
        <v>250</v>
      </c>
      <c r="D10" s="209" t="s">
        <v>2047</v>
      </c>
      <c r="E10" s="209" t="s">
        <v>63</v>
      </c>
      <c r="F10" s="209"/>
      <c r="G10" s="210" t="s">
        <v>2043</v>
      </c>
      <c r="H10" s="21"/>
      <c r="I10" s="21"/>
      <c r="J10" s="21"/>
      <c r="K10" s="21"/>
      <c r="L10" s="21"/>
      <c r="M10" s="21"/>
      <c r="N10" s="21"/>
      <c r="O10" s="21"/>
      <c r="P10" s="21"/>
      <c r="Q10" s="21"/>
      <c r="R10" s="21"/>
      <c r="S10" s="21"/>
      <c r="T10" s="21"/>
      <c r="U10" s="21"/>
      <c r="V10" s="21"/>
      <c r="W10" s="21"/>
      <c r="X10" s="21"/>
      <c r="Y10" s="21"/>
      <c r="Z10" s="21"/>
      <c r="AA10" s="21"/>
    </row>
    <row r="11" spans="1:27" ht="270">
      <c r="A11" s="211" t="s">
        <v>266</v>
      </c>
      <c r="B11" s="211" t="s">
        <v>267</v>
      </c>
      <c r="C11" s="211" t="s">
        <v>276</v>
      </c>
      <c r="D11" s="91" t="s">
        <v>290</v>
      </c>
      <c r="E11" s="211" t="s">
        <v>73</v>
      </c>
      <c r="F11" s="211" t="s">
        <v>2048</v>
      </c>
      <c r="G11" s="212" t="s">
        <v>2049</v>
      </c>
      <c r="H11" s="21"/>
      <c r="I11" s="21"/>
      <c r="J11" s="21"/>
      <c r="K11" s="21"/>
      <c r="L11" s="21"/>
      <c r="M11" s="21"/>
      <c r="N11" s="21"/>
      <c r="O11" s="21"/>
      <c r="P11" s="21"/>
      <c r="Q11" s="21"/>
      <c r="R11" s="21"/>
      <c r="S11" s="21"/>
      <c r="T11" s="21"/>
      <c r="U11" s="21"/>
      <c r="V11" s="21"/>
      <c r="W11" s="21"/>
      <c r="X11" s="21"/>
      <c r="Y11" s="21"/>
      <c r="Z11" s="21"/>
      <c r="AA11" s="21"/>
    </row>
    <row r="12" spans="1:27" ht="409.6">
      <c r="A12" s="209" t="s">
        <v>322</v>
      </c>
      <c r="B12" s="209" t="s">
        <v>323</v>
      </c>
      <c r="C12" s="209" t="s">
        <v>354</v>
      </c>
      <c r="D12" s="209" t="s">
        <v>2050</v>
      </c>
      <c r="E12" s="209" t="s">
        <v>63</v>
      </c>
      <c r="F12" s="209"/>
      <c r="G12" s="210" t="s">
        <v>2043</v>
      </c>
      <c r="H12" s="21"/>
      <c r="I12" s="21"/>
      <c r="J12" s="21"/>
      <c r="K12" s="21"/>
      <c r="L12" s="21"/>
      <c r="M12" s="21"/>
      <c r="N12" s="21"/>
      <c r="O12" s="21"/>
      <c r="P12" s="21"/>
      <c r="Q12" s="21"/>
      <c r="R12" s="21"/>
      <c r="S12" s="21"/>
      <c r="T12" s="21"/>
      <c r="U12" s="21"/>
      <c r="V12" s="21"/>
      <c r="W12" s="21"/>
      <c r="X12" s="21"/>
      <c r="Y12" s="21"/>
      <c r="Z12" s="21"/>
      <c r="AA12" s="21"/>
    </row>
    <row r="13" spans="1:27" ht="120">
      <c r="A13" s="209" t="s">
        <v>344</v>
      </c>
      <c r="B13" s="209" t="s">
        <v>345</v>
      </c>
      <c r="C13" s="209" t="s">
        <v>354</v>
      </c>
      <c r="D13" s="209" t="s">
        <v>2051</v>
      </c>
      <c r="E13" s="209" t="s">
        <v>63</v>
      </c>
      <c r="F13" s="209"/>
      <c r="G13" s="210" t="s">
        <v>2043</v>
      </c>
      <c r="H13" s="21"/>
      <c r="I13" s="21"/>
      <c r="J13" s="21"/>
      <c r="K13" s="21"/>
      <c r="L13" s="21"/>
      <c r="M13" s="21"/>
      <c r="N13" s="21"/>
      <c r="O13" s="21"/>
      <c r="P13" s="21"/>
      <c r="Q13" s="21"/>
      <c r="R13" s="21"/>
      <c r="S13" s="21"/>
      <c r="T13" s="21"/>
      <c r="U13" s="21"/>
      <c r="V13" s="21"/>
      <c r="W13" s="21"/>
      <c r="X13" s="21"/>
      <c r="Y13" s="21"/>
      <c r="Z13" s="21"/>
      <c r="AA13" s="21"/>
    </row>
    <row r="14" spans="1:27" ht="342">
      <c r="A14" s="207" t="s">
        <v>368</v>
      </c>
      <c r="B14" s="207" t="s">
        <v>369</v>
      </c>
      <c r="C14" s="207" t="s">
        <v>378</v>
      </c>
      <c r="D14" s="207" t="s">
        <v>2052</v>
      </c>
      <c r="E14" s="207" t="s">
        <v>73</v>
      </c>
      <c r="F14" s="207" t="s">
        <v>2053</v>
      </c>
      <c r="G14" s="208" t="s">
        <v>2041</v>
      </c>
      <c r="H14" s="21"/>
      <c r="I14" s="21"/>
      <c r="J14" s="21"/>
      <c r="K14" s="21"/>
      <c r="L14" s="21"/>
      <c r="M14" s="21"/>
      <c r="N14" s="21"/>
      <c r="O14" s="21"/>
      <c r="P14" s="21"/>
      <c r="Q14" s="21"/>
      <c r="R14" s="21"/>
      <c r="S14" s="21"/>
      <c r="T14" s="21"/>
      <c r="U14" s="21"/>
      <c r="V14" s="21"/>
      <c r="W14" s="21"/>
      <c r="X14" s="21"/>
      <c r="Y14" s="21"/>
      <c r="Z14" s="21"/>
      <c r="AA14" s="21"/>
    </row>
    <row r="15" spans="1:27" ht="370">
      <c r="A15" s="202" t="s">
        <v>395</v>
      </c>
      <c r="B15" s="202" t="s">
        <v>396</v>
      </c>
      <c r="C15" s="202" t="s">
        <v>406</v>
      </c>
      <c r="D15" s="202" t="s">
        <v>2054</v>
      </c>
      <c r="E15" s="202" t="s">
        <v>73</v>
      </c>
      <c r="F15" s="202" t="s">
        <v>2055</v>
      </c>
      <c r="G15" s="204" t="s">
        <v>2056</v>
      </c>
      <c r="H15" s="21"/>
      <c r="I15" s="21"/>
      <c r="J15" s="21"/>
      <c r="K15" s="21"/>
      <c r="L15" s="21"/>
      <c r="M15" s="21"/>
      <c r="N15" s="21"/>
      <c r="O15" s="21"/>
      <c r="P15" s="21"/>
      <c r="Q15" s="21"/>
      <c r="R15" s="21"/>
      <c r="S15" s="21"/>
      <c r="T15" s="21"/>
      <c r="U15" s="21"/>
      <c r="V15" s="21"/>
      <c r="W15" s="21"/>
      <c r="X15" s="21"/>
      <c r="Y15" s="21"/>
      <c r="Z15" s="21"/>
      <c r="AA15" s="21"/>
    </row>
    <row r="16" spans="1:27" ht="328">
      <c r="A16" s="209" t="s">
        <v>419</v>
      </c>
      <c r="B16" s="209" t="s">
        <v>420</v>
      </c>
      <c r="C16" s="209" t="s">
        <v>250</v>
      </c>
      <c r="D16" s="209" t="s">
        <v>2057</v>
      </c>
      <c r="E16" s="209" t="s">
        <v>63</v>
      </c>
      <c r="F16" s="209"/>
      <c r="G16" s="210" t="s">
        <v>2043</v>
      </c>
      <c r="H16" s="21"/>
      <c r="I16" s="21"/>
      <c r="J16" s="21"/>
      <c r="K16" s="21"/>
      <c r="L16" s="21"/>
      <c r="M16" s="21"/>
      <c r="N16" s="21"/>
      <c r="O16" s="21"/>
      <c r="P16" s="21"/>
      <c r="Q16" s="21"/>
      <c r="R16" s="21"/>
      <c r="S16" s="21"/>
      <c r="T16" s="21"/>
      <c r="U16" s="21"/>
      <c r="V16" s="21"/>
      <c r="W16" s="21"/>
      <c r="X16" s="21"/>
      <c r="Y16" s="21"/>
      <c r="Z16" s="21"/>
      <c r="AA16" s="21"/>
    </row>
    <row r="17" spans="1:27" ht="210">
      <c r="A17" s="207" t="s">
        <v>471</v>
      </c>
      <c r="B17" s="207" t="s">
        <v>472</v>
      </c>
      <c r="C17" s="207" t="s">
        <v>250</v>
      </c>
      <c r="D17" s="207" t="s">
        <v>2058</v>
      </c>
      <c r="E17" s="207" t="s">
        <v>73</v>
      </c>
      <c r="F17" s="207" t="s">
        <v>2059</v>
      </c>
      <c r="G17" s="208" t="s">
        <v>2041</v>
      </c>
      <c r="H17" s="21"/>
      <c r="I17" s="21"/>
      <c r="J17" s="21"/>
      <c r="K17" s="21"/>
      <c r="L17" s="21"/>
      <c r="M17" s="21"/>
      <c r="N17" s="21"/>
      <c r="O17" s="21"/>
      <c r="P17" s="21"/>
      <c r="Q17" s="21"/>
      <c r="R17" s="21"/>
      <c r="S17" s="21"/>
      <c r="T17" s="21"/>
      <c r="U17" s="21"/>
      <c r="V17" s="21"/>
      <c r="W17" s="21"/>
      <c r="X17" s="21"/>
      <c r="Y17" s="21"/>
      <c r="Z17" s="21"/>
      <c r="AA17" s="21"/>
    </row>
    <row r="18" spans="1:27" ht="240">
      <c r="A18" s="207" t="s">
        <v>499</v>
      </c>
      <c r="B18" s="207" t="s">
        <v>500</v>
      </c>
      <c r="C18" s="207" t="s">
        <v>509</v>
      </c>
      <c r="D18" s="207" t="s">
        <v>2060</v>
      </c>
      <c r="E18" s="207" t="s">
        <v>73</v>
      </c>
      <c r="F18" s="207" t="s">
        <v>519</v>
      </c>
      <c r="G18" s="208" t="s">
        <v>2041</v>
      </c>
      <c r="H18" s="21"/>
      <c r="I18" s="21"/>
      <c r="J18" s="21"/>
      <c r="K18" s="21"/>
      <c r="L18" s="21"/>
      <c r="M18" s="21"/>
      <c r="N18" s="21"/>
      <c r="O18" s="21"/>
      <c r="P18" s="21"/>
      <c r="Q18" s="21"/>
      <c r="R18" s="21"/>
      <c r="S18" s="21"/>
      <c r="T18" s="21"/>
      <c r="U18" s="21"/>
      <c r="V18" s="21"/>
      <c r="W18" s="21"/>
      <c r="X18" s="21"/>
      <c r="Y18" s="21"/>
      <c r="Z18" s="21"/>
      <c r="AA18" s="21"/>
    </row>
    <row r="19" spans="1:27" ht="409.6">
      <c r="A19" s="211" t="s">
        <v>523</v>
      </c>
      <c r="B19" s="211" t="s">
        <v>524</v>
      </c>
      <c r="C19" s="211" t="s">
        <v>250</v>
      </c>
      <c r="D19" s="211" t="s">
        <v>2061</v>
      </c>
      <c r="E19" s="211" t="s">
        <v>73</v>
      </c>
      <c r="F19" s="211" t="s">
        <v>2062</v>
      </c>
      <c r="G19" s="212" t="s">
        <v>2063</v>
      </c>
      <c r="H19" s="21"/>
      <c r="I19" s="21"/>
      <c r="J19" s="21"/>
      <c r="K19" s="21"/>
      <c r="L19" s="21"/>
      <c r="M19" s="21"/>
      <c r="N19" s="21"/>
      <c r="O19" s="21"/>
      <c r="P19" s="21"/>
      <c r="Q19" s="21"/>
      <c r="R19" s="21"/>
      <c r="S19" s="21"/>
      <c r="T19" s="21"/>
      <c r="U19" s="21"/>
      <c r="V19" s="21"/>
      <c r="W19" s="21"/>
      <c r="X19" s="21"/>
      <c r="Y19" s="21"/>
      <c r="Z19" s="21"/>
      <c r="AA19" s="21"/>
    </row>
    <row r="20" spans="1:27" ht="210">
      <c r="A20" s="211" t="s">
        <v>546</v>
      </c>
      <c r="B20" s="211" t="s">
        <v>547</v>
      </c>
      <c r="C20" s="211" t="s">
        <v>354</v>
      </c>
      <c r="D20" s="211" t="s">
        <v>2064</v>
      </c>
      <c r="E20" s="211" t="s">
        <v>73</v>
      </c>
      <c r="F20" s="211" t="s">
        <v>2065</v>
      </c>
      <c r="G20" s="212" t="s">
        <v>2049</v>
      </c>
      <c r="H20" s="21"/>
      <c r="I20" s="21"/>
      <c r="J20" s="21"/>
      <c r="K20" s="21"/>
      <c r="L20" s="21"/>
      <c r="M20" s="21"/>
      <c r="N20" s="21"/>
      <c r="O20" s="21"/>
      <c r="P20" s="21"/>
      <c r="Q20" s="21"/>
      <c r="R20" s="21"/>
      <c r="S20" s="21"/>
      <c r="T20" s="21"/>
      <c r="U20" s="21"/>
      <c r="V20" s="21"/>
      <c r="W20" s="21"/>
      <c r="X20" s="21"/>
      <c r="Y20" s="21"/>
      <c r="Z20" s="21"/>
      <c r="AA20" s="21"/>
    </row>
    <row r="21" spans="1:27" ht="300">
      <c r="A21" s="207" t="s">
        <v>573</v>
      </c>
      <c r="B21" s="207" t="s">
        <v>574</v>
      </c>
      <c r="C21" s="207" t="s">
        <v>250</v>
      </c>
      <c r="D21" s="207" t="s">
        <v>2066</v>
      </c>
      <c r="E21" s="207" t="s">
        <v>73</v>
      </c>
      <c r="F21" s="207" t="s">
        <v>594</v>
      </c>
      <c r="G21" s="208" t="s">
        <v>2041</v>
      </c>
      <c r="H21" s="21"/>
      <c r="I21" s="21"/>
      <c r="J21" s="21"/>
      <c r="K21" s="21"/>
      <c r="L21" s="21"/>
      <c r="M21" s="21"/>
      <c r="N21" s="21"/>
      <c r="O21" s="21"/>
      <c r="P21" s="21"/>
      <c r="Q21" s="21"/>
      <c r="R21" s="21"/>
      <c r="S21" s="21"/>
      <c r="T21" s="21"/>
      <c r="U21" s="21"/>
      <c r="V21" s="21"/>
      <c r="W21" s="21"/>
      <c r="X21" s="21"/>
      <c r="Y21" s="21"/>
      <c r="Z21" s="21"/>
      <c r="AA21" s="21"/>
    </row>
    <row r="22" spans="1:27" ht="240">
      <c r="A22" s="207" t="s">
        <v>598</v>
      </c>
      <c r="B22" s="207" t="s">
        <v>599</v>
      </c>
      <c r="C22" s="207" t="s">
        <v>607</v>
      </c>
      <c r="D22" s="207" t="s">
        <v>2067</v>
      </c>
      <c r="E22" s="207" t="s">
        <v>73</v>
      </c>
      <c r="F22" s="207" t="s">
        <v>2068</v>
      </c>
      <c r="G22" s="208" t="s">
        <v>2041</v>
      </c>
      <c r="H22" s="21"/>
      <c r="I22" s="21"/>
      <c r="J22" s="21"/>
      <c r="K22" s="21"/>
      <c r="L22" s="21"/>
      <c r="M22" s="21"/>
      <c r="N22" s="21"/>
      <c r="O22" s="21"/>
      <c r="P22" s="21"/>
      <c r="Q22" s="21"/>
      <c r="R22" s="21"/>
      <c r="S22" s="21"/>
      <c r="T22" s="21"/>
      <c r="U22" s="21"/>
      <c r="V22" s="21"/>
      <c r="W22" s="21"/>
      <c r="X22" s="21"/>
      <c r="Y22" s="21"/>
      <c r="Z22" s="21"/>
      <c r="AA22" s="21"/>
    </row>
    <row r="23" spans="1:27" ht="225">
      <c r="A23" s="209" t="s">
        <v>622</v>
      </c>
      <c r="B23" s="209" t="s">
        <v>623</v>
      </c>
      <c r="C23" s="209" t="s">
        <v>633</v>
      </c>
      <c r="D23" s="209" t="s">
        <v>2069</v>
      </c>
      <c r="E23" s="209" t="s">
        <v>63</v>
      </c>
      <c r="F23" s="209"/>
      <c r="G23" s="210" t="s">
        <v>2043</v>
      </c>
      <c r="H23" s="21"/>
      <c r="I23" s="21"/>
      <c r="J23" s="21"/>
      <c r="K23" s="21"/>
      <c r="L23" s="21"/>
      <c r="M23" s="21"/>
      <c r="N23" s="21"/>
      <c r="O23" s="21"/>
      <c r="P23" s="21"/>
      <c r="Q23" s="21"/>
      <c r="R23" s="21"/>
      <c r="S23" s="21"/>
      <c r="T23" s="21"/>
      <c r="U23" s="21"/>
      <c r="V23" s="21"/>
      <c r="W23" s="21"/>
      <c r="X23" s="21"/>
      <c r="Y23" s="21"/>
      <c r="Z23" s="21"/>
      <c r="AA23" s="21"/>
    </row>
    <row r="24" spans="1:27" ht="60">
      <c r="A24" s="202" t="s">
        <v>645</v>
      </c>
      <c r="B24" s="202" t="s">
        <v>646</v>
      </c>
      <c r="C24" s="202" t="s">
        <v>250</v>
      </c>
      <c r="D24" s="202" t="s">
        <v>2070</v>
      </c>
      <c r="E24" s="202" t="s">
        <v>73</v>
      </c>
      <c r="F24" s="202" t="s">
        <v>2071</v>
      </c>
      <c r="G24" s="204" t="s">
        <v>2056</v>
      </c>
      <c r="H24" s="21"/>
      <c r="I24" s="21"/>
      <c r="J24" s="21"/>
      <c r="K24" s="21"/>
      <c r="L24" s="21"/>
      <c r="M24" s="21"/>
      <c r="N24" s="21"/>
      <c r="O24" s="21"/>
      <c r="P24" s="21"/>
      <c r="Q24" s="21"/>
      <c r="R24" s="21"/>
      <c r="S24" s="21"/>
      <c r="T24" s="21"/>
      <c r="U24" s="21"/>
      <c r="V24" s="21"/>
      <c r="W24" s="21"/>
      <c r="X24" s="21"/>
      <c r="Y24" s="21"/>
      <c r="Z24" s="21"/>
      <c r="AA24" s="21"/>
    </row>
    <row r="25" spans="1:27" ht="195">
      <c r="A25" s="209" t="s">
        <v>668</v>
      </c>
      <c r="B25" s="209" t="s">
        <v>669</v>
      </c>
      <c r="C25" s="209" t="s">
        <v>250</v>
      </c>
      <c r="D25" s="209" t="s">
        <v>2072</v>
      </c>
      <c r="E25" s="209" t="s">
        <v>63</v>
      </c>
      <c r="F25" s="209"/>
      <c r="G25" s="210" t="s">
        <v>2043</v>
      </c>
      <c r="H25" s="21"/>
      <c r="I25" s="21"/>
      <c r="J25" s="21"/>
      <c r="K25" s="21"/>
      <c r="L25" s="21"/>
      <c r="M25" s="21"/>
      <c r="N25" s="21"/>
      <c r="O25" s="21"/>
      <c r="P25" s="21"/>
      <c r="Q25" s="21"/>
      <c r="R25" s="21"/>
      <c r="S25" s="21"/>
      <c r="T25" s="21"/>
      <c r="U25" s="21"/>
      <c r="V25" s="21"/>
      <c r="W25" s="21"/>
      <c r="X25" s="21"/>
      <c r="Y25" s="21"/>
      <c r="Z25" s="21"/>
      <c r="AA25" s="21"/>
    </row>
    <row r="26" spans="1:27" ht="300">
      <c r="A26" s="207" t="s">
        <v>693</v>
      </c>
      <c r="B26" s="207" t="s">
        <v>694</v>
      </c>
      <c r="C26" s="213"/>
      <c r="D26" s="207" t="s">
        <v>2073</v>
      </c>
      <c r="E26" s="207" t="s">
        <v>73</v>
      </c>
      <c r="F26" s="207" t="s">
        <v>2074</v>
      </c>
      <c r="G26" s="208" t="s">
        <v>2075</v>
      </c>
      <c r="H26" s="21"/>
      <c r="I26" s="21"/>
      <c r="J26" s="21"/>
      <c r="K26" s="21"/>
      <c r="L26" s="21"/>
      <c r="M26" s="21"/>
      <c r="N26" s="21"/>
      <c r="O26" s="21"/>
      <c r="P26" s="21"/>
      <c r="Q26" s="21"/>
      <c r="R26" s="21"/>
      <c r="S26" s="21"/>
      <c r="T26" s="21"/>
      <c r="U26" s="21"/>
      <c r="V26" s="21"/>
      <c r="W26" s="21"/>
      <c r="X26" s="21"/>
      <c r="Y26" s="21"/>
      <c r="Z26" s="21"/>
      <c r="AA26" s="21"/>
    </row>
    <row r="27" spans="1:27" ht="342">
      <c r="A27" s="202" t="s">
        <v>714</v>
      </c>
      <c r="B27" s="202" t="s">
        <v>715</v>
      </c>
      <c r="C27" s="202" t="s">
        <v>250</v>
      </c>
      <c r="D27" s="202" t="s">
        <v>2076</v>
      </c>
      <c r="E27" s="202" t="s">
        <v>73</v>
      </c>
      <c r="F27" s="202" t="s">
        <v>2077</v>
      </c>
      <c r="G27" s="204" t="s">
        <v>2056</v>
      </c>
      <c r="H27" s="21"/>
      <c r="I27" s="21"/>
      <c r="J27" s="21"/>
      <c r="K27" s="21"/>
      <c r="L27" s="21"/>
      <c r="M27" s="21"/>
      <c r="N27" s="21"/>
      <c r="O27" s="21"/>
      <c r="P27" s="21"/>
      <c r="Q27" s="21"/>
      <c r="R27" s="21"/>
      <c r="S27" s="21"/>
      <c r="T27" s="21"/>
      <c r="U27" s="21"/>
      <c r="V27" s="21"/>
      <c r="W27" s="21"/>
      <c r="X27" s="21"/>
      <c r="Y27" s="21"/>
      <c r="Z27" s="21"/>
      <c r="AA27" s="21"/>
    </row>
    <row r="28" spans="1:27" ht="409.6">
      <c r="A28" s="202" t="s">
        <v>740</v>
      </c>
      <c r="B28" s="202" t="s">
        <v>741</v>
      </c>
      <c r="C28" s="202" t="s">
        <v>250</v>
      </c>
      <c r="D28" s="202" t="s">
        <v>2078</v>
      </c>
      <c r="E28" s="202" t="s">
        <v>73</v>
      </c>
      <c r="F28" s="202" t="s">
        <v>2079</v>
      </c>
      <c r="G28" s="204" t="s">
        <v>2056</v>
      </c>
      <c r="H28" s="21"/>
      <c r="I28" s="21"/>
      <c r="J28" s="21"/>
      <c r="K28" s="21"/>
      <c r="L28" s="21"/>
      <c r="M28" s="21"/>
      <c r="N28" s="21"/>
      <c r="O28" s="21"/>
      <c r="P28" s="21"/>
      <c r="Q28" s="21"/>
      <c r="R28" s="21"/>
      <c r="S28" s="21"/>
      <c r="T28" s="21"/>
      <c r="U28" s="21"/>
      <c r="V28" s="21"/>
      <c r="W28" s="21"/>
      <c r="X28" s="21"/>
      <c r="Y28" s="21"/>
      <c r="Z28" s="21"/>
      <c r="AA28" s="21"/>
    </row>
    <row r="29" spans="1:27" ht="409.6">
      <c r="A29" s="214" t="s">
        <v>768</v>
      </c>
      <c r="B29" s="211" t="s">
        <v>769</v>
      </c>
      <c r="C29" s="211" t="s">
        <v>250</v>
      </c>
      <c r="D29" s="211" t="s">
        <v>2080</v>
      </c>
      <c r="E29" s="211" t="s">
        <v>73</v>
      </c>
      <c r="F29" s="211" t="s">
        <v>2081</v>
      </c>
      <c r="G29" s="212" t="s">
        <v>2049</v>
      </c>
      <c r="H29" s="21"/>
      <c r="I29" s="21"/>
      <c r="J29" s="21"/>
      <c r="K29" s="21"/>
      <c r="L29" s="21"/>
      <c r="M29" s="21"/>
      <c r="N29" s="21"/>
      <c r="O29" s="21"/>
      <c r="P29" s="21"/>
      <c r="Q29" s="21"/>
      <c r="R29" s="21"/>
      <c r="S29" s="21"/>
      <c r="T29" s="21"/>
      <c r="U29" s="21"/>
      <c r="V29" s="21"/>
      <c r="W29" s="21"/>
      <c r="X29" s="21"/>
      <c r="Y29" s="21"/>
      <c r="Z29" s="21"/>
      <c r="AA29" s="21"/>
    </row>
    <row r="30" spans="1:27" ht="328">
      <c r="A30" s="209" t="s">
        <v>792</v>
      </c>
      <c r="B30" s="209" t="s">
        <v>793</v>
      </c>
      <c r="C30" s="215" t="s">
        <v>802</v>
      </c>
      <c r="D30" s="209" t="s">
        <v>2082</v>
      </c>
      <c r="E30" s="209" t="s">
        <v>63</v>
      </c>
      <c r="F30" s="209"/>
      <c r="G30" s="210" t="s">
        <v>2043</v>
      </c>
      <c r="H30" s="21"/>
      <c r="I30" s="21"/>
      <c r="J30" s="21"/>
      <c r="K30" s="21"/>
      <c r="L30" s="21"/>
      <c r="M30" s="21"/>
      <c r="N30" s="21"/>
      <c r="O30" s="21"/>
      <c r="P30" s="21"/>
      <c r="Q30" s="21"/>
      <c r="R30" s="21"/>
      <c r="S30" s="21"/>
      <c r="T30" s="21"/>
      <c r="U30" s="21"/>
      <c r="V30" s="21"/>
      <c r="W30" s="21"/>
      <c r="X30" s="21"/>
      <c r="Y30" s="21"/>
      <c r="Z30" s="21"/>
      <c r="AA30" s="21"/>
    </row>
    <row r="31" spans="1:27" ht="409.6">
      <c r="A31" s="211" t="s">
        <v>817</v>
      </c>
      <c r="B31" s="211" t="s">
        <v>818</v>
      </c>
      <c r="C31" s="216" t="s">
        <v>250</v>
      </c>
      <c r="D31" s="211" t="s">
        <v>2083</v>
      </c>
      <c r="E31" s="211" t="s">
        <v>73</v>
      </c>
      <c r="F31" s="211" t="s">
        <v>2084</v>
      </c>
      <c r="G31" s="212" t="s">
        <v>2049</v>
      </c>
      <c r="H31" s="21"/>
      <c r="I31" s="21"/>
      <c r="J31" s="21"/>
      <c r="K31" s="21"/>
      <c r="L31" s="21"/>
      <c r="M31" s="21"/>
      <c r="N31" s="21"/>
      <c r="O31" s="21"/>
      <c r="P31" s="21"/>
      <c r="Q31" s="21"/>
      <c r="R31" s="21"/>
      <c r="S31" s="21"/>
      <c r="T31" s="21"/>
      <c r="U31" s="21"/>
      <c r="V31" s="21"/>
      <c r="W31" s="21"/>
      <c r="X31" s="21"/>
      <c r="Y31" s="21"/>
      <c r="Z31" s="21"/>
      <c r="AA31" s="21"/>
    </row>
    <row r="32" spans="1:27" ht="285">
      <c r="A32" s="209" t="s">
        <v>864</v>
      </c>
      <c r="B32" s="209" t="s">
        <v>865</v>
      </c>
      <c r="C32" s="209" t="s">
        <v>250</v>
      </c>
      <c r="D32" s="209" t="s">
        <v>2085</v>
      </c>
      <c r="E32" s="209" t="s">
        <v>63</v>
      </c>
      <c r="F32" s="209"/>
      <c r="G32" s="210" t="s">
        <v>2043</v>
      </c>
      <c r="H32" s="21"/>
      <c r="I32" s="21"/>
      <c r="J32" s="21"/>
      <c r="K32" s="21"/>
      <c r="L32" s="21"/>
      <c r="M32" s="21"/>
      <c r="N32" s="21"/>
      <c r="O32" s="21"/>
      <c r="P32" s="21"/>
      <c r="Q32" s="21"/>
      <c r="R32" s="21"/>
      <c r="S32" s="21"/>
      <c r="T32" s="21"/>
      <c r="U32" s="21"/>
      <c r="V32" s="21"/>
      <c r="W32" s="21"/>
      <c r="X32" s="21"/>
      <c r="Y32" s="21"/>
      <c r="Z32" s="21"/>
      <c r="AA32" s="21"/>
    </row>
    <row r="33" spans="1:27" ht="409.6">
      <c r="A33" s="211" t="s">
        <v>886</v>
      </c>
      <c r="B33" s="211" t="s">
        <v>887</v>
      </c>
      <c r="C33" s="211" t="s">
        <v>896</v>
      </c>
      <c r="D33" s="211" t="s">
        <v>2086</v>
      </c>
      <c r="E33" s="211" t="s">
        <v>73</v>
      </c>
      <c r="F33" s="211" t="s">
        <v>2087</v>
      </c>
      <c r="G33" s="212" t="s">
        <v>2088</v>
      </c>
      <c r="H33" s="21"/>
      <c r="I33" s="21"/>
      <c r="J33" s="21"/>
      <c r="K33" s="21"/>
      <c r="L33" s="21"/>
      <c r="M33" s="21"/>
      <c r="N33" s="21"/>
      <c r="O33" s="21"/>
      <c r="P33" s="21"/>
      <c r="Q33" s="21"/>
      <c r="R33" s="21"/>
      <c r="S33" s="21"/>
      <c r="T33" s="21"/>
      <c r="U33" s="21"/>
      <c r="V33" s="21"/>
      <c r="W33" s="21"/>
      <c r="X33" s="21"/>
      <c r="Y33" s="21"/>
      <c r="Z33" s="21"/>
      <c r="AA33" s="21"/>
    </row>
    <row r="34" spans="1:27" ht="270">
      <c r="A34" s="203" t="s">
        <v>908</v>
      </c>
      <c r="B34" s="202" t="s">
        <v>909</v>
      </c>
      <c r="C34" s="202" t="s">
        <v>250</v>
      </c>
      <c r="D34" s="202" t="s">
        <v>2089</v>
      </c>
      <c r="E34" s="202" t="s">
        <v>73</v>
      </c>
      <c r="F34" s="202" t="s">
        <v>2090</v>
      </c>
      <c r="G34" s="204" t="s">
        <v>2056</v>
      </c>
      <c r="H34" s="21"/>
      <c r="I34" s="21"/>
      <c r="J34" s="21"/>
      <c r="K34" s="21"/>
      <c r="L34" s="21"/>
      <c r="M34" s="21"/>
      <c r="N34" s="21"/>
      <c r="O34" s="21"/>
      <c r="P34" s="21"/>
      <c r="Q34" s="21"/>
      <c r="R34" s="21"/>
      <c r="S34" s="21"/>
      <c r="T34" s="21"/>
      <c r="U34" s="21"/>
      <c r="V34" s="21"/>
      <c r="W34" s="21"/>
      <c r="X34" s="21"/>
      <c r="Y34" s="21"/>
      <c r="Z34" s="21"/>
      <c r="AA34" s="21"/>
    </row>
    <row r="35" spans="1:27" ht="285">
      <c r="A35" s="202" t="s">
        <v>929</v>
      </c>
      <c r="B35" s="202" t="s">
        <v>930</v>
      </c>
      <c r="C35" s="202" t="s">
        <v>939</v>
      </c>
      <c r="D35" s="202" t="s">
        <v>2091</v>
      </c>
      <c r="E35" s="202" t="s">
        <v>73</v>
      </c>
      <c r="F35" s="202" t="s">
        <v>952</v>
      </c>
      <c r="G35" s="204" t="s">
        <v>2092</v>
      </c>
      <c r="H35" s="21"/>
      <c r="I35" s="21"/>
      <c r="J35" s="21"/>
      <c r="K35" s="21"/>
      <c r="L35" s="21"/>
      <c r="M35" s="21"/>
      <c r="N35" s="21"/>
      <c r="O35" s="21"/>
      <c r="P35" s="21"/>
      <c r="Q35" s="21"/>
      <c r="R35" s="21"/>
      <c r="S35" s="21"/>
      <c r="T35" s="21"/>
      <c r="U35" s="21"/>
      <c r="V35" s="21"/>
      <c r="W35" s="21"/>
      <c r="X35" s="21"/>
      <c r="Y35" s="21"/>
      <c r="Z35" s="21"/>
      <c r="AA35" s="21"/>
    </row>
    <row r="36" spans="1:27" ht="409.6">
      <c r="A36" s="209" t="s">
        <v>955</v>
      </c>
      <c r="B36" s="209" t="s">
        <v>956</v>
      </c>
      <c r="C36" s="209" t="s">
        <v>965</v>
      </c>
      <c r="D36" s="209" t="s">
        <v>2093</v>
      </c>
      <c r="E36" s="209" t="s">
        <v>63</v>
      </c>
      <c r="F36" s="209"/>
      <c r="G36" s="210" t="s">
        <v>2043</v>
      </c>
      <c r="H36" s="5" t="s">
        <v>2094</v>
      </c>
      <c r="I36" s="21"/>
      <c r="J36" s="21"/>
      <c r="K36" s="21"/>
      <c r="L36" s="21"/>
      <c r="M36" s="21"/>
      <c r="N36" s="21"/>
      <c r="O36" s="21"/>
      <c r="P36" s="21"/>
      <c r="Q36" s="21"/>
      <c r="R36" s="21"/>
      <c r="S36" s="21"/>
      <c r="T36" s="21"/>
      <c r="U36" s="21"/>
      <c r="V36" s="21"/>
      <c r="W36" s="21"/>
      <c r="X36" s="21"/>
      <c r="Y36" s="21"/>
      <c r="Z36" s="21"/>
      <c r="AA36" s="21"/>
    </row>
    <row r="37" spans="1:27" ht="409.6">
      <c r="A37" s="209" t="s">
        <v>978</v>
      </c>
      <c r="B37" s="209" t="s">
        <v>979</v>
      </c>
      <c r="C37" s="209" t="s">
        <v>988</v>
      </c>
      <c r="D37" s="209" t="s">
        <v>2095</v>
      </c>
      <c r="E37" s="209" t="s">
        <v>63</v>
      </c>
      <c r="F37" s="209"/>
      <c r="G37" s="210" t="s">
        <v>2043</v>
      </c>
      <c r="H37" s="21"/>
      <c r="I37" s="21"/>
      <c r="J37" s="21"/>
      <c r="K37" s="21"/>
      <c r="L37" s="21"/>
      <c r="M37" s="21"/>
      <c r="N37" s="21"/>
      <c r="O37" s="21"/>
      <c r="P37" s="21"/>
      <c r="Q37" s="21"/>
      <c r="R37" s="21"/>
      <c r="S37" s="21"/>
      <c r="T37" s="21"/>
      <c r="U37" s="21"/>
      <c r="V37" s="21"/>
      <c r="W37" s="21"/>
      <c r="X37" s="21"/>
      <c r="Y37" s="21"/>
      <c r="Z37" s="21"/>
      <c r="AA37" s="21"/>
    </row>
    <row r="38" spans="1:27" ht="409.6">
      <c r="A38" s="202" t="s">
        <v>995</v>
      </c>
      <c r="B38" s="202" t="s">
        <v>996</v>
      </c>
      <c r="C38" s="202" t="s">
        <v>250</v>
      </c>
      <c r="D38" s="202" t="s">
        <v>2096</v>
      </c>
      <c r="E38" s="202" t="s">
        <v>73</v>
      </c>
      <c r="F38" s="202" t="s">
        <v>1014</v>
      </c>
      <c r="G38" s="204" t="s">
        <v>2034</v>
      </c>
      <c r="H38" s="21"/>
      <c r="I38" s="21"/>
      <c r="J38" s="21"/>
      <c r="K38" s="21"/>
      <c r="L38" s="21"/>
      <c r="M38" s="21"/>
      <c r="N38" s="21"/>
      <c r="O38" s="21"/>
      <c r="P38" s="21"/>
      <c r="Q38" s="21"/>
      <c r="R38" s="21"/>
      <c r="S38" s="21"/>
      <c r="T38" s="21"/>
      <c r="U38" s="21"/>
      <c r="V38" s="21"/>
      <c r="W38" s="21"/>
      <c r="X38" s="21"/>
      <c r="Y38" s="21"/>
      <c r="Z38" s="21"/>
      <c r="AA38" s="21"/>
    </row>
    <row r="39" spans="1:27" ht="240">
      <c r="A39" s="209" t="s">
        <v>1017</v>
      </c>
      <c r="B39" s="209" t="s">
        <v>1018</v>
      </c>
      <c r="C39" s="209" t="s">
        <v>250</v>
      </c>
      <c r="D39" s="209" t="s">
        <v>2097</v>
      </c>
      <c r="E39" s="209" t="s">
        <v>63</v>
      </c>
      <c r="F39" s="209"/>
      <c r="G39" s="210" t="s">
        <v>2043</v>
      </c>
      <c r="H39" s="21"/>
      <c r="I39" s="21"/>
      <c r="J39" s="21"/>
      <c r="K39" s="21"/>
      <c r="L39" s="21"/>
      <c r="M39" s="21"/>
      <c r="N39" s="21"/>
      <c r="O39" s="21"/>
      <c r="P39" s="21"/>
      <c r="Q39" s="21"/>
      <c r="R39" s="21"/>
      <c r="S39" s="21"/>
      <c r="T39" s="21"/>
      <c r="U39" s="21"/>
      <c r="V39" s="21"/>
      <c r="W39" s="21"/>
      <c r="X39" s="21"/>
      <c r="Y39" s="21"/>
      <c r="Z39" s="21"/>
      <c r="AA39" s="21"/>
    </row>
    <row r="40" spans="1:27" ht="342">
      <c r="A40" s="209" t="s">
        <v>295</v>
      </c>
      <c r="B40" s="209" t="s">
        <v>296</v>
      </c>
      <c r="C40" s="209" t="s">
        <v>2098</v>
      </c>
      <c r="D40" s="209" t="s">
        <v>2099</v>
      </c>
      <c r="E40" s="209" t="s">
        <v>63</v>
      </c>
      <c r="F40" s="209"/>
      <c r="G40" s="210" t="s">
        <v>2043</v>
      </c>
      <c r="H40" s="21"/>
      <c r="I40" s="21"/>
      <c r="J40" s="21"/>
      <c r="K40" s="21"/>
      <c r="L40" s="21"/>
      <c r="M40" s="21"/>
      <c r="N40" s="21"/>
      <c r="O40" s="21"/>
      <c r="P40" s="21"/>
      <c r="Q40" s="21"/>
      <c r="R40" s="21"/>
      <c r="S40" s="21"/>
      <c r="T40" s="21"/>
      <c r="U40" s="21"/>
      <c r="V40" s="21"/>
      <c r="W40" s="21"/>
      <c r="X40" s="21"/>
      <c r="Y40" s="21"/>
      <c r="Z40" s="21"/>
      <c r="AA40" s="21"/>
    </row>
    <row r="41" spans="1:27" ht="409.6">
      <c r="A41" s="209" t="s">
        <v>1042</v>
      </c>
      <c r="B41" s="209" t="s">
        <v>1043</v>
      </c>
      <c r="C41" s="209" t="s">
        <v>1052</v>
      </c>
      <c r="D41" s="209" t="s">
        <v>2100</v>
      </c>
      <c r="E41" s="209" t="s">
        <v>63</v>
      </c>
      <c r="F41" s="209"/>
      <c r="G41" s="210" t="s">
        <v>2043</v>
      </c>
      <c r="H41" s="21"/>
      <c r="I41" s="21"/>
      <c r="J41" s="21"/>
      <c r="K41" s="21"/>
      <c r="L41" s="21"/>
      <c r="M41" s="21"/>
      <c r="N41" s="21"/>
      <c r="O41" s="21"/>
      <c r="P41" s="21"/>
      <c r="Q41" s="21"/>
      <c r="R41" s="21"/>
      <c r="S41" s="21"/>
      <c r="T41" s="21"/>
      <c r="U41" s="21"/>
      <c r="V41" s="21"/>
      <c r="W41" s="21"/>
      <c r="X41" s="21"/>
      <c r="Y41" s="21"/>
      <c r="Z41" s="21"/>
      <c r="AA41" s="21"/>
    </row>
    <row r="42" spans="1:27" ht="409.6">
      <c r="A42" s="211" t="s">
        <v>1065</v>
      </c>
      <c r="B42" s="211" t="s">
        <v>1066</v>
      </c>
      <c r="C42" s="211" t="s">
        <v>2101</v>
      </c>
      <c r="D42" s="211" t="s">
        <v>2102</v>
      </c>
      <c r="E42" s="211" t="s">
        <v>73</v>
      </c>
      <c r="F42" s="211" t="s">
        <v>2103</v>
      </c>
      <c r="G42" s="212" t="s">
        <v>2104</v>
      </c>
      <c r="H42" s="21"/>
      <c r="I42" s="21"/>
      <c r="J42" s="21"/>
      <c r="K42" s="21"/>
      <c r="L42" s="21"/>
      <c r="M42" s="21"/>
      <c r="N42" s="21"/>
      <c r="O42" s="21"/>
      <c r="P42" s="21"/>
      <c r="Q42" s="21"/>
      <c r="R42" s="21"/>
      <c r="S42" s="21"/>
      <c r="T42" s="21"/>
      <c r="U42" s="21"/>
      <c r="V42" s="21"/>
      <c r="W42" s="21"/>
      <c r="X42" s="21"/>
      <c r="Y42" s="21"/>
      <c r="Z42" s="21"/>
      <c r="AA42" s="21"/>
    </row>
    <row r="43" spans="1:27" ht="409.6">
      <c r="A43" s="211" t="s">
        <v>1087</v>
      </c>
      <c r="B43" s="211" t="s">
        <v>1088</v>
      </c>
      <c r="C43" s="211" t="s">
        <v>250</v>
      </c>
      <c r="D43" s="211" t="s">
        <v>2105</v>
      </c>
      <c r="E43" s="211" t="s">
        <v>73</v>
      </c>
      <c r="F43" s="211" t="s">
        <v>2106</v>
      </c>
      <c r="G43" s="212" t="s">
        <v>2107</v>
      </c>
      <c r="H43" s="21"/>
      <c r="I43" s="21"/>
      <c r="J43" s="21"/>
      <c r="K43" s="21"/>
      <c r="L43" s="21"/>
      <c r="M43" s="21"/>
      <c r="N43" s="21"/>
      <c r="O43" s="21"/>
      <c r="P43" s="21"/>
      <c r="Q43" s="21"/>
      <c r="R43" s="21"/>
      <c r="S43" s="21"/>
      <c r="T43" s="21"/>
      <c r="U43" s="21"/>
      <c r="V43" s="21"/>
      <c r="W43" s="21"/>
      <c r="X43" s="21"/>
      <c r="Y43" s="21"/>
      <c r="Z43" s="21"/>
      <c r="AA43" s="21"/>
    </row>
    <row r="44" spans="1:27" ht="210">
      <c r="A44" s="209" t="s">
        <v>1109</v>
      </c>
      <c r="B44" s="209" t="s">
        <v>1110</v>
      </c>
      <c r="C44" s="209" t="s">
        <v>250</v>
      </c>
      <c r="D44" s="209" t="s">
        <v>2108</v>
      </c>
      <c r="E44" s="209" t="s">
        <v>63</v>
      </c>
      <c r="F44" s="209"/>
      <c r="G44" s="210" t="s">
        <v>2043</v>
      </c>
      <c r="H44" s="21"/>
      <c r="I44" s="21"/>
      <c r="J44" s="21"/>
      <c r="K44" s="21"/>
      <c r="L44" s="21"/>
      <c r="M44" s="21"/>
      <c r="N44" s="21"/>
      <c r="O44" s="21"/>
      <c r="P44" s="21"/>
      <c r="Q44" s="21"/>
      <c r="R44" s="21"/>
      <c r="S44" s="21"/>
      <c r="T44" s="21"/>
      <c r="U44" s="21"/>
      <c r="V44" s="21"/>
      <c r="W44" s="21"/>
      <c r="X44" s="21"/>
      <c r="Y44" s="21"/>
      <c r="Z44" s="21"/>
      <c r="AA44" s="21"/>
    </row>
    <row r="45" spans="1:27" ht="409.6">
      <c r="A45" s="211" t="s">
        <v>1153</v>
      </c>
      <c r="B45" s="211" t="s">
        <v>1154</v>
      </c>
      <c r="C45" s="211" t="s">
        <v>1163</v>
      </c>
      <c r="D45" s="211" t="s">
        <v>2109</v>
      </c>
      <c r="E45" s="211" t="s">
        <v>73</v>
      </c>
      <c r="F45" s="211" t="s">
        <v>1175</v>
      </c>
      <c r="G45" s="212" t="s">
        <v>2110</v>
      </c>
      <c r="H45" s="21"/>
      <c r="I45" s="21"/>
      <c r="J45" s="21"/>
      <c r="K45" s="21"/>
      <c r="L45" s="21"/>
      <c r="M45" s="21"/>
      <c r="N45" s="21"/>
      <c r="O45" s="21"/>
      <c r="P45" s="21"/>
      <c r="Q45" s="21"/>
      <c r="R45" s="21"/>
      <c r="S45" s="21"/>
      <c r="T45" s="21"/>
      <c r="U45" s="21"/>
      <c r="V45" s="21"/>
      <c r="W45" s="21"/>
      <c r="X45" s="21"/>
      <c r="Y45" s="21"/>
      <c r="Z45" s="21"/>
      <c r="AA45" s="21"/>
    </row>
    <row r="46" spans="1:27" ht="328">
      <c r="A46" s="217" t="s">
        <v>445</v>
      </c>
      <c r="B46" s="217" t="s">
        <v>446</v>
      </c>
      <c r="C46" s="202" t="s">
        <v>455</v>
      </c>
      <c r="D46" s="202" t="s">
        <v>466</v>
      </c>
      <c r="E46" s="217" t="s">
        <v>73</v>
      </c>
      <c r="F46" s="202" t="s">
        <v>467</v>
      </c>
      <c r="G46" s="204" t="s">
        <v>2056</v>
      </c>
      <c r="H46" s="21"/>
      <c r="I46" s="21"/>
      <c r="J46" s="21"/>
      <c r="K46" s="21"/>
      <c r="L46" s="21"/>
      <c r="M46" s="21"/>
      <c r="N46" s="21"/>
      <c r="O46" s="21"/>
      <c r="P46" s="21"/>
      <c r="Q46" s="21"/>
      <c r="R46" s="21"/>
      <c r="S46" s="21"/>
      <c r="T46" s="21"/>
      <c r="U46" s="21"/>
      <c r="V46" s="21"/>
      <c r="W46" s="21"/>
      <c r="X46" s="21"/>
      <c r="Y46" s="21"/>
      <c r="Z46" s="21"/>
      <c r="AA46" s="21"/>
    </row>
    <row r="47" spans="1:27" ht="409.6">
      <c r="A47" s="213" t="s">
        <v>1129</v>
      </c>
      <c r="B47" s="213" t="s">
        <v>1130</v>
      </c>
      <c r="C47" s="207" t="s">
        <v>250</v>
      </c>
      <c r="D47" s="207" t="s">
        <v>1149</v>
      </c>
      <c r="E47" s="213" t="s">
        <v>73</v>
      </c>
      <c r="F47" s="207" t="s">
        <v>1150</v>
      </c>
      <c r="G47" s="208" t="s">
        <v>2041</v>
      </c>
      <c r="H47" s="21"/>
      <c r="I47" s="21"/>
      <c r="J47" s="21"/>
      <c r="K47" s="21"/>
      <c r="L47" s="21"/>
      <c r="M47" s="21"/>
      <c r="N47" s="21"/>
      <c r="O47" s="21"/>
      <c r="P47" s="21"/>
      <c r="Q47" s="21"/>
      <c r="R47" s="21"/>
      <c r="S47" s="21"/>
      <c r="T47" s="21"/>
      <c r="U47" s="21"/>
      <c r="V47" s="21"/>
      <c r="W47" s="21"/>
      <c r="X47" s="21"/>
      <c r="Y47" s="21"/>
      <c r="Z47" s="21"/>
      <c r="AA47" s="21"/>
    </row>
    <row r="48" spans="1:27" ht="180">
      <c r="A48" s="216" t="s">
        <v>842</v>
      </c>
      <c r="B48" s="216" t="s">
        <v>843</v>
      </c>
      <c r="C48" s="211" t="s">
        <v>851</v>
      </c>
      <c r="D48" s="216" t="s">
        <v>860</v>
      </c>
      <c r="E48" s="216" t="s">
        <v>73</v>
      </c>
      <c r="F48" s="211" t="s">
        <v>861</v>
      </c>
      <c r="G48" s="212" t="s">
        <v>2111</v>
      </c>
      <c r="H48" s="21"/>
      <c r="I48" s="21"/>
      <c r="J48" s="21"/>
      <c r="K48" s="21"/>
      <c r="L48" s="21"/>
      <c r="M48" s="21"/>
      <c r="N48" s="21"/>
      <c r="O48" s="21"/>
      <c r="P48" s="21"/>
      <c r="Q48" s="21"/>
      <c r="R48" s="21"/>
      <c r="S48" s="21"/>
      <c r="T48" s="21"/>
      <c r="U48" s="21"/>
      <c r="V48" s="21"/>
      <c r="W48" s="21"/>
      <c r="X48" s="21"/>
      <c r="Y48" s="21"/>
      <c r="Z48" s="21"/>
      <c r="AA48" s="21"/>
    </row>
    <row r="49" spans="1:27" ht="165">
      <c r="A49" s="218" t="s">
        <v>1177</v>
      </c>
      <c r="B49" s="218" t="s">
        <v>1178</v>
      </c>
      <c r="C49" s="209" t="s">
        <v>1185</v>
      </c>
      <c r="D49" s="209" t="s">
        <v>1194</v>
      </c>
      <c r="E49" s="218" t="s">
        <v>63</v>
      </c>
      <c r="F49" s="209"/>
      <c r="G49" s="210" t="s">
        <v>2043</v>
      </c>
      <c r="H49" s="21"/>
      <c r="I49" s="21"/>
      <c r="J49" s="21"/>
      <c r="K49" s="21"/>
      <c r="L49" s="21"/>
      <c r="M49" s="21"/>
      <c r="N49" s="21"/>
      <c r="O49" s="21"/>
      <c r="P49" s="21"/>
      <c r="Q49" s="21"/>
      <c r="R49" s="21"/>
      <c r="S49" s="21"/>
      <c r="T49" s="21"/>
      <c r="U49" s="21"/>
      <c r="V49" s="21"/>
      <c r="W49" s="21"/>
      <c r="X49" s="21"/>
      <c r="Y49" s="21"/>
      <c r="Z49" s="21"/>
      <c r="AA49" s="21"/>
    </row>
    <row r="50" spans="1:27">
      <c r="A50" s="11"/>
      <c r="B50" s="11"/>
      <c r="C50" s="11"/>
      <c r="D50" s="11"/>
      <c r="E50" s="11"/>
      <c r="F50" s="5"/>
      <c r="G50" s="5"/>
      <c r="H50" s="21"/>
      <c r="I50" s="21"/>
      <c r="J50" s="21"/>
      <c r="K50" s="21"/>
      <c r="L50" s="21"/>
      <c r="M50" s="21"/>
      <c r="N50" s="21"/>
      <c r="O50" s="21"/>
      <c r="P50" s="21"/>
      <c r="Q50" s="21"/>
      <c r="R50" s="21"/>
      <c r="S50" s="21"/>
      <c r="T50" s="21"/>
      <c r="U50" s="21"/>
      <c r="V50" s="21"/>
      <c r="W50" s="21"/>
      <c r="X50" s="21"/>
      <c r="Y50" s="21"/>
      <c r="Z50" s="21"/>
      <c r="AA50" s="21"/>
    </row>
    <row r="51" spans="1:27">
      <c r="A51" s="11"/>
      <c r="B51" s="11"/>
      <c r="C51" s="11"/>
      <c r="D51" s="11"/>
      <c r="E51" s="11"/>
      <c r="F51" s="5"/>
      <c r="G51" s="5"/>
      <c r="H51" s="21"/>
      <c r="I51" s="21"/>
      <c r="J51" s="21"/>
      <c r="K51" s="21"/>
      <c r="L51" s="21"/>
      <c r="M51" s="21"/>
      <c r="N51" s="21"/>
      <c r="O51" s="21"/>
      <c r="P51" s="21"/>
      <c r="Q51" s="21"/>
      <c r="R51" s="21"/>
      <c r="S51" s="21"/>
      <c r="T51" s="21"/>
      <c r="U51" s="21"/>
      <c r="V51" s="21"/>
      <c r="W51" s="21"/>
      <c r="X51" s="21"/>
      <c r="Y51" s="21"/>
      <c r="Z51" s="21"/>
      <c r="AA51" s="21"/>
    </row>
    <row r="52" spans="1:27">
      <c r="A52" s="11"/>
      <c r="B52" s="11"/>
      <c r="C52" s="55" t="s">
        <v>2112</v>
      </c>
      <c r="D52" s="108"/>
      <c r="E52" s="11"/>
      <c r="F52" s="5"/>
      <c r="G52" s="5"/>
      <c r="H52" s="21"/>
      <c r="I52" s="21"/>
      <c r="J52" s="21"/>
      <c r="K52" s="21"/>
      <c r="L52" s="21"/>
      <c r="M52" s="21"/>
      <c r="N52" s="21"/>
      <c r="O52" s="21"/>
      <c r="P52" s="21"/>
      <c r="Q52" s="21"/>
      <c r="R52" s="21"/>
      <c r="S52" s="21"/>
      <c r="T52" s="21"/>
      <c r="U52" s="21"/>
      <c r="V52" s="21"/>
      <c r="W52" s="21"/>
      <c r="X52" s="21"/>
      <c r="Y52" s="21"/>
      <c r="Z52" s="21"/>
      <c r="AA52" s="21"/>
    </row>
    <row r="53" spans="1:27">
      <c r="A53" s="11"/>
      <c r="B53" s="11"/>
      <c r="C53" s="202" t="s">
        <v>2056</v>
      </c>
      <c r="D53" s="217" t="s">
        <v>2113</v>
      </c>
      <c r="E53" s="11"/>
      <c r="F53" s="5"/>
      <c r="G53" s="5"/>
      <c r="H53" s="21"/>
      <c r="I53" s="21"/>
      <c r="J53" s="21"/>
      <c r="K53" s="21"/>
      <c r="L53" s="21"/>
      <c r="M53" s="21"/>
      <c r="N53" s="21"/>
      <c r="O53" s="21"/>
      <c r="P53" s="21"/>
      <c r="Q53" s="21"/>
      <c r="R53" s="21"/>
      <c r="S53" s="21"/>
      <c r="T53" s="21"/>
      <c r="U53" s="21"/>
      <c r="V53" s="21"/>
      <c r="W53" s="21"/>
      <c r="X53" s="21"/>
      <c r="Y53" s="21"/>
      <c r="Z53" s="21"/>
      <c r="AA53" s="21"/>
    </row>
    <row r="54" spans="1:27">
      <c r="A54" s="11"/>
      <c r="B54" s="11"/>
      <c r="C54" s="207" t="s">
        <v>2041</v>
      </c>
      <c r="D54" s="213" t="s">
        <v>2114</v>
      </c>
      <c r="E54" s="11"/>
      <c r="F54" s="5"/>
      <c r="G54" s="5"/>
      <c r="H54" s="21"/>
      <c r="I54" s="21"/>
      <c r="J54" s="21"/>
      <c r="K54" s="21"/>
      <c r="L54" s="21"/>
      <c r="M54" s="21"/>
      <c r="N54" s="21"/>
      <c r="O54" s="21"/>
      <c r="P54" s="21"/>
      <c r="Q54" s="21"/>
      <c r="R54" s="21"/>
      <c r="S54" s="21"/>
      <c r="T54" s="21"/>
      <c r="U54" s="21"/>
      <c r="V54" s="21"/>
      <c r="W54" s="21"/>
      <c r="X54" s="21"/>
      <c r="Y54" s="21"/>
      <c r="Z54" s="21"/>
      <c r="AA54" s="21"/>
    </row>
    <row r="55" spans="1:27">
      <c r="A55" s="11"/>
      <c r="B55" s="11"/>
      <c r="C55" s="211" t="s">
        <v>2111</v>
      </c>
      <c r="D55" s="211" t="s">
        <v>2115</v>
      </c>
      <c r="E55" s="11"/>
      <c r="F55" s="5"/>
      <c r="G55" s="5"/>
      <c r="H55" s="21"/>
      <c r="I55" s="21"/>
      <c r="J55" s="21"/>
      <c r="K55" s="21"/>
      <c r="L55" s="21"/>
      <c r="M55" s="21"/>
      <c r="N55" s="21"/>
      <c r="O55" s="21"/>
      <c r="P55" s="21"/>
      <c r="Q55" s="21"/>
      <c r="R55" s="21"/>
      <c r="S55" s="21"/>
      <c r="T55" s="21"/>
      <c r="U55" s="21"/>
      <c r="V55" s="21"/>
      <c r="W55" s="21"/>
      <c r="X55" s="21"/>
      <c r="Y55" s="21"/>
      <c r="Z55" s="21"/>
      <c r="AA55" s="21"/>
    </row>
    <row r="56" spans="1:27">
      <c r="A56" s="11"/>
      <c r="B56" s="11"/>
      <c r="C56" s="209" t="s">
        <v>2043</v>
      </c>
      <c r="D56" s="218" t="s">
        <v>2116</v>
      </c>
      <c r="E56" s="11"/>
      <c r="F56" s="5"/>
      <c r="G56" s="5"/>
      <c r="H56" s="21"/>
      <c r="I56" s="21"/>
      <c r="J56" s="21"/>
      <c r="K56" s="21"/>
      <c r="L56" s="21"/>
      <c r="M56" s="21"/>
      <c r="N56" s="21"/>
      <c r="O56" s="21"/>
      <c r="P56" s="21"/>
      <c r="Q56" s="21"/>
      <c r="R56" s="21"/>
      <c r="S56" s="21"/>
      <c r="T56" s="21"/>
      <c r="U56" s="21"/>
      <c r="V56" s="21"/>
      <c r="W56" s="21"/>
      <c r="X56" s="21"/>
      <c r="Y56" s="21"/>
      <c r="Z56" s="21"/>
      <c r="AA56" s="21"/>
    </row>
    <row r="57" spans="1:27">
      <c r="A57" s="11"/>
      <c r="B57" s="11"/>
      <c r="C57" s="11"/>
      <c r="D57" s="11"/>
      <c r="E57" s="11"/>
      <c r="F57" s="5"/>
      <c r="G57" s="5"/>
      <c r="H57" s="21"/>
      <c r="I57" s="21"/>
      <c r="J57" s="21"/>
      <c r="K57" s="21"/>
      <c r="L57" s="21"/>
      <c r="M57" s="21"/>
      <c r="N57" s="21"/>
      <c r="O57" s="21"/>
      <c r="P57" s="21"/>
      <c r="Q57" s="21"/>
      <c r="R57" s="21"/>
      <c r="S57" s="21"/>
      <c r="T57" s="21"/>
      <c r="U57" s="21"/>
      <c r="V57" s="21"/>
      <c r="W57" s="21"/>
      <c r="X57" s="21"/>
      <c r="Y57" s="21"/>
      <c r="Z57" s="21"/>
      <c r="AA57" s="21"/>
    </row>
    <row r="58" spans="1:27">
      <c r="A58" s="11"/>
      <c r="B58" s="11"/>
      <c r="C58" s="11"/>
      <c r="D58" s="11"/>
      <c r="E58" s="11"/>
      <c r="F58" s="5"/>
      <c r="G58" s="5"/>
      <c r="H58" s="21"/>
      <c r="I58" s="21"/>
      <c r="J58" s="21"/>
      <c r="K58" s="21"/>
      <c r="L58" s="21"/>
      <c r="M58" s="21"/>
      <c r="N58" s="21"/>
      <c r="O58" s="21"/>
      <c r="P58" s="21"/>
      <c r="Q58" s="21"/>
      <c r="R58" s="21"/>
      <c r="S58" s="21"/>
      <c r="T58" s="21"/>
      <c r="U58" s="21"/>
      <c r="V58" s="21"/>
      <c r="W58" s="21"/>
      <c r="X58" s="21"/>
      <c r="Y58" s="21"/>
      <c r="Z58" s="21"/>
      <c r="AA58" s="21"/>
    </row>
    <row r="59" spans="1:27">
      <c r="A59" s="11"/>
      <c r="B59" s="11"/>
      <c r="C59" s="11"/>
      <c r="D59" s="11"/>
      <c r="E59" s="11"/>
      <c r="F59" s="5"/>
      <c r="G59" s="5"/>
      <c r="H59" s="21"/>
      <c r="I59" s="21"/>
      <c r="J59" s="21"/>
      <c r="K59" s="21"/>
      <c r="L59" s="21"/>
      <c r="M59" s="21"/>
      <c r="N59" s="21"/>
      <c r="O59" s="21"/>
      <c r="P59" s="21"/>
      <c r="Q59" s="21"/>
      <c r="R59" s="21"/>
      <c r="S59" s="21"/>
      <c r="T59" s="21"/>
      <c r="U59" s="21"/>
      <c r="V59" s="21"/>
      <c r="W59" s="21"/>
      <c r="X59" s="21"/>
      <c r="Y59" s="21"/>
      <c r="Z59" s="21"/>
      <c r="AA59" s="21"/>
    </row>
    <row r="60" spans="1:27">
      <c r="A60" s="55" t="s">
        <v>2117</v>
      </c>
      <c r="B60" s="108"/>
      <c r="C60" s="108"/>
      <c r="D60" s="108"/>
      <c r="E60" s="11"/>
      <c r="F60" s="5"/>
      <c r="G60" s="5"/>
      <c r="H60" s="21"/>
      <c r="I60" s="21"/>
      <c r="J60" s="21"/>
      <c r="K60" s="21"/>
      <c r="L60" s="21"/>
      <c r="M60" s="21"/>
      <c r="N60" s="21"/>
      <c r="O60" s="21"/>
      <c r="P60" s="21"/>
      <c r="Q60" s="21"/>
      <c r="R60" s="21"/>
      <c r="S60" s="21"/>
      <c r="T60" s="21"/>
      <c r="U60" s="21"/>
      <c r="V60" s="21"/>
      <c r="W60" s="21"/>
      <c r="X60" s="21"/>
      <c r="Y60" s="21"/>
      <c r="Z60" s="21"/>
      <c r="AA60" s="21"/>
    </row>
    <row r="61" spans="1:27">
      <c r="A61" s="183" t="s">
        <v>2118</v>
      </c>
      <c r="B61" s="183" t="s">
        <v>1235</v>
      </c>
      <c r="C61" s="183" t="s">
        <v>2119</v>
      </c>
      <c r="D61" s="183" t="s">
        <v>1971</v>
      </c>
      <c r="E61" s="5"/>
      <c r="F61" s="5"/>
      <c r="G61" s="5"/>
      <c r="H61" s="38"/>
      <c r="I61" s="38"/>
      <c r="J61" s="38"/>
      <c r="K61" s="38"/>
      <c r="L61" s="38"/>
      <c r="M61" s="38"/>
      <c r="N61" s="38"/>
      <c r="O61" s="38"/>
      <c r="P61" s="38"/>
      <c r="Q61" s="38"/>
      <c r="R61" s="38"/>
      <c r="S61" s="38"/>
      <c r="T61" s="38"/>
      <c r="U61" s="38"/>
      <c r="V61" s="38"/>
      <c r="W61" s="38"/>
      <c r="X61" s="38"/>
      <c r="Y61" s="38"/>
      <c r="Z61" s="38"/>
      <c r="AA61" s="38"/>
    </row>
    <row r="62" spans="1:27" ht="135">
      <c r="A62" s="327" t="s">
        <v>2120</v>
      </c>
      <c r="B62" s="36" t="s">
        <v>56</v>
      </c>
      <c r="C62" s="36" t="s">
        <v>2121</v>
      </c>
      <c r="D62" s="36" t="s">
        <v>2122</v>
      </c>
      <c r="E62" s="5"/>
      <c r="F62" s="5"/>
      <c r="G62" s="5"/>
      <c r="H62" s="38"/>
      <c r="I62" s="38"/>
      <c r="J62" s="38"/>
      <c r="K62" s="38"/>
      <c r="L62" s="38"/>
      <c r="M62" s="38"/>
      <c r="N62" s="38"/>
      <c r="O62" s="38"/>
      <c r="P62" s="38"/>
      <c r="Q62" s="38"/>
      <c r="R62" s="38"/>
      <c r="S62" s="38"/>
      <c r="T62" s="38"/>
      <c r="U62" s="38"/>
      <c r="V62" s="38"/>
      <c r="W62" s="38"/>
      <c r="X62" s="38"/>
      <c r="Y62" s="38"/>
      <c r="Z62" s="38"/>
      <c r="AA62" s="38"/>
    </row>
    <row r="63" spans="1:27" ht="60">
      <c r="A63" s="323"/>
      <c r="B63" s="36" t="s">
        <v>93</v>
      </c>
      <c r="C63" s="36" t="s">
        <v>2123</v>
      </c>
      <c r="D63" s="36" t="s">
        <v>115</v>
      </c>
      <c r="E63" s="5"/>
      <c r="F63" s="5"/>
      <c r="G63" s="5"/>
      <c r="H63" s="38"/>
      <c r="I63" s="38"/>
      <c r="J63" s="38"/>
      <c r="K63" s="38"/>
      <c r="L63" s="38"/>
      <c r="M63" s="38"/>
      <c r="N63" s="38"/>
      <c r="O63" s="38"/>
      <c r="P63" s="38"/>
      <c r="Q63" s="38"/>
      <c r="R63" s="38"/>
      <c r="S63" s="38"/>
      <c r="T63" s="38"/>
      <c r="U63" s="38"/>
      <c r="V63" s="38"/>
      <c r="W63" s="38"/>
      <c r="X63" s="38"/>
      <c r="Y63" s="38"/>
      <c r="Z63" s="38"/>
      <c r="AA63" s="38"/>
    </row>
    <row r="64" spans="1:27" ht="150">
      <c r="A64" s="323"/>
      <c r="B64" s="36" t="s">
        <v>396</v>
      </c>
      <c r="C64" s="36" t="s">
        <v>2124</v>
      </c>
      <c r="D64" s="36" t="s">
        <v>2125</v>
      </c>
      <c r="E64" s="5"/>
      <c r="F64" s="5"/>
      <c r="G64" s="5"/>
      <c r="H64" s="38"/>
      <c r="I64" s="38"/>
      <c r="J64" s="38"/>
      <c r="K64" s="38"/>
      <c r="L64" s="38"/>
      <c r="M64" s="38"/>
      <c r="N64" s="38"/>
      <c r="O64" s="38"/>
      <c r="P64" s="38"/>
      <c r="Q64" s="38"/>
      <c r="R64" s="38"/>
      <c r="S64" s="38"/>
      <c r="T64" s="38"/>
      <c r="U64" s="38"/>
      <c r="V64" s="38"/>
      <c r="W64" s="38"/>
      <c r="X64" s="38"/>
      <c r="Y64" s="38"/>
      <c r="Z64" s="38"/>
      <c r="AA64" s="38"/>
    </row>
    <row r="65" spans="1:27" ht="105">
      <c r="A65" s="323"/>
      <c r="B65" s="36" t="s">
        <v>646</v>
      </c>
      <c r="C65" s="36" t="s">
        <v>2126</v>
      </c>
      <c r="D65" s="36" t="s">
        <v>2127</v>
      </c>
      <c r="E65" s="5"/>
      <c r="F65" s="5"/>
      <c r="G65" s="5"/>
      <c r="H65" s="38"/>
      <c r="I65" s="38"/>
      <c r="J65" s="38"/>
      <c r="K65" s="38"/>
      <c r="L65" s="38"/>
      <c r="M65" s="38"/>
      <c r="N65" s="38"/>
      <c r="O65" s="38"/>
      <c r="P65" s="38"/>
      <c r="Q65" s="38"/>
      <c r="R65" s="38"/>
      <c r="S65" s="38"/>
      <c r="T65" s="38"/>
      <c r="U65" s="38"/>
      <c r="V65" s="38"/>
      <c r="W65" s="38"/>
      <c r="X65" s="38"/>
      <c r="Y65" s="38"/>
      <c r="Z65" s="38"/>
      <c r="AA65" s="38"/>
    </row>
    <row r="66" spans="1:27" ht="342">
      <c r="A66" s="323"/>
      <c r="B66" s="36" t="s">
        <v>715</v>
      </c>
      <c r="C66" s="36" t="s">
        <v>2128</v>
      </c>
      <c r="D66" s="36" t="s">
        <v>2129</v>
      </c>
      <c r="E66" s="5"/>
      <c r="F66" s="5"/>
      <c r="G66" s="5"/>
      <c r="H66" s="38"/>
      <c r="I66" s="38"/>
      <c r="J66" s="38"/>
      <c r="K66" s="38"/>
      <c r="L66" s="38"/>
      <c r="M66" s="38"/>
      <c r="N66" s="38"/>
      <c r="O66" s="38"/>
      <c r="P66" s="38"/>
      <c r="Q66" s="38"/>
      <c r="R66" s="38"/>
      <c r="S66" s="38"/>
      <c r="T66" s="38"/>
      <c r="U66" s="38"/>
      <c r="V66" s="38"/>
      <c r="W66" s="38"/>
      <c r="X66" s="38"/>
      <c r="Y66" s="38"/>
      <c r="Z66" s="38"/>
      <c r="AA66" s="38"/>
    </row>
    <row r="67" spans="1:27" ht="90">
      <c r="A67" s="323"/>
      <c r="B67" s="36" t="s">
        <v>741</v>
      </c>
      <c r="C67" s="36" t="s">
        <v>2130</v>
      </c>
      <c r="D67" s="36" t="s">
        <v>2131</v>
      </c>
      <c r="E67" s="5"/>
      <c r="F67" s="5"/>
      <c r="G67" s="5"/>
      <c r="H67" s="38"/>
      <c r="I67" s="38"/>
      <c r="J67" s="38"/>
      <c r="K67" s="38"/>
      <c r="L67" s="38"/>
      <c r="M67" s="38"/>
      <c r="N67" s="38"/>
      <c r="O67" s="38"/>
      <c r="P67" s="38"/>
      <c r="Q67" s="38"/>
      <c r="R67" s="38"/>
      <c r="S67" s="38"/>
      <c r="T67" s="38"/>
      <c r="U67" s="38"/>
      <c r="V67" s="38"/>
      <c r="W67" s="38"/>
      <c r="X67" s="38"/>
      <c r="Y67" s="38"/>
      <c r="Z67" s="38"/>
      <c r="AA67" s="38"/>
    </row>
    <row r="68" spans="1:27" ht="135">
      <c r="A68" s="323"/>
      <c r="B68" s="36" t="s">
        <v>909</v>
      </c>
      <c r="C68" s="36" t="s">
        <v>2132</v>
      </c>
      <c r="D68" s="36" t="s">
        <v>2133</v>
      </c>
      <c r="E68" s="5"/>
      <c r="F68" s="5"/>
      <c r="G68" s="5"/>
      <c r="H68" s="38"/>
      <c r="I68" s="38"/>
      <c r="J68" s="38"/>
      <c r="K68" s="38"/>
      <c r="L68" s="38"/>
      <c r="M68" s="38"/>
      <c r="N68" s="38"/>
      <c r="O68" s="38"/>
      <c r="P68" s="38"/>
      <c r="Q68" s="38"/>
      <c r="R68" s="38"/>
      <c r="S68" s="38"/>
      <c r="T68" s="38"/>
      <c r="U68" s="38"/>
      <c r="V68" s="38"/>
      <c r="W68" s="38"/>
      <c r="X68" s="38"/>
      <c r="Y68" s="38"/>
      <c r="Z68" s="38"/>
      <c r="AA68" s="38"/>
    </row>
    <row r="69" spans="1:27" ht="270">
      <c r="A69" s="323"/>
      <c r="B69" s="36" t="s">
        <v>930</v>
      </c>
      <c r="C69" s="36" t="s">
        <v>2134</v>
      </c>
      <c r="D69" s="36" t="s">
        <v>2135</v>
      </c>
      <c r="E69" s="5"/>
      <c r="F69" s="5"/>
      <c r="G69" s="5"/>
      <c r="H69" s="38"/>
      <c r="I69" s="38"/>
      <c r="J69" s="38"/>
      <c r="K69" s="38"/>
      <c r="L69" s="38"/>
      <c r="M69" s="38"/>
      <c r="N69" s="38"/>
      <c r="O69" s="38"/>
      <c r="P69" s="38"/>
      <c r="Q69" s="38"/>
      <c r="R69" s="38"/>
      <c r="S69" s="38"/>
      <c r="T69" s="38"/>
      <c r="U69" s="38"/>
      <c r="V69" s="38"/>
      <c r="W69" s="38"/>
      <c r="X69" s="38"/>
      <c r="Y69" s="38"/>
      <c r="Z69" s="38"/>
      <c r="AA69" s="38"/>
    </row>
    <row r="70" spans="1:27" ht="240">
      <c r="A70" s="323"/>
      <c r="B70" s="36" t="s">
        <v>996</v>
      </c>
      <c r="C70" s="36" t="s">
        <v>2136</v>
      </c>
      <c r="D70" s="36" t="s">
        <v>2137</v>
      </c>
      <c r="E70" s="5"/>
      <c r="F70" s="5"/>
      <c r="G70" s="5"/>
      <c r="H70" s="38"/>
      <c r="I70" s="38"/>
      <c r="J70" s="38"/>
      <c r="K70" s="38"/>
      <c r="L70" s="38"/>
      <c r="M70" s="38"/>
      <c r="N70" s="38"/>
      <c r="O70" s="38"/>
      <c r="P70" s="38"/>
      <c r="Q70" s="38"/>
      <c r="R70" s="38"/>
      <c r="S70" s="38"/>
      <c r="T70" s="38"/>
      <c r="U70" s="38"/>
      <c r="V70" s="38"/>
      <c r="W70" s="38"/>
      <c r="X70" s="38"/>
      <c r="Y70" s="38"/>
      <c r="Z70" s="38"/>
      <c r="AA70" s="38"/>
    </row>
    <row r="71" spans="1:27" ht="165">
      <c r="A71" s="316"/>
      <c r="B71" s="112" t="s">
        <v>446</v>
      </c>
      <c r="C71" s="36" t="s">
        <v>2138</v>
      </c>
      <c r="D71" s="195" t="s">
        <v>466</v>
      </c>
      <c r="E71" s="5"/>
      <c r="F71" s="5"/>
      <c r="G71" s="5"/>
      <c r="H71" s="38"/>
      <c r="I71" s="38"/>
      <c r="J71" s="38"/>
      <c r="K71" s="38"/>
      <c r="L71" s="38"/>
      <c r="M71" s="38"/>
      <c r="N71" s="38"/>
      <c r="O71" s="38"/>
      <c r="P71" s="38"/>
      <c r="Q71" s="38"/>
      <c r="R71" s="38"/>
      <c r="S71" s="38"/>
      <c r="T71" s="38"/>
      <c r="U71" s="38"/>
      <c r="V71" s="38"/>
      <c r="W71" s="38"/>
      <c r="X71" s="38"/>
      <c r="Y71" s="38"/>
      <c r="Z71" s="38"/>
      <c r="AA71" s="38"/>
    </row>
    <row r="72" spans="1:27" ht="225">
      <c r="A72" s="327" t="s">
        <v>2139</v>
      </c>
      <c r="B72" s="36" t="s">
        <v>120</v>
      </c>
      <c r="C72" s="36" t="s">
        <v>2140</v>
      </c>
      <c r="D72" s="36" t="s">
        <v>144</v>
      </c>
      <c r="E72" s="5"/>
      <c r="F72" s="5"/>
      <c r="G72" s="5"/>
      <c r="H72" s="38"/>
      <c r="I72" s="38"/>
      <c r="J72" s="38"/>
      <c r="K72" s="38"/>
      <c r="L72" s="38"/>
      <c r="M72" s="38"/>
      <c r="N72" s="38"/>
      <c r="O72" s="38"/>
      <c r="P72" s="38"/>
      <c r="Q72" s="38"/>
      <c r="R72" s="38"/>
      <c r="S72" s="38"/>
      <c r="T72" s="38"/>
      <c r="U72" s="38"/>
      <c r="V72" s="38"/>
      <c r="W72" s="38"/>
      <c r="X72" s="38"/>
      <c r="Y72" s="38"/>
      <c r="Z72" s="38"/>
      <c r="AA72" s="38"/>
    </row>
    <row r="73" spans="1:27" ht="165">
      <c r="A73" s="323"/>
      <c r="B73" s="36" t="s">
        <v>212</v>
      </c>
      <c r="C73" s="36" t="s">
        <v>2141</v>
      </c>
      <c r="D73" s="36" t="s">
        <v>234</v>
      </c>
      <c r="E73" s="5"/>
      <c r="F73" s="5"/>
      <c r="G73" s="5"/>
      <c r="H73" s="38"/>
      <c r="I73" s="38"/>
      <c r="J73" s="38"/>
      <c r="K73" s="38"/>
      <c r="L73" s="38"/>
      <c r="M73" s="38"/>
      <c r="N73" s="38"/>
      <c r="O73" s="38"/>
      <c r="P73" s="38"/>
      <c r="Q73" s="38"/>
      <c r="R73" s="38"/>
      <c r="S73" s="38"/>
      <c r="T73" s="38"/>
      <c r="U73" s="38"/>
      <c r="V73" s="38"/>
      <c r="W73" s="38"/>
      <c r="X73" s="38"/>
      <c r="Y73" s="38"/>
      <c r="Z73" s="38"/>
      <c r="AA73" s="38"/>
    </row>
    <row r="74" spans="1:27" ht="195">
      <c r="A74" s="323"/>
      <c r="B74" s="36" t="s">
        <v>369</v>
      </c>
      <c r="C74" s="36" t="s">
        <v>2142</v>
      </c>
      <c r="D74" s="36" t="s">
        <v>2143</v>
      </c>
      <c r="E74" s="5"/>
      <c r="F74" s="5"/>
      <c r="G74" s="5"/>
      <c r="H74" s="38"/>
      <c r="I74" s="38"/>
      <c r="J74" s="38"/>
      <c r="K74" s="38"/>
      <c r="L74" s="38"/>
      <c r="M74" s="38"/>
      <c r="N74" s="38"/>
      <c r="O74" s="38"/>
      <c r="P74" s="38"/>
      <c r="Q74" s="38"/>
      <c r="R74" s="38"/>
      <c r="S74" s="38"/>
      <c r="T74" s="38"/>
      <c r="U74" s="38"/>
      <c r="V74" s="38"/>
      <c r="W74" s="38"/>
      <c r="X74" s="38"/>
      <c r="Y74" s="38"/>
      <c r="Z74" s="38"/>
      <c r="AA74" s="38"/>
    </row>
    <row r="75" spans="1:27" ht="180">
      <c r="A75" s="323"/>
      <c r="B75" s="36" t="s">
        <v>472</v>
      </c>
      <c r="C75" s="36" t="s">
        <v>2144</v>
      </c>
      <c r="D75" s="36" t="s">
        <v>2145</v>
      </c>
      <c r="E75" s="5"/>
      <c r="F75" s="5"/>
      <c r="G75" s="5"/>
      <c r="H75" s="38"/>
      <c r="I75" s="38"/>
      <c r="J75" s="38"/>
      <c r="K75" s="38"/>
      <c r="L75" s="38"/>
      <c r="M75" s="38"/>
      <c r="N75" s="38"/>
      <c r="O75" s="38"/>
      <c r="P75" s="38"/>
      <c r="Q75" s="38"/>
      <c r="R75" s="38"/>
      <c r="S75" s="38"/>
      <c r="T75" s="38"/>
      <c r="U75" s="38"/>
      <c r="V75" s="38"/>
      <c r="W75" s="38"/>
      <c r="X75" s="38"/>
      <c r="Y75" s="38"/>
      <c r="Z75" s="38"/>
      <c r="AA75" s="38"/>
    </row>
    <row r="76" spans="1:27" ht="225">
      <c r="A76" s="323"/>
      <c r="B76" s="36" t="s">
        <v>500</v>
      </c>
      <c r="C76" s="36" t="s">
        <v>2146</v>
      </c>
      <c r="D76" s="36" t="s">
        <v>2147</v>
      </c>
      <c r="E76" s="5"/>
      <c r="F76" s="5"/>
      <c r="G76" s="5"/>
      <c r="H76" s="38"/>
      <c r="I76" s="38"/>
      <c r="J76" s="38"/>
      <c r="K76" s="38"/>
      <c r="L76" s="38"/>
      <c r="M76" s="38"/>
      <c r="N76" s="38"/>
      <c r="O76" s="38"/>
      <c r="P76" s="38"/>
      <c r="Q76" s="38"/>
      <c r="R76" s="38"/>
      <c r="S76" s="38"/>
      <c r="T76" s="38"/>
      <c r="U76" s="38"/>
      <c r="V76" s="38"/>
      <c r="W76" s="38"/>
      <c r="X76" s="38"/>
      <c r="Y76" s="38"/>
      <c r="Z76" s="38"/>
      <c r="AA76" s="38"/>
    </row>
    <row r="77" spans="1:27" ht="120">
      <c r="A77" s="323"/>
      <c r="B77" s="36" t="s">
        <v>574</v>
      </c>
      <c r="C77" s="36" t="s">
        <v>2148</v>
      </c>
      <c r="D77" s="36" t="s">
        <v>2149</v>
      </c>
      <c r="E77" s="5"/>
      <c r="F77" s="5"/>
      <c r="G77" s="5"/>
      <c r="H77" s="38"/>
      <c r="I77" s="38"/>
      <c r="J77" s="38"/>
      <c r="K77" s="38"/>
      <c r="L77" s="38"/>
      <c r="M77" s="38"/>
      <c r="N77" s="38"/>
      <c r="O77" s="38"/>
      <c r="P77" s="38"/>
      <c r="Q77" s="38"/>
      <c r="R77" s="38"/>
      <c r="S77" s="38"/>
      <c r="T77" s="38"/>
      <c r="U77" s="38"/>
      <c r="V77" s="38"/>
      <c r="W77" s="38"/>
      <c r="X77" s="38"/>
      <c r="Y77" s="38"/>
      <c r="Z77" s="38"/>
      <c r="AA77" s="38"/>
    </row>
    <row r="78" spans="1:27" ht="105">
      <c r="A78" s="323"/>
      <c r="B78" s="36" t="s">
        <v>599</v>
      </c>
      <c r="C78" s="36" t="s">
        <v>2150</v>
      </c>
      <c r="D78" s="36" t="s">
        <v>2151</v>
      </c>
      <c r="E78" s="5"/>
      <c r="F78" s="5"/>
      <c r="G78" s="5"/>
      <c r="H78" s="38"/>
      <c r="I78" s="38"/>
      <c r="J78" s="38"/>
      <c r="K78" s="38"/>
      <c r="L78" s="38"/>
      <c r="M78" s="38"/>
      <c r="N78" s="38"/>
      <c r="O78" s="38"/>
      <c r="P78" s="38"/>
      <c r="Q78" s="38"/>
      <c r="R78" s="38"/>
      <c r="S78" s="38"/>
      <c r="T78" s="38"/>
      <c r="U78" s="38"/>
      <c r="V78" s="38"/>
      <c r="W78" s="38"/>
      <c r="X78" s="38"/>
      <c r="Y78" s="38"/>
      <c r="Z78" s="38"/>
      <c r="AA78" s="38"/>
    </row>
    <row r="79" spans="1:27" ht="255">
      <c r="A79" s="323"/>
      <c r="B79" s="36" t="s">
        <v>694</v>
      </c>
      <c r="C79" s="36" t="s">
        <v>2152</v>
      </c>
      <c r="D79" s="36" t="s">
        <v>2153</v>
      </c>
      <c r="E79" s="5"/>
      <c r="F79" s="5"/>
      <c r="G79" s="5"/>
      <c r="H79" s="38"/>
      <c r="I79" s="38"/>
      <c r="J79" s="38"/>
      <c r="K79" s="38"/>
      <c r="L79" s="38"/>
      <c r="M79" s="38"/>
      <c r="N79" s="38"/>
      <c r="O79" s="38"/>
      <c r="P79" s="38"/>
      <c r="Q79" s="38"/>
      <c r="R79" s="38"/>
      <c r="S79" s="38"/>
      <c r="T79" s="38"/>
      <c r="U79" s="38"/>
      <c r="V79" s="38"/>
      <c r="W79" s="38"/>
      <c r="X79" s="38"/>
      <c r="Y79" s="38"/>
      <c r="Z79" s="38"/>
      <c r="AA79" s="38"/>
    </row>
    <row r="80" spans="1:27" ht="409.6">
      <c r="A80" s="316"/>
      <c r="B80" s="36" t="s">
        <v>1130</v>
      </c>
      <c r="C80" s="36" t="s">
        <v>2154</v>
      </c>
      <c r="D80" s="36" t="s">
        <v>2155</v>
      </c>
      <c r="E80" s="5"/>
      <c r="F80" s="5"/>
      <c r="G80" s="5"/>
      <c r="H80" s="38"/>
      <c r="I80" s="38"/>
      <c r="J80" s="38"/>
      <c r="K80" s="38"/>
      <c r="L80" s="38"/>
      <c r="M80" s="38"/>
      <c r="N80" s="38"/>
      <c r="O80" s="38"/>
      <c r="P80" s="38"/>
      <c r="Q80" s="38"/>
      <c r="R80" s="38"/>
      <c r="S80" s="38"/>
      <c r="T80" s="38"/>
      <c r="U80" s="38"/>
      <c r="V80" s="38"/>
      <c r="W80" s="38"/>
      <c r="X80" s="38"/>
      <c r="Y80" s="38"/>
      <c r="Z80" s="38"/>
      <c r="AA80" s="38"/>
    </row>
    <row r="81" spans="1:27" ht="314">
      <c r="A81" s="327" t="s">
        <v>2156</v>
      </c>
      <c r="B81" s="36" t="s">
        <v>267</v>
      </c>
      <c r="C81" s="36" t="s">
        <v>2157</v>
      </c>
      <c r="D81" s="36" t="s">
        <v>2158</v>
      </c>
      <c r="E81" s="5"/>
      <c r="F81" s="5"/>
      <c r="G81" s="5"/>
      <c r="H81" s="38"/>
      <c r="I81" s="38"/>
      <c r="J81" s="38"/>
      <c r="K81" s="38"/>
      <c r="L81" s="38"/>
      <c r="M81" s="38"/>
      <c r="N81" s="38"/>
      <c r="O81" s="38"/>
      <c r="P81" s="38"/>
      <c r="Q81" s="38"/>
      <c r="R81" s="38"/>
      <c r="S81" s="38"/>
      <c r="T81" s="38"/>
      <c r="U81" s="38"/>
      <c r="V81" s="38"/>
      <c r="W81" s="38"/>
      <c r="X81" s="38"/>
      <c r="Y81" s="38"/>
      <c r="Z81" s="38"/>
      <c r="AA81" s="38"/>
    </row>
    <row r="82" spans="1:27" ht="370">
      <c r="A82" s="323"/>
      <c r="B82" s="36" t="s">
        <v>524</v>
      </c>
      <c r="C82" s="36" t="s">
        <v>2159</v>
      </c>
      <c r="D82" s="36" t="s">
        <v>2160</v>
      </c>
      <c r="E82" s="5"/>
      <c r="F82" s="5"/>
      <c r="G82" s="5"/>
      <c r="H82" s="38"/>
      <c r="I82" s="38"/>
      <c r="J82" s="38"/>
      <c r="K82" s="38"/>
      <c r="L82" s="38"/>
      <c r="M82" s="38"/>
      <c r="N82" s="38"/>
      <c r="O82" s="38"/>
      <c r="P82" s="38"/>
      <c r="Q82" s="38"/>
      <c r="R82" s="38"/>
      <c r="S82" s="38"/>
      <c r="T82" s="38"/>
      <c r="U82" s="38"/>
      <c r="V82" s="38"/>
      <c r="W82" s="38"/>
      <c r="X82" s="38"/>
      <c r="Y82" s="38"/>
      <c r="Z82" s="38"/>
      <c r="AA82" s="38"/>
    </row>
    <row r="83" spans="1:27" ht="120">
      <c r="A83" s="323"/>
      <c r="B83" s="36" t="s">
        <v>547</v>
      </c>
      <c r="C83" s="36" t="s">
        <v>2161</v>
      </c>
      <c r="D83" s="36" t="s">
        <v>2162</v>
      </c>
      <c r="E83" s="5"/>
      <c r="F83" s="5"/>
      <c r="G83" s="5"/>
      <c r="H83" s="38"/>
      <c r="I83" s="38"/>
      <c r="J83" s="38"/>
      <c r="K83" s="38"/>
      <c r="L83" s="38"/>
      <c r="M83" s="38"/>
      <c r="N83" s="38"/>
      <c r="O83" s="38"/>
      <c r="P83" s="38"/>
      <c r="Q83" s="38"/>
      <c r="R83" s="38"/>
      <c r="S83" s="38"/>
      <c r="T83" s="38"/>
      <c r="U83" s="38"/>
      <c r="V83" s="38"/>
      <c r="W83" s="38"/>
      <c r="X83" s="38"/>
      <c r="Y83" s="38"/>
      <c r="Z83" s="38"/>
      <c r="AA83" s="38"/>
    </row>
    <row r="84" spans="1:27" ht="370">
      <c r="A84" s="323"/>
      <c r="B84" s="36" t="s">
        <v>769</v>
      </c>
      <c r="C84" s="36" t="s">
        <v>2163</v>
      </c>
      <c r="D84" s="36" t="s">
        <v>787</v>
      </c>
      <c r="E84" s="5"/>
      <c r="F84" s="5"/>
      <c r="G84" s="5"/>
      <c r="H84" s="38"/>
      <c r="I84" s="38"/>
      <c r="J84" s="38"/>
      <c r="K84" s="38"/>
      <c r="L84" s="38"/>
      <c r="M84" s="38"/>
      <c r="N84" s="38"/>
      <c r="O84" s="38"/>
      <c r="P84" s="38"/>
      <c r="Q84" s="38"/>
      <c r="R84" s="38"/>
      <c r="S84" s="38"/>
      <c r="T84" s="38"/>
      <c r="U84" s="38"/>
      <c r="V84" s="38"/>
      <c r="W84" s="38"/>
      <c r="X84" s="38"/>
      <c r="Y84" s="38"/>
      <c r="Z84" s="38"/>
      <c r="AA84" s="38"/>
    </row>
    <row r="85" spans="1:27" ht="409.6">
      <c r="A85" s="323"/>
      <c r="B85" s="36" t="s">
        <v>818</v>
      </c>
      <c r="C85" s="36" t="s">
        <v>2164</v>
      </c>
      <c r="D85" s="36" t="s">
        <v>2165</v>
      </c>
      <c r="E85" s="5"/>
      <c r="F85" s="5"/>
      <c r="G85" s="5"/>
      <c r="H85" s="38"/>
      <c r="I85" s="38"/>
      <c r="J85" s="38"/>
      <c r="K85" s="38"/>
      <c r="L85" s="38"/>
      <c r="M85" s="38"/>
      <c r="N85" s="38"/>
      <c r="O85" s="38"/>
      <c r="P85" s="38"/>
      <c r="Q85" s="38"/>
      <c r="R85" s="38"/>
      <c r="S85" s="38"/>
      <c r="T85" s="38"/>
      <c r="U85" s="38"/>
      <c r="V85" s="38"/>
      <c r="W85" s="38"/>
      <c r="X85" s="38"/>
      <c r="Y85" s="38"/>
      <c r="Z85" s="38"/>
      <c r="AA85" s="38"/>
    </row>
    <row r="86" spans="1:27" ht="255">
      <c r="A86" s="323"/>
      <c r="B86" s="36" t="s">
        <v>887</v>
      </c>
      <c r="C86" s="36" t="s">
        <v>2166</v>
      </c>
      <c r="D86" s="36" t="s">
        <v>2167</v>
      </c>
      <c r="E86" s="5"/>
      <c r="F86" s="5"/>
      <c r="G86" s="5"/>
      <c r="H86" s="38"/>
      <c r="I86" s="38"/>
      <c r="J86" s="38"/>
      <c r="K86" s="38"/>
      <c r="L86" s="38"/>
      <c r="M86" s="38"/>
      <c r="N86" s="38"/>
      <c r="O86" s="38"/>
      <c r="P86" s="38"/>
      <c r="Q86" s="38"/>
      <c r="R86" s="38"/>
      <c r="S86" s="38"/>
      <c r="T86" s="38"/>
      <c r="U86" s="38"/>
      <c r="V86" s="38"/>
      <c r="W86" s="38"/>
      <c r="X86" s="38"/>
      <c r="Y86" s="38"/>
      <c r="Z86" s="38"/>
      <c r="AA86" s="38"/>
    </row>
    <row r="87" spans="1:27" ht="135">
      <c r="A87" s="323"/>
      <c r="B87" s="36" t="s">
        <v>1066</v>
      </c>
      <c r="C87" s="36" t="s">
        <v>2168</v>
      </c>
      <c r="D87" s="36" t="s">
        <v>2103</v>
      </c>
      <c r="E87" s="5"/>
      <c r="F87" s="5"/>
      <c r="G87" s="5"/>
      <c r="H87" s="38"/>
      <c r="I87" s="38"/>
      <c r="J87" s="38"/>
      <c r="K87" s="38"/>
      <c r="L87" s="38"/>
      <c r="M87" s="38"/>
      <c r="N87" s="38"/>
      <c r="O87" s="38"/>
      <c r="P87" s="38"/>
      <c r="Q87" s="38"/>
      <c r="R87" s="38"/>
      <c r="S87" s="38"/>
      <c r="T87" s="38"/>
      <c r="U87" s="38"/>
      <c r="V87" s="38"/>
      <c r="W87" s="38"/>
      <c r="X87" s="38"/>
      <c r="Y87" s="38"/>
      <c r="Z87" s="38"/>
      <c r="AA87" s="38"/>
    </row>
    <row r="88" spans="1:27" ht="314">
      <c r="A88" s="323"/>
      <c r="B88" s="36" t="s">
        <v>1088</v>
      </c>
      <c r="C88" s="36" t="s">
        <v>2169</v>
      </c>
      <c r="D88" s="36" t="s">
        <v>2170</v>
      </c>
      <c r="E88" s="5"/>
      <c r="F88" s="5"/>
      <c r="G88" s="5"/>
      <c r="H88" s="38"/>
      <c r="I88" s="38"/>
      <c r="J88" s="38"/>
      <c r="K88" s="38"/>
      <c r="L88" s="38"/>
      <c r="M88" s="38"/>
      <c r="N88" s="38"/>
      <c r="O88" s="38"/>
      <c r="P88" s="38"/>
      <c r="Q88" s="38"/>
      <c r="R88" s="38"/>
      <c r="S88" s="38"/>
      <c r="T88" s="38"/>
      <c r="U88" s="38"/>
      <c r="V88" s="38"/>
      <c r="W88" s="38"/>
      <c r="X88" s="38"/>
      <c r="Y88" s="38"/>
      <c r="Z88" s="38"/>
      <c r="AA88" s="38"/>
    </row>
    <row r="89" spans="1:27" ht="105">
      <c r="A89" s="323"/>
      <c r="B89" s="36" t="s">
        <v>1154</v>
      </c>
      <c r="C89" s="36" t="s">
        <v>2171</v>
      </c>
      <c r="D89" s="36" t="s">
        <v>1175</v>
      </c>
      <c r="E89" s="5"/>
      <c r="F89" s="5"/>
      <c r="G89" s="5"/>
      <c r="H89" s="38"/>
      <c r="I89" s="38"/>
      <c r="J89" s="38"/>
      <c r="K89" s="38"/>
      <c r="L89" s="38"/>
      <c r="M89" s="38"/>
      <c r="N89" s="38"/>
      <c r="O89" s="38"/>
      <c r="P89" s="38"/>
      <c r="Q89" s="38"/>
      <c r="R89" s="38"/>
      <c r="S89" s="38"/>
      <c r="T89" s="38"/>
      <c r="U89" s="38"/>
      <c r="V89" s="38"/>
      <c r="W89" s="38"/>
      <c r="X89" s="38"/>
      <c r="Y89" s="38"/>
      <c r="Z89" s="38"/>
      <c r="AA89" s="38"/>
    </row>
    <row r="90" spans="1:27" ht="150">
      <c r="A90" s="316"/>
      <c r="B90" s="36" t="s">
        <v>843</v>
      </c>
      <c r="C90" s="36" t="s">
        <v>860</v>
      </c>
      <c r="D90" s="36" t="s">
        <v>2172</v>
      </c>
      <c r="E90" s="5"/>
      <c r="F90" s="5"/>
      <c r="G90" s="5"/>
      <c r="H90" s="38"/>
      <c r="I90" s="38"/>
      <c r="J90" s="38"/>
      <c r="K90" s="38"/>
      <c r="L90" s="38"/>
      <c r="M90" s="38"/>
      <c r="N90" s="38"/>
      <c r="O90" s="38"/>
      <c r="P90" s="38"/>
      <c r="Q90" s="38"/>
      <c r="R90" s="38"/>
      <c r="S90" s="38"/>
      <c r="T90" s="38"/>
      <c r="U90" s="38"/>
      <c r="V90" s="38"/>
      <c r="W90" s="38"/>
      <c r="X90" s="38"/>
      <c r="Y90" s="38"/>
      <c r="Z90" s="38"/>
      <c r="AA90" s="38"/>
    </row>
    <row r="91" spans="1:27" ht="120">
      <c r="A91" s="327" t="s">
        <v>2043</v>
      </c>
      <c r="B91" s="36" t="s">
        <v>150</v>
      </c>
      <c r="C91" s="36" t="s">
        <v>2173</v>
      </c>
      <c r="D91" s="36" t="s">
        <v>2174</v>
      </c>
      <c r="E91" s="5"/>
      <c r="F91" s="5"/>
      <c r="G91" s="5"/>
      <c r="H91" s="38"/>
      <c r="I91" s="38"/>
      <c r="J91" s="38"/>
      <c r="K91" s="38"/>
      <c r="L91" s="38"/>
      <c r="M91" s="38"/>
      <c r="N91" s="38"/>
      <c r="O91" s="38"/>
      <c r="P91" s="38"/>
      <c r="Q91" s="38"/>
      <c r="R91" s="38"/>
      <c r="S91" s="38"/>
      <c r="T91" s="38"/>
      <c r="U91" s="38"/>
      <c r="V91" s="38"/>
      <c r="W91" s="38"/>
      <c r="X91" s="38"/>
      <c r="Y91" s="38"/>
      <c r="Z91" s="38"/>
      <c r="AA91" s="38"/>
    </row>
    <row r="92" spans="1:27" ht="270">
      <c r="A92" s="323"/>
      <c r="B92" s="36" t="s">
        <v>180</v>
      </c>
      <c r="C92" s="36" t="s">
        <v>2175</v>
      </c>
      <c r="D92" s="36" t="s">
        <v>2176</v>
      </c>
      <c r="E92" s="5"/>
      <c r="F92" s="5"/>
      <c r="G92" s="5"/>
      <c r="H92" s="38"/>
      <c r="I92" s="38"/>
      <c r="J92" s="38"/>
      <c r="K92" s="38"/>
      <c r="L92" s="38"/>
      <c r="M92" s="38"/>
      <c r="N92" s="38"/>
      <c r="O92" s="38"/>
      <c r="P92" s="38"/>
      <c r="Q92" s="38"/>
      <c r="R92" s="38"/>
      <c r="S92" s="38"/>
      <c r="T92" s="38"/>
      <c r="U92" s="38"/>
      <c r="V92" s="38"/>
      <c r="W92" s="38"/>
      <c r="X92" s="38"/>
      <c r="Y92" s="38"/>
      <c r="Z92" s="38"/>
      <c r="AA92" s="38"/>
    </row>
    <row r="93" spans="1:27" ht="255">
      <c r="A93" s="323"/>
      <c r="B93" s="36" t="s">
        <v>240</v>
      </c>
      <c r="C93" s="36" t="s">
        <v>2177</v>
      </c>
      <c r="D93" s="36" t="s">
        <v>2178</v>
      </c>
      <c r="E93" s="5"/>
      <c r="F93" s="5"/>
      <c r="G93" s="5"/>
      <c r="H93" s="38"/>
      <c r="I93" s="38"/>
      <c r="J93" s="38"/>
      <c r="K93" s="38"/>
      <c r="L93" s="38"/>
      <c r="M93" s="38"/>
      <c r="N93" s="38"/>
      <c r="O93" s="38"/>
      <c r="P93" s="38"/>
      <c r="Q93" s="38"/>
      <c r="R93" s="38"/>
      <c r="S93" s="38"/>
      <c r="T93" s="38"/>
      <c r="U93" s="38"/>
      <c r="V93" s="38"/>
      <c r="W93" s="38"/>
      <c r="X93" s="38"/>
      <c r="Y93" s="38"/>
      <c r="Z93" s="38"/>
      <c r="AA93" s="38"/>
    </row>
    <row r="94" spans="1:27" ht="300">
      <c r="A94" s="323"/>
      <c r="B94" s="36" t="s">
        <v>323</v>
      </c>
      <c r="C94" s="36" t="s">
        <v>2179</v>
      </c>
      <c r="D94" s="36" t="s">
        <v>2180</v>
      </c>
      <c r="E94" s="5"/>
      <c r="F94" s="5"/>
      <c r="G94" s="5"/>
      <c r="H94" s="38"/>
      <c r="I94" s="38"/>
      <c r="J94" s="38"/>
      <c r="K94" s="38"/>
      <c r="L94" s="38"/>
      <c r="M94" s="38"/>
      <c r="N94" s="38"/>
      <c r="O94" s="38"/>
      <c r="P94" s="38"/>
      <c r="Q94" s="38"/>
      <c r="R94" s="38"/>
      <c r="S94" s="38"/>
      <c r="T94" s="38"/>
      <c r="U94" s="38"/>
      <c r="V94" s="38"/>
      <c r="W94" s="38"/>
      <c r="X94" s="38"/>
      <c r="Y94" s="38"/>
      <c r="Z94" s="38"/>
      <c r="AA94" s="38"/>
    </row>
    <row r="95" spans="1:27" ht="45">
      <c r="A95" s="323"/>
      <c r="B95" s="36" t="s">
        <v>345</v>
      </c>
      <c r="C95" s="36" t="s">
        <v>2181</v>
      </c>
      <c r="D95" s="36" t="s">
        <v>2182</v>
      </c>
      <c r="E95" s="5"/>
      <c r="F95" s="5"/>
      <c r="G95" s="5"/>
      <c r="H95" s="38"/>
      <c r="I95" s="38"/>
      <c r="J95" s="38"/>
      <c r="K95" s="38"/>
      <c r="L95" s="38"/>
      <c r="M95" s="38"/>
      <c r="N95" s="38"/>
      <c r="O95" s="38"/>
      <c r="P95" s="38"/>
      <c r="Q95" s="38"/>
      <c r="R95" s="38"/>
      <c r="S95" s="38"/>
      <c r="T95" s="38"/>
      <c r="U95" s="38"/>
      <c r="V95" s="38"/>
      <c r="W95" s="38"/>
      <c r="X95" s="38"/>
      <c r="Y95" s="38"/>
      <c r="Z95" s="38"/>
      <c r="AA95" s="38"/>
    </row>
    <row r="96" spans="1:27" ht="270">
      <c r="A96" s="323"/>
      <c r="B96" s="36" t="s">
        <v>420</v>
      </c>
      <c r="C96" s="36" t="s">
        <v>2183</v>
      </c>
      <c r="D96" s="36" t="s">
        <v>2184</v>
      </c>
      <c r="E96" s="5"/>
      <c r="F96" s="5"/>
      <c r="G96" s="5"/>
      <c r="H96" s="38"/>
      <c r="I96" s="38"/>
      <c r="J96" s="38"/>
      <c r="K96" s="38"/>
      <c r="L96" s="38"/>
      <c r="M96" s="38"/>
      <c r="N96" s="38"/>
      <c r="O96" s="38"/>
      <c r="P96" s="38"/>
      <c r="Q96" s="38"/>
      <c r="R96" s="38"/>
      <c r="S96" s="38"/>
      <c r="T96" s="38"/>
      <c r="U96" s="38"/>
      <c r="V96" s="38"/>
      <c r="W96" s="38"/>
      <c r="X96" s="38"/>
      <c r="Y96" s="38"/>
      <c r="Z96" s="38"/>
      <c r="AA96" s="38"/>
    </row>
    <row r="97" spans="1:27" ht="60">
      <c r="A97" s="323"/>
      <c r="B97" s="36" t="s">
        <v>623</v>
      </c>
      <c r="C97" s="36" t="s">
        <v>2185</v>
      </c>
      <c r="D97" s="36" t="s">
        <v>2186</v>
      </c>
      <c r="E97" s="5"/>
      <c r="F97" s="5"/>
      <c r="G97" s="5"/>
      <c r="H97" s="38"/>
      <c r="I97" s="38"/>
      <c r="J97" s="38"/>
      <c r="K97" s="38"/>
      <c r="L97" s="38"/>
      <c r="M97" s="38"/>
      <c r="N97" s="38"/>
      <c r="O97" s="38"/>
      <c r="P97" s="38"/>
      <c r="Q97" s="38"/>
      <c r="R97" s="38"/>
      <c r="S97" s="38"/>
      <c r="T97" s="38"/>
      <c r="U97" s="38"/>
      <c r="V97" s="38"/>
      <c r="W97" s="38"/>
      <c r="X97" s="38"/>
      <c r="Y97" s="38"/>
      <c r="Z97" s="38"/>
      <c r="AA97" s="38"/>
    </row>
    <row r="98" spans="1:27" ht="90">
      <c r="A98" s="323"/>
      <c r="B98" s="36" t="s">
        <v>669</v>
      </c>
      <c r="C98" s="36" t="s">
        <v>2181</v>
      </c>
      <c r="D98" s="36" t="s">
        <v>2187</v>
      </c>
      <c r="E98" s="5"/>
      <c r="F98" s="5"/>
      <c r="G98" s="5"/>
      <c r="H98" s="38"/>
      <c r="I98" s="38"/>
      <c r="J98" s="38"/>
      <c r="K98" s="38"/>
      <c r="L98" s="38"/>
      <c r="M98" s="38"/>
      <c r="N98" s="38"/>
      <c r="O98" s="38"/>
      <c r="P98" s="38"/>
      <c r="Q98" s="38"/>
      <c r="R98" s="38"/>
      <c r="S98" s="38"/>
      <c r="T98" s="38"/>
      <c r="U98" s="38"/>
      <c r="V98" s="38"/>
      <c r="W98" s="38"/>
      <c r="X98" s="38"/>
      <c r="Y98" s="38"/>
      <c r="Z98" s="38"/>
      <c r="AA98" s="38"/>
    </row>
    <row r="99" spans="1:27" ht="90">
      <c r="A99" s="323"/>
      <c r="B99" s="36" t="s">
        <v>793</v>
      </c>
      <c r="C99" s="36" t="s">
        <v>2181</v>
      </c>
      <c r="D99" s="36" t="s">
        <v>2188</v>
      </c>
      <c r="E99" s="5"/>
      <c r="F99" s="5"/>
      <c r="G99" s="5"/>
      <c r="H99" s="38"/>
      <c r="I99" s="38"/>
      <c r="J99" s="38"/>
      <c r="K99" s="38"/>
      <c r="L99" s="38"/>
      <c r="M99" s="38"/>
      <c r="N99" s="38"/>
      <c r="O99" s="38"/>
      <c r="P99" s="38"/>
      <c r="Q99" s="38"/>
      <c r="R99" s="38"/>
      <c r="S99" s="38"/>
      <c r="T99" s="38"/>
      <c r="U99" s="38"/>
      <c r="V99" s="38"/>
      <c r="W99" s="38"/>
      <c r="X99" s="38"/>
      <c r="Y99" s="38"/>
      <c r="Z99" s="38"/>
      <c r="AA99" s="38"/>
    </row>
    <row r="100" spans="1:27" ht="285">
      <c r="A100" s="323"/>
      <c r="B100" s="36" t="s">
        <v>865</v>
      </c>
      <c r="C100" s="36" t="s">
        <v>2181</v>
      </c>
      <c r="D100" s="36" t="s">
        <v>2189</v>
      </c>
      <c r="E100" s="5"/>
      <c r="F100" s="5"/>
      <c r="G100" s="5"/>
      <c r="H100" s="38"/>
      <c r="I100" s="38"/>
      <c r="J100" s="38"/>
      <c r="K100" s="38"/>
      <c r="L100" s="38"/>
      <c r="M100" s="38"/>
      <c r="N100" s="38"/>
      <c r="O100" s="38"/>
      <c r="P100" s="38"/>
      <c r="Q100" s="38"/>
      <c r="R100" s="38"/>
      <c r="S100" s="38"/>
      <c r="T100" s="38"/>
      <c r="U100" s="38"/>
      <c r="V100" s="38"/>
      <c r="W100" s="38"/>
      <c r="X100" s="38"/>
      <c r="Y100" s="38"/>
      <c r="Z100" s="38"/>
      <c r="AA100" s="38"/>
    </row>
    <row r="101" spans="1:27" ht="135">
      <c r="A101" s="323"/>
      <c r="B101" s="36" t="s">
        <v>956</v>
      </c>
      <c r="C101" s="36" t="s">
        <v>2190</v>
      </c>
      <c r="D101" s="36" t="s">
        <v>2191</v>
      </c>
      <c r="E101" s="5"/>
      <c r="F101" s="5"/>
      <c r="G101" s="5"/>
      <c r="H101" s="38"/>
      <c r="I101" s="38"/>
      <c r="J101" s="38"/>
      <c r="K101" s="38"/>
      <c r="L101" s="38"/>
      <c r="M101" s="38"/>
      <c r="N101" s="38"/>
      <c r="O101" s="38"/>
      <c r="P101" s="38"/>
      <c r="Q101" s="38"/>
      <c r="R101" s="38"/>
      <c r="S101" s="38"/>
      <c r="T101" s="38"/>
      <c r="U101" s="38"/>
      <c r="V101" s="38"/>
      <c r="W101" s="38"/>
      <c r="X101" s="38"/>
      <c r="Y101" s="38"/>
      <c r="Z101" s="38"/>
      <c r="AA101" s="38"/>
    </row>
    <row r="102" spans="1:27" ht="120">
      <c r="A102" s="323"/>
      <c r="B102" s="36" t="s">
        <v>979</v>
      </c>
      <c r="C102" s="36" t="s">
        <v>2181</v>
      </c>
      <c r="D102" s="36" t="s">
        <v>2192</v>
      </c>
      <c r="E102" s="5"/>
      <c r="F102" s="5"/>
      <c r="G102" s="5"/>
      <c r="H102" s="38"/>
      <c r="I102" s="38"/>
      <c r="J102" s="38"/>
      <c r="K102" s="38"/>
      <c r="L102" s="38"/>
      <c r="M102" s="38"/>
      <c r="N102" s="38"/>
      <c r="O102" s="38"/>
      <c r="P102" s="38"/>
      <c r="Q102" s="38"/>
      <c r="R102" s="38"/>
      <c r="S102" s="38"/>
      <c r="T102" s="38"/>
      <c r="U102" s="38"/>
      <c r="V102" s="38"/>
      <c r="W102" s="38"/>
      <c r="X102" s="38"/>
      <c r="Y102" s="38"/>
      <c r="Z102" s="38"/>
      <c r="AA102" s="38"/>
    </row>
    <row r="103" spans="1:27" ht="105">
      <c r="A103" s="323"/>
      <c r="B103" s="36" t="s">
        <v>1018</v>
      </c>
      <c r="C103" s="36" t="s">
        <v>2193</v>
      </c>
      <c r="D103" s="36" t="s">
        <v>2194</v>
      </c>
      <c r="E103" s="5"/>
      <c r="F103" s="5"/>
      <c r="G103" s="5"/>
      <c r="H103" s="38"/>
      <c r="I103" s="38"/>
      <c r="J103" s="38"/>
      <c r="K103" s="38"/>
      <c r="L103" s="38"/>
      <c r="M103" s="38"/>
      <c r="N103" s="38"/>
      <c r="O103" s="38"/>
      <c r="P103" s="38"/>
      <c r="Q103" s="38"/>
      <c r="R103" s="38"/>
      <c r="S103" s="38"/>
      <c r="T103" s="38"/>
      <c r="U103" s="38"/>
      <c r="V103" s="38"/>
      <c r="W103" s="38"/>
      <c r="X103" s="38"/>
      <c r="Y103" s="38"/>
      <c r="Z103" s="38"/>
      <c r="AA103" s="38"/>
    </row>
    <row r="104" spans="1:27" ht="135">
      <c r="A104" s="323"/>
      <c r="B104" s="36" t="s">
        <v>296</v>
      </c>
      <c r="C104" s="36" t="s">
        <v>2195</v>
      </c>
      <c r="D104" s="36" t="s">
        <v>2196</v>
      </c>
      <c r="E104" s="5"/>
      <c r="F104" s="5"/>
      <c r="G104" s="5"/>
      <c r="H104" s="38"/>
      <c r="I104" s="38"/>
      <c r="J104" s="38"/>
      <c r="K104" s="38"/>
      <c r="L104" s="38"/>
      <c r="M104" s="38"/>
      <c r="N104" s="38"/>
      <c r="O104" s="38"/>
      <c r="P104" s="38"/>
      <c r="Q104" s="38"/>
      <c r="R104" s="38"/>
      <c r="S104" s="38"/>
      <c r="T104" s="38"/>
      <c r="U104" s="38"/>
      <c r="V104" s="38"/>
      <c r="W104" s="38"/>
      <c r="X104" s="38"/>
      <c r="Y104" s="38"/>
      <c r="Z104" s="38"/>
      <c r="AA104" s="38"/>
    </row>
    <row r="105" spans="1:27" ht="300">
      <c r="A105" s="323"/>
      <c r="B105" s="36" t="s">
        <v>1043</v>
      </c>
      <c r="C105" s="36" t="s">
        <v>2197</v>
      </c>
      <c r="D105" s="36" t="s">
        <v>2198</v>
      </c>
      <c r="E105" s="5"/>
      <c r="F105" s="5"/>
      <c r="G105" s="5"/>
      <c r="H105" s="38"/>
      <c r="I105" s="38"/>
      <c r="J105" s="38"/>
      <c r="K105" s="38"/>
      <c r="L105" s="38"/>
      <c r="M105" s="38"/>
      <c r="N105" s="38"/>
      <c r="O105" s="38"/>
      <c r="P105" s="38"/>
      <c r="Q105" s="38"/>
      <c r="R105" s="38"/>
      <c r="S105" s="38"/>
      <c r="T105" s="38"/>
      <c r="U105" s="38"/>
      <c r="V105" s="38"/>
      <c r="W105" s="38"/>
      <c r="X105" s="38"/>
      <c r="Y105" s="38"/>
      <c r="Z105" s="38"/>
      <c r="AA105" s="38"/>
    </row>
    <row r="106" spans="1:27" ht="90">
      <c r="A106" s="323"/>
      <c r="B106" s="36" t="s">
        <v>1110</v>
      </c>
      <c r="C106" s="36" t="s">
        <v>2195</v>
      </c>
      <c r="D106" s="36" t="s">
        <v>2199</v>
      </c>
      <c r="E106" s="5"/>
      <c r="F106" s="5"/>
      <c r="G106" s="5"/>
      <c r="H106" s="38"/>
      <c r="I106" s="38"/>
      <c r="J106" s="38"/>
      <c r="K106" s="38"/>
      <c r="L106" s="38"/>
      <c r="M106" s="38"/>
      <c r="N106" s="38"/>
      <c r="O106" s="38"/>
      <c r="P106" s="38"/>
      <c r="Q106" s="38"/>
      <c r="R106" s="38"/>
      <c r="S106" s="38"/>
      <c r="T106" s="38"/>
      <c r="U106" s="38"/>
      <c r="V106" s="38"/>
      <c r="W106" s="38"/>
      <c r="X106" s="38"/>
      <c r="Y106" s="38"/>
      <c r="Z106" s="38"/>
      <c r="AA106" s="38"/>
    </row>
    <row r="107" spans="1:27" ht="105">
      <c r="A107" s="316"/>
      <c r="B107" s="36" t="s">
        <v>1178</v>
      </c>
      <c r="C107" s="36" t="s">
        <v>2200</v>
      </c>
      <c r="D107" s="36" t="s">
        <v>2201</v>
      </c>
      <c r="E107" s="5"/>
      <c r="F107" s="5"/>
      <c r="G107" s="5"/>
      <c r="H107" s="38"/>
      <c r="I107" s="38"/>
      <c r="J107" s="38"/>
      <c r="K107" s="38"/>
      <c r="L107" s="38"/>
      <c r="M107" s="38"/>
      <c r="N107" s="38"/>
      <c r="O107" s="38"/>
      <c r="P107" s="38"/>
      <c r="Q107" s="38"/>
      <c r="R107" s="38"/>
      <c r="S107" s="38"/>
      <c r="T107" s="38"/>
      <c r="U107" s="38"/>
      <c r="V107" s="38"/>
      <c r="W107" s="38"/>
      <c r="X107" s="38"/>
      <c r="Y107" s="38"/>
      <c r="Z107" s="38"/>
      <c r="AA107" s="38"/>
    </row>
    <row r="108" spans="1:27" ht="14">
      <c r="A108" s="5"/>
      <c r="B108" s="5"/>
      <c r="C108" s="5"/>
      <c r="D108" s="5"/>
      <c r="E108" s="5"/>
      <c r="F108" s="5"/>
      <c r="G108" s="5"/>
      <c r="H108" s="38"/>
      <c r="I108" s="38"/>
      <c r="J108" s="38"/>
      <c r="K108" s="38"/>
      <c r="L108" s="38"/>
      <c r="M108" s="38"/>
      <c r="N108" s="38"/>
      <c r="O108" s="38"/>
      <c r="P108" s="38"/>
      <c r="Q108" s="38"/>
      <c r="R108" s="38"/>
      <c r="S108" s="38"/>
      <c r="T108" s="38"/>
      <c r="U108" s="38"/>
      <c r="V108" s="38"/>
      <c r="W108" s="38"/>
      <c r="X108" s="38"/>
      <c r="Y108" s="38"/>
      <c r="Z108" s="38"/>
      <c r="AA108" s="38"/>
    </row>
    <row r="109" spans="1:27" ht="14">
      <c r="A109" s="5"/>
      <c r="B109" s="5"/>
      <c r="C109" s="5"/>
      <c r="D109" s="5"/>
      <c r="E109" s="5"/>
      <c r="F109" s="5"/>
      <c r="G109" s="5"/>
      <c r="H109" s="38"/>
      <c r="I109" s="38"/>
      <c r="J109" s="38"/>
      <c r="K109" s="38"/>
      <c r="L109" s="38"/>
      <c r="M109" s="38"/>
      <c r="N109" s="38"/>
      <c r="O109" s="38"/>
      <c r="P109" s="38"/>
      <c r="Q109" s="38"/>
      <c r="R109" s="38"/>
      <c r="S109" s="38"/>
      <c r="T109" s="38"/>
      <c r="U109" s="38"/>
      <c r="V109" s="38"/>
      <c r="W109" s="38"/>
      <c r="X109" s="38"/>
      <c r="Y109" s="38"/>
      <c r="Z109" s="38"/>
      <c r="AA109" s="38"/>
    </row>
    <row r="110" spans="1:27" ht="14">
      <c r="A110" s="5"/>
      <c r="B110" s="5"/>
      <c r="C110" s="5"/>
      <c r="D110" s="5"/>
      <c r="E110" s="5"/>
      <c r="F110" s="5"/>
      <c r="G110" s="5"/>
      <c r="H110" s="38"/>
      <c r="I110" s="38"/>
      <c r="J110" s="38"/>
      <c r="K110" s="38"/>
      <c r="L110" s="38"/>
      <c r="M110" s="38"/>
      <c r="N110" s="38"/>
      <c r="O110" s="38"/>
      <c r="P110" s="38"/>
      <c r="Q110" s="38"/>
      <c r="R110" s="38"/>
      <c r="S110" s="38"/>
      <c r="T110" s="38"/>
      <c r="U110" s="38"/>
      <c r="V110" s="38"/>
      <c r="W110" s="38"/>
      <c r="X110" s="38"/>
      <c r="Y110" s="38"/>
      <c r="Z110" s="38"/>
      <c r="AA110" s="38"/>
    </row>
    <row r="111" spans="1:27" ht="14">
      <c r="A111" s="5"/>
      <c r="B111" s="5"/>
      <c r="C111" s="5"/>
      <c r="D111" s="5"/>
      <c r="E111" s="5"/>
      <c r="F111" s="5"/>
      <c r="G111" s="5"/>
      <c r="H111" s="38"/>
      <c r="I111" s="38"/>
      <c r="J111" s="38"/>
      <c r="K111" s="38"/>
      <c r="L111" s="38"/>
      <c r="M111" s="38"/>
      <c r="N111" s="38"/>
      <c r="O111" s="38"/>
      <c r="P111" s="38"/>
      <c r="Q111" s="38"/>
      <c r="R111" s="38"/>
      <c r="S111" s="38"/>
      <c r="T111" s="38"/>
      <c r="U111" s="38"/>
      <c r="V111" s="38"/>
      <c r="W111" s="38"/>
      <c r="X111" s="38"/>
      <c r="Y111" s="38"/>
      <c r="Z111" s="38"/>
      <c r="AA111" s="38"/>
    </row>
    <row r="112" spans="1:27" ht="14">
      <c r="A112" s="5"/>
      <c r="B112" s="5"/>
      <c r="C112" s="5"/>
      <c r="D112" s="5"/>
      <c r="E112" s="5"/>
      <c r="F112" s="5"/>
      <c r="G112" s="5"/>
      <c r="H112" s="38"/>
      <c r="I112" s="38"/>
      <c r="J112" s="38"/>
      <c r="K112" s="38"/>
      <c r="L112" s="38"/>
      <c r="M112" s="38"/>
      <c r="N112" s="38"/>
      <c r="O112" s="38"/>
      <c r="P112" s="38"/>
      <c r="Q112" s="38"/>
      <c r="R112" s="38"/>
      <c r="S112" s="38"/>
      <c r="T112" s="38"/>
      <c r="U112" s="38"/>
      <c r="V112" s="38"/>
      <c r="W112" s="38"/>
      <c r="X112" s="38"/>
      <c r="Y112" s="38"/>
      <c r="Z112" s="38"/>
      <c r="AA112" s="38"/>
    </row>
    <row r="113" spans="1:27" ht="14">
      <c r="A113" s="5"/>
      <c r="B113" s="5"/>
      <c r="C113" s="5"/>
      <c r="D113" s="5"/>
      <c r="E113" s="5"/>
      <c r="F113" s="5"/>
      <c r="G113" s="5"/>
      <c r="H113" s="38"/>
      <c r="I113" s="38"/>
      <c r="J113" s="38"/>
      <c r="K113" s="38"/>
      <c r="L113" s="38"/>
      <c r="M113" s="38"/>
      <c r="N113" s="38"/>
      <c r="O113" s="38"/>
      <c r="P113" s="38"/>
      <c r="Q113" s="38"/>
      <c r="R113" s="38"/>
      <c r="S113" s="38"/>
      <c r="T113" s="38"/>
      <c r="U113" s="38"/>
      <c r="V113" s="38"/>
      <c r="W113" s="38"/>
      <c r="X113" s="38"/>
      <c r="Y113" s="38"/>
      <c r="Z113" s="38"/>
      <c r="AA113" s="38"/>
    </row>
    <row r="114" spans="1:27" ht="14">
      <c r="A114" s="5"/>
      <c r="B114" s="5"/>
      <c r="C114" s="5"/>
      <c r="D114" s="5"/>
      <c r="E114" s="5"/>
      <c r="F114" s="5"/>
      <c r="G114" s="5"/>
      <c r="H114" s="38"/>
      <c r="I114" s="38"/>
      <c r="J114" s="38"/>
      <c r="K114" s="38"/>
      <c r="L114" s="38"/>
      <c r="M114" s="38"/>
      <c r="N114" s="38"/>
      <c r="O114" s="38"/>
      <c r="P114" s="38"/>
      <c r="Q114" s="38"/>
      <c r="R114" s="38"/>
      <c r="S114" s="38"/>
      <c r="T114" s="38"/>
      <c r="U114" s="38"/>
      <c r="V114" s="38"/>
      <c r="W114" s="38"/>
      <c r="X114" s="38"/>
      <c r="Y114" s="38"/>
      <c r="Z114" s="38"/>
      <c r="AA114" s="38"/>
    </row>
    <row r="115" spans="1:27" ht="14">
      <c r="A115" s="5"/>
      <c r="B115" s="5"/>
      <c r="C115" s="5"/>
      <c r="D115" s="5"/>
      <c r="E115" s="5"/>
      <c r="F115" s="5"/>
      <c r="G115" s="5"/>
      <c r="H115" s="38"/>
      <c r="I115" s="38"/>
      <c r="J115" s="38"/>
      <c r="K115" s="38"/>
      <c r="L115" s="38"/>
      <c r="M115" s="38"/>
      <c r="N115" s="38"/>
      <c r="O115" s="38"/>
      <c r="P115" s="38"/>
      <c r="Q115" s="38"/>
      <c r="R115" s="38"/>
      <c r="S115" s="38"/>
      <c r="T115" s="38"/>
      <c r="U115" s="38"/>
      <c r="V115" s="38"/>
      <c r="W115" s="38"/>
      <c r="X115" s="38"/>
      <c r="Y115" s="38"/>
      <c r="Z115" s="38"/>
      <c r="AA115" s="38"/>
    </row>
    <row r="116" spans="1:27" ht="14">
      <c r="A116" s="5"/>
      <c r="B116" s="5"/>
      <c r="C116" s="5"/>
      <c r="D116" s="5"/>
      <c r="E116" s="5"/>
      <c r="F116" s="5"/>
      <c r="G116" s="5"/>
      <c r="H116" s="38"/>
      <c r="I116" s="38"/>
      <c r="J116" s="38"/>
      <c r="K116" s="38"/>
      <c r="L116" s="38"/>
      <c r="M116" s="38"/>
      <c r="N116" s="38"/>
      <c r="O116" s="38"/>
      <c r="P116" s="38"/>
      <c r="Q116" s="38"/>
      <c r="R116" s="38"/>
      <c r="S116" s="38"/>
      <c r="T116" s="38"/>
      <c r="U116" s="38"/>
      <c r="V116" s="38"/>
      <c r="W116" s="38"/>
      <c r="X116" s="38"/>
      <c r="Y116" s="38"/>
      <c r="Z116" s="38"/>
      <c r="AA116" s="38"/>
    </row>
    <row r="117" spans="1:27" ht="14">
      <c r="A117" s="11"/>
      <c r="B117" s="11"/>
      <c r="C117" s="11"/>
      <c r="D117" s="11"/>
      <c r="E117" s="11"/>
      <c r="F117" s="5"/>
      <c r="G117" s="5"/>
      <c r="H117" s="21"/>
      <c r="I117" s="21"/>
      <c r="J117" s="21"/>
      <c r="K117" s="21"/>
      <c r="L117" s="21"/>
      <c r="M117" s="21"/>
      <c r="N117" s="21"/>
      <c r="O117" s="21"/>
      <c r="P117" s="21"/>
      <c r="Q117" s="21"/>
      <c r="R117" s="21"/>
      <c r="S117" s="21"/>
      <c r="T117" s="21"/>
      <c r="U117" s="21"/>
      <c r="V117" s="21"/>
      <c r="W117" s="21"/>
      <c r="X117" s="21"/>
      <c r="Y117" s="21"/>
      <c r="Z117" s="21"/>
      <c r="AA117" s="21"/>
    </row>
    <row r="118" spans="1:27" ht="14">
      <c r="A118" s="11"/>
      <c r="B118" s="11"/>
      <c r="C118" s="11"/>
      <c r="D118" s="11"/>
      <c r="E118" s="11"/>
      <c r="F118" s="5"/>
      <c r="G118" s="5"/>
      <c r="H118" s="21"/>
      <c r="I118" s="21"/>
      <c r="J118" s="21"/>
      <c r="K118" s="21"/>
      <c r="L118" s="21"/>
      <c r="M118" s="21"/>
      <c r="N118" s="21"/>
      <c r="O118" s="21"/>
      <c r="P118" s="21"/>
      <c r="Q118" s="21"/>
      <c r="R118" s="21"/>
      <c r="S118" s="21"/>
      <c r="T118" s="21"/>
      <c r="U118" s="21"/>
      <c r="V118" s="21"/>
      <c r="W118" s="21"/>
      <c r="X118" s="21"/>
      <c r="Y118" s="21"/>
      <c r="Z118" s="21"/>
      <c r="AA118" s="21"/>
    </row>
    <row r="119" spans="1:27" ht="14">
      <c r="A119" s="11"/>
      <c r="B119" s="11"/>
      <c r="C119" s="11"/>
      <c r="D119" s="11"/>
      <c r="E119" s="11"/>
      <c r="F119" s="5"/>
      <c r="G119" s="5"/>
      <c r="H119" s="21"/>
      <c r="I119" s="21"/>
      <c r="J119" s="21"/>
      <c r="K119" s="21"/>
      <c r="L119" s="21"/>
      <c r="M119" s="21"/>
      <c r="N119" s="21"/>
      <c r="O119" s="21"/>
      <c r="P119" s="21"/>
      <c r="Q119" s="21"/>
      <c r="R119" s="21"/>
      <c r="S119" s="21"/>
      <c r="T119" s="21"/>
      <c r="U119" s="21"/>
      <c r="V119" s="21"/>
      <c r="W119" s="21"/>
      <c r="X119" s="21"/>
      <c r="Y119" s="21"/>
      <c r="Z119" s="21"/>
      <c r="AA119" s="21"/>
    </row>
    <row r="120" spans="1:27" ht="14">
      <c r="A120" s="11"/>
      <c r="B120" s="11"/>
      <c r="C120" s="11"/>
      <c r="D120" s="11"/>
      <c r="E120" s="11"/>
      <c r="F120" s="5"/>
      <c r="G120" s="5"/>
      <c r="H120" s="21"/>
      <c r="I120" s="21"/>
      <c r="J120" s="21"/>
      <c r="K120" s="21"/>
      <c r="L120" s="21"/>
      <c r="M120" s="21"/>
      <c r="N120" s="21"/>
      <c r="O120" s="21"/>
      <c r="P120" s="21"/>
      <c r="Q120" s="21"/>
      <c r="R120" s="21"/>
      <c r="S120" s="21"/>
      <c r="T120" s="21"/>
      <c r="U120" s="21"/>
      <c r="V120" s="21"/>
      <c r="W120" s="21"/>
      <c r="X120" s="21"/>
      <c r="Y120" s="21"/>
      <c r="Z120" s="21"/>
      <c r="AA120" s="21"/>
    </row>
    <row r="121" spans="1:27" ht="14">
      <c r="A121" s="11"/>
      <c r="B121" s="11"/>
      <c r="C121" s="11"/>
      <c r="D121" s="11"/>
      <c r="E121" s="11"/>
      <c r="F121" s="5"/>
      <c r="G121" s="5"/>
      <c r="H121" s="21"/>
      <c r="I121" s="21"/>
      <c r="J121" s="21"/>
      <c r="K121" s="21"/>
      <c r="L121" s="21"/>
      <c r="M121" s="21"/>
      <c r="N121" s="21"/>
      <c r="O121" s="21"/>
      <c r="P121" s="21"/>
      <c r="Q121" s="21"/>
      <c r="R121" s="21"/>
      <c r="S121" s="21"/>
      <c r="T121" s="21"/>
      <c r="U121" s="21"/>
      <c r="V121" s="21"/>
      <c r="W121" s="21"/>
      <c r="X121" s="21"/>
      <c r="Y121" s="21"/>
      <c r="Z121" s="21"/>
      <c r="AA121" s="21"/>
    </row>
    <row r="122" spans="1:27" ht="14">
      <c r="A122" s="11"/>
      <c r="B122" s="11"/>
      <c r="C122" s="11"/>
      <c r="D122" s="11"/>
      <c r="E122" s="11"/>
      <c r="F122" s="5"/>
      <c r="G122" s="5"/>
      <c r="H122" s="21"/>
      <c r="I122" s="21"/>
      <c r="J122" s="21"/>
      <c r="K122" s="21"/>
      <c r="L122" s="21"/>
      <c r="M122" s="21"/>
      <c r="N122" s="21"/>
      <c r="O122" s="21"/>
      <c r="P122" s="21"/>
      <c r="Q122" s="21"/>
      <c r="R122" s="21"/>
      <c r="S122" s="21"/>
      <c r="T122" s="21"/>
      <c r="U122" s="21"/>
      <c r="V122" s="21"/>
      <c r="W122" s="21"/>
      <c r="X122" s="21"/>
      <c r="Y122" s="21"/>
      <c r="Z122" s="21"/>
      <c r="AA122" s="21"/>
    </row>
    <row r="123" spans="1:27" ht="14">
      <c r="A123" s="11"/>
      <c r="B123" s="11"/>
      <c r="C123" s="11"/>
      <c r="D123" s="11"/>
      <c r="E123" s="11"/>
      <c r="F123" s="5"/>
      <c r="G123" s="5"/>
      <c r="H123" s="21"/>
      <c r="I123" s="21"/>
      <c r="J123" s="21"/>
      <c r="K123" s="21"/>
      <c r="L123" s="21"/>
      <c r="M123" s="21"/>
      <c r="N123" s="21"/>
      <c r="O123" s="21"/>
      <c r="P123" s="21"/>
      <c r="Q123" s="21"/>
      <c r="R123" s="21"/>
      <c r="S123" s="21"/>
      <c r="T123" s="21"/>
      <c r="U123" s="21"/>
      <c r="V123" s="21"/>
      <c r="W123" s="21"/>
      <c r="X123" s="21"/>
      <c r="Y123" s="21"/>
      <c r="Z123" s="21"/>
      <c r="AA123" s="21"/>
    </row>
    <row r="124" spans="1:27" ht="14">
      <c r="A124" s="11"/>
      <c r="B124" s="11"/>
      <c r="C124" s="11"/>
      <c r="D124" s="11"/>
      <c r="E124" s="11"/>
      <c r="F124" s="5"/>
      <c r="G124" s="5"/>
      <c r="H124" s="21"/>
      <c r="I124" s="21"/>
      <c r="J124" s="21"/>
      <c r="K124" s="21"/>
      <c r="L124" s="21"/>
      <c r="M124" s="21"/>
      <c r="N124" s="21"/>
      <c r="O124" s="21"/>
      <c r="P124" s="21"/>
      <c r="Q124" s="21"/>
      <c r="R124" s="21"/>
      <c r="S124" s="21"/>
      <c r="T124" s="21"/>
      <c r="U124" s="21"/>
      <c r="V124" s="21"/>
      <c r="W124" s="21"/>
      <c r="X124" s="21"/>
      <c r="Y124" s="21"/>
      <c r="Z124" s="21"/>
      <c r="AA124" s="21"/>
    </row>
    <row r="125" spans="1:27" ht="14">
      <c r="A125" s="11"/>
      <c r="B125" s="11"/>
      <c r="C125" s="11"/>
      <c r="D125" s="11"/>
      <c r="E125" s="11"/>
      <c r="F125" s="5"/>
      <c r="G125" s="5"/>
      <c r="H125" s="21"/>
      <c r="I125" s="21"/>
      <c r="J125" s="21"/>
      <c r="K125" s="21"/>
      <c r="L125" s="21"/>
      <c r="M125" s="21"/>
      <c r="N125" s="21"/>
      <c r="O125" s="21"/>
      <c r="P125" s="21"/>
      <c r="Q125" s="21"/>
      <c r="R125" s="21"/>
      <c r="S125" s="21"/>
      <c r="T125" s="21"/>
      <c r="U125" s="21"/>
      <c r="V125" s="21"/>
      <c r="W125" s="21"/>
      <c r="X125" s="21"/>
      <c r="Y125" s="21"/>
      <c r="Z125" s="21"/>
      <c r="AA125" s="21"/>
    </row>
    <row r="126" spans="1:27" ht="14">
      <c r="A126" s="11"/>
      <c r="B126" s="11"/>
      <c r="C126" s="11"/>
      <c r="D126" s="11"/>
      <c r="E126" s="11"/>
      <c r="F126" s="5"/>
      <c r="G126" s="5"/>
      <c r="H126" s="21"/>
      <c r="I126" s="21"/>
      <c r="J126" s="21"/>
      <c r="K126" s="21"/>
      <c r="L126" s="21"/>
      <c r="M126" s="21"/>
      <c r="N126" s="21"/>
      <c r="O126" s="21"/>
      <c r="P126" s="21"/>
      <c r="Q126" s="21"/>
      <c r="R126" s="21"/>
      <c r="S126" s="21"/>
      <c r="T126" s="21"/>
      <c r="U126" s="21"/>
      <c r="V126" s="21"/>
      <c r="W126" s="21"/>
      <c r="X126" s="21"/>
      <c r="Y126" s="21"/>
      <c r="Z126" s="21"/>
      <c r="AA126" s="21"/>
    </row>
    <row r="127" spans="1:27" ht="14">
      <c r="A127" s="11"/>
      <c r="B127" s="11"/>
      <c r="C127" s="11"/>
      <c r="D127" s="11"/>
      <c r="E127" s="11"/>
      <c r="F127" s="5"/>
      <c r="G127" s="5"/>
      <c r="H127" s="21"/>
      <c r="I127" s="21"/>
      <c r="J127" s="21"/>
      <c r="K127" s="21"/>
      <c r="L127" s="21"/>
      <c r="M127" s="21"/>
      <c r="N127" s="21"/>
      <c r="O127" s="21"/>
      <c r="P127" s="21"/>
      <c r="Q127" s="21"/>
      <c r="R127" s="21"/>
      <c r="S127" s="21"/>
      <c r="T127" s="21"/>
      <c r="U127" s="21"/>
      <c r="V127" s="21"/>
      <c r="W127" s="21"/>
      <c r="X127" s="21"/>
      <c r="Y127" s="21"/>
      <c r="Z127" s="21"/>
      <c r="AA127" s="21"/>
    </row>
    <row r="128" spans="1:27" ht="14">
      <c r="A128" s="11"/>
      <c r="B128" s="11"/>
      <c r="C128" s="11"/>
      <c r="D128" s="11"/>
      <c r="E128" s="11"/>
      <c r="F128" s="5"/>
      <c r="G128" s="5"/>
      <c r="H128" s="21"/>
      <c r="I128" s="21"/>
      <c r="J128" s="21"/>
      <c r="K128" s="21"/>
      <c r="L128" s="21"/>
      <c r="M128" s="21"/>
      <c r="N128" s="21"/>
      <c r="O128" s="21"/>
      <c r="P128" s="21"/>
      <c r="Q128" s="21"/>
      <c r="R128" s="21"/>
      <c r="S128" s="21"/>
      <c r="T128" s="21"/>
      <c r="U128" s="21"/>
      <c r="V128" s="21"/>
      <c r="W128" s="21"/>
      <c r="X128" s="21"/>
      <c r="Y128" s="21"/>
      <c r="Z128" s="21"/>
      <c r="AA128" s="21"/>
    </row>
    <row r="129" spans="1:27" ht="14">
      <c r="A129" s="11"/>
      <c r="B129" s="11"/>
      <c r="C129" s="11"/>
      <c r="D129" s="11"/>
      <c r="E129" s="11"/>
      <c r="F129" s="5"/>
      <c r="G129" s="5"/>
      <c r="H129" s="21"/>
      <c r="I129" s="21"/>
      <c r="J129" s="21"/>
      <c r="K129" s="21"/>
      <c r="L129" s="21"/>
      <c r="M129" s="21"/>
      <c r="N129" s="21"/>
      <c r="O129" s="21"/>
      <c r="P129" s="21"/>
      <c r="Q129" s="21"/>
      <c r="R129" s="21"/>
      <c r="S129" s="21"/>
      <c r="T129" s="21"/>
      <c r="U129" s="21"/>
      <c r="V129" s="21"/>
      <c r="W129" s="21"/>
      <c r="X129" s="21"/>
      <c r="Y129" s="21"/>
      <c r="Z129" s="21"/>
      <c r="AA129" s="21"/>
    </row>
    <row r="130" spans="1:27" ht="14">
      <c r="A130" s="11"/>
      <c r="B130" s="11"/>
      <c r="C130" s="11"/>
      <c r="D130" s="11"/>
      <c r="E130" s="11"/>
      <c r="F130" s="5"/>
      <c r="G130" s="5"/>
      <c r="H130" s="21"/>
      <c r="I130" s="21"/>
      <c r="J130" s="21"/>
      <c r="K130" s="21"/>
      <c r="L130" s="21"/>
      <c r="M130" s="21"/>
      <c r="N130" s="21"/>
      <c r="O130" s="21"/>
      <c r="P130" s="21"/>
      <c r="Q130" s="21"/>
      <c r="R130" s="21"/>
      <c r="S130" s="21"/>
      <c r="T130" s="21"/>
      <c r="U130" s="21"/>
      <c r="V130" s="21"/>
      <c r="W130" s="21"/>
      <c r="X130" s="21"/>
      <c r="Y130" s="21"/>
      <c r="Z130" s="21"/>
      <c r="AA130" s="21"/>
    </row>
    <row r="131" spans="1:27" ht="14">
      <c r="A131" s="11"/>
      <c r="B131" s="11"/>
      <c r="C131" s="11"/>
      <c r="D131" s="11"/>
      <c r="E131" s="11"/>
      <c r="F131" s="5"/>
      <c r="G131" s="5"/>
      <c r="H131" s="21"/>
      <c r="I131" s="21"/>
      <c r="J131" s="21"/>
      <c r="K131" s="21"/>
      <c r="L131" s="21"/>
      <c r="M131" s="21"/>
      <c r="N131" s="21"/>
      <c r="O131" s="21"/>
      <c r="P131" s="21"/>
      <c r="Q131" s="21"/>
      <c r="R131" s="21"/>
      <c r="S131" s="21"/>
      <c r="T131" s="21"/>
      <c r="U131" s="21"/>
      <c r="V131" s="21"/>
      <c r="W131" s="21"/>
      <c r="X131" s="21"/>
      <c r="Y131" s="21"/>
      <c r="Z131" s="21"/>
      <c r="AA131" s="21"/>
    </row>
    <row r="132" spans="1:27" ht="14">
      <c r="A132" s="11"/>
      <c r="B132" s="11"/>
      <c r="C132" s="11"/>
      <c r="D132" s="11"/>
      <c r="E132" s="11"/>
      <c r="F132" s="5"/>
      <c r="G132" s="5"/>
      <c r="H132" s="21"/>
      <c r="I132" s="21"/>
      <c r="J132" s="21"/>
      <c r="K132" s="21"/>
      <c r="L132" s="21"/>
      <c r="M132" s="21"/>
      <c r="N132" s="21"/>
      <c r="O132" s="21"/>
      <c r="P132" s="21"/>
      <c r="Q132" s="21"/>
      <c r="R132" s="21"/>
      <c r="S132" s="21"/>
      <c r="T132" s="21"/>
      <c r="U132" s="21"/>
      <c r="V132" s="21"/>
      <c r="W132" s="21"/>
      <c r="X132" s="21"/>
      <c r="Y132" s="21"/>
      <c r="Z132" s="21"/>
      <c r="AA132" s="21"/>
    </row>
    <row r="133" spans="1:27" ht="14">
      <c r="A133" s="11"/>
      <c r="B133" s="11"/>
      <c r="C133" s="11"/>
      <c r="D133" s="11"/>
      <c r="E133" s="11"/>
      <c r="F133" s="5"/>
      <c r="G133" s="5"/>
      <c r="H133" s="21"/>
      <c r="I133" s="21"/>
      <c r="J133" s="21"/>
      <c r="K133" s="21"/>
      <c r="L133" s="21"/>
      <c r="M133" s="21"/>
      <c r="N133" s="21"/>
      <c r="O133" s="21"/>
      <c r="P133" s="21"/>
      <c r="Q133" s="21"/>
      <c r="R133" s="21"/>
      <c r="S133" s="21"/>
      <c r="T133" s="21"/>
      <c r="U133" s="21"/>
      <c r="V133" s="21"/>
      <c r="W133" s="21"/>
      <c r="X133" s="21"/>
      <c r="Y133" s="21"/>
      <c r="Z133" s="21"/>
      <c r="AA133" s="21"/>
    </row>
    <row r="134" spans="1:27" ht="14">
      <c r="A134" s="11"/>
      <c r="B134" s="11"/>
      <c r="C134" s="11"/>
      <c r="D134" s="11"/>
      <c r="E134" s="11"/>
      <c r="F134" s="5"/>
      <c r="G134" s="5"/>
      <c r="H134" s="21"/>
      <c r="I134" s="21"/>
      <c r="J134" s="21"/>
      <c r="K134" s="21"/>
      <c r="L134" s="21"/>
      <c r="M134" s="21"/>
      <c r="N134" s="21"/>
      <c r="O134" s="21"/>
      <c r="P134" s="21"/>
      <c r="Q134" s="21"/>
      <c r="R134" s="21"/>
      <c r="S134" s="21"/>
      <c r="T134" s="21"/>
      <c r="U134" s="21"/>
      <c r="V134" s="21"/>
      <c r="W134" s="21"/>
      <c r="X134" s="21"/>
      <c r="Y134" s="21"/>
      <c r="Z134" s="21"/>
      <c r="AA134" s="21"/>
    </row>
    <row r="135" spans="1:27">
      <c r="A135" s="11"/>
      <c r="B135" s="11"/>
      <c r="C135" s="11"/>
      <c r="D135" s="11"/>
      <c r="E135" s="11"/>
      <c r="F135" s="5"/>
      <c r="G135" s="5"/>
      <c r="H135" s="21"/>
      <c r="I135" s="21"/>
      <c r="J135" s="21"/>
      <c r="K135" s="21"/>
      <c r="L135" s="21"/>
      <c r="M135" s="21"/>
      <c r="N135" s="21"/>
      <c r="O135" s="21"/>
      <c r="P135" s="21"/>
      <c r="Q135" s="21"/>
      <c r="R135" s="21"/>
      <c r="S135" s="21"/>
      <c r="T135" s="21"/>
      <c r="U135" s="21"/>
      <c r="V135" s="21"/>
      <c r="W135" s="21"/>
      <c r="X135" s="21"/>
      <c r="Y135" s="21"/>
      <c r="Z135" s="21"/>
      <c r="AA135" s="21"/>
    </row>
    <row r="136" spans="1:27">
      <c r="A136" s="11"/>
      <c r="B136" s="11"/>
      <c r="C136" s="11"/>
      <c r="D136" s="11"/>
      <c r="E136" s="11"/>
      <c r="F136" s="5"/>
      <c r="G136" s="5"/>
      <c r="H136" s="21"/>
      <c r="I136" s="21"/>
      <c r="J136" s="21"/>
      <c r="K136" s="21"/>
      <c r="L136" s="21"/>
      <c r="M136" s="21"/>
      <c r="N136" s="21"/>
      <c r="O136" s="21"/>
      <c r="P136" s="21"/>
      <c r="Q136" s="21"/>
      <c r="R136" s="21"/>
      <c r="S136" s="21"/>
      <c r="T136" s="21"/>
      <c r="U136" s="21"/>
      <c r="V136" s="21"/>
      <c r="W136" s="21"/>
      <c r="X136" s="21"/>
      <c r="Y136" s="21"/>
      <c r="Z136" s="21"/>
      <c r="AA136" s="21"/>
    </row>
    <row r="137" spans="1:27">
      <c r="A137" s="11"/>
      <c r="B137" s="11"/>
      <c r="C137" s="11"/>
      <c r="D137" s="11"/>
      <c r="E137" s="11"/>
      <c r="F137" s="5"/>
      <c r="G137" s="5"/>
      <c r="H137" s="21"/>
      <c r="I137" s="21"/>
      <c r="J137" s="21"/>
      <c r="K137" s="21"/>
      <c r="L137" s="21"/>
      <c r="M137" s="21"/>
      <c r="N137" s="21"/>
      <c r="O137" s="21"/>
      <c r="P137" s="21"/>
      <c r="Q137" s="21"/>
      <c r="R137" s="21"/>
      <c r="S137" s="21"/>
      <c r="T137" s="21"/>
      <c r="U137" s="21"/>
      <c r="V137" s="21"/>
      <c r="W137" s="21"/>
      <c r="X137" s="21"/>
      <c r="Y137" s="21"/>
      <c r="Z137" s="21"/>
      <c r="AA137" s="21"/>
    </row>
    <row r="138" spans="1:27">
      <c r="A138" s="11"/>
      <c r="B138" s="11"/>
      <c r="C138" s="11"/>
      <c r="D138" s="11"/>
      <c r="E138" s="11"/>
      <c r="F138" s="5"/>
      <c r="G138" s="5"/>
      <c r="H138" s="21"/>
      <c r="I138" s="21"/>
      <c r="J138" s="21"/>
      <c r="K138" s="21"/>
      <c r="L138" s="21"/>
      <c r="M138" s="21"/>
      <c r="N138" s="21"/>
      <c r="O138" s="21"/>
      <c r="P138" s="21"/>
      <c r="Q138" s="21"/>
      <c r="R138" s="21"/>
      <c r="S138" s="21"/>
      <c r="T138" s="21"/>
      <c r="U138" s="21"/>
      <c r="V138" s="21"/>
      <c r="W138" s="21"/>
      <c r="X138" s="21"/>
      <c r="Y138" s="21"/>
      <c r="Z138" s="21"/>
      <c r="AA138" s="21"/>
    </row>
    <row r="139" spans="1:27">
      <c r="A139" s="11"/>
      <c r="B139" s="11"/>
      <c r="C139" s="11"/>
      <c r="D139" s="11"/>
      <c r="E139" s="11"/>
      <c r="F139" s="5"/>
      <c r="G139" s="5"/>
      <c r="H139" s="21"/>
      <c r="I139" s="21"/>
      <c r="J139" s="21"/>
      <c r="K139" s="21"/>
      <c r="L139" s="21"/>
      <c r="M139" s="21"/>
      <c r="N139" s="21"/>
      <c r="O139" s="21"/>
      <c r="P139" s="21"/>
      <c r="Q139" s="21"/>
      <c r="R139" s="21"/>
      <c r="S139" s="21"/>
      <c r="T139" s="21"/>
      <c r="U139" s="21"/>
      <c r="V139" s="21"/>
      <c r="W139" s="21"/>
      <c r="X139" s="21"/>
      <c r="Y139" s="21"/>
      <c r="Z139" s="21"/>
      <c r="AA139" s="21"/>
    </row>
    <row r="140" spans="1:27">
      <c r="A140" s="11"/>
      <c r="B140" s="11"/>
      <c r="C140" s="11"/>
      <c r="D140" s="11"/>
      <c r="E140" s="11"/>
      <c r="F140" s="5"/>
      <c r="G140" s="5"/>
      <c r="H140" s="21"/>
      <c r="I140" s="21"/>
      <c r="J140" s="21"/>
      <c r="K140" s="21"/>
      <c r="L140" s="21"/>
      <c r="M140" s="21"/>
      <c r="N140" s="21"/>
      <c r="O140" s="21"/>
      <c r="P140" s="21"/>
      <c r="Q140" s="21"/>
      <c r="R140" s="21"/>
      <c r="S140" s="21"/>
      <c r="T140" s="21"/>
      <c r="U140" s="21"/>
      <c r="V140" s="21"/>
      <c r="W140" s="21"/>
      <c r="X140" s="21"/>
      <c r="Y140" s="21"/>
      <c r="Z140" s="21"/>
      <c r="AA140" s="21"/>
    </row>
    <row r="141" spans="1:27">
      <c r="A141" s="11"/>
      <c r="B141" s="11"/>
      <c r="C141" s="11"/>
      <c r="D141" s="11"/>
      <c r="E141" s="11"/>
      <c r="F141" s="5"/>
      <c r="G141" s="5"/>
      <c r="H141" s="21"/>
      <c r="I141" s="21"/>
      <c r="J141" s="21"/>
      <c r="K141" s="21"/>
      <c r="L141" s="21"/>
      <c r="M141" s="21"/>
      <c r="N141" s="21"/>
      <c r="O141" s="21"/>
      <c r="P141" s="21"/>
      <c r="Q141" s="21"/>
      <c r="R141" s="21"/>
      <c r="S141" s="21"/>
      <c r="T141" s="21"/>
      <c r="U141" s="21"/>
      <c r="V141" s="21"/>
      <c r="W141" s="21"/>
      <c r="X141" s="21"/>
      <c r="Y141" s="21"/>
      <c r="Z141" s="21"/>
      <c r="AA141" s="21"/>
    </row>
    <row r="142" spans="1:27">
      <c r="A142" s="11"/>
      <c r="B142" s="11"/>
      <c r="C142" s="11"/>
      <c r="D142" s="11"/>
      <c r="E142" s="11"/>
      <c r="F142" s="5"/>
      <c r="G142" s="5"/>
      <c r="H142" s="21"/>
      <c r="I142" s="21"/>
      <c r="J142" s="21"/>
      <c r="K142" s="21"/>
      <c r="L142" s="21"/>
      <c r="M142" s="21"/>
      <c r="N142" s="21"/>
      <c r="O142" s="21"/>
      <c r="P142" s="21"/>
      <c r="Q142" s="21"/>
      <c r="R142" s="21"/>
      <c r="S142" s="21"/>
      <c r="T142" s="21"/>
      <c r="U142" s="21"/>
      <c r="V142" s="21"/>
      <c r="W142" s="21"/>
      <c r="X142" s="21"/>
      <c r="Y142" s="21"/>
      <c r="Z142" s="21"/>
      <c r="AA142" s="21"/>
    </row>
    <row r="143" spans="1:27">
      <c r="A143" s="11"/>
      <c r="B143" s="11"/>
      <c r="C143" s="11"/>
      <c r="D143" s="11"/>
      <c r="E143" s="11"/>
      <c r="F143" s="5"/>
      <c r="G143" s="5"/>
      <c r="H143" s="21"/>
      <c r="I143" s="21"/>
      <c r="J143" s="21"/>
      <c r="K143" s="21"/>
      <c r="L143" s="21"/>
      <c r="M143" s="21"/>
      <c r="N143" s="21"/>
      <c r="O143" s="21"/>
      <c r="P143" s="21"/>
      <c r="Q143" s="21"/>
      <c r="R143" s="21"/>
      <c r="S143" s="21"/>
      <c r="T143" s="21"/>
      <c r="U143" s="21"/>
      <c r="V143" s="21"/>
      <c r="W143" s="21"/>
      <c r="X143" s="21"/>
      <c r="Y143" s="21"/>
      <c r="Z143" s="21"/>
      <c r="AA143" s="21"/>
    </row>
    <row r="144" spans="1:27">
      <c r="A144" s="11"/>
      <c r="B144" s="11"/>
      <c r="C144" s="11"/>
      <c r="D144" s="11"/>
      <c r="E144" s="11"/>
      <c r="F144" s="5"/>
      <c r="G144" s="5"/>
      <c r="H144" s="21"/>
      <c r="I144" s="21"/>
      <c r="J144" s="21"/>
      <c r="K144" s="21"/>
      <c r="L144" s="21"/>
      <c r="M144" s="21"/>
      <c r="N144" s="21"/>
      <c r="O144" s="21"/>
      <c r="P144" s="21"/>
      <c r="Q144" s="21"/>
      <c r="R144" s="21"/>
      <c r="S144" s="21"/>
      <c r="T144" s="21"/>
      <c r="U144" s="21"/>
      <c r="V144" s="21"/>
      <c r="W144" s="21"/>
      <c r="X144" s="21"/>
      <c r="Y144" s="21"/>
      <c r="Z144" s="21"/>
      <c r="AA144" s="21"/>
    </row>
    <row r="145" spans="1:27">
      <c r="A145" s="11"/>
      <c r="B145" s="11"/>
      <c r="C145" s="11"/>
      <c r="D145" s="11"/>
      <c r="E145" s="11"/>
      <c r="F145" s="5"/>
      <c r="G145" s="5"/>
      <c r="H145" s="21"/>
      <c r="I145" s="21"/>
      <c r="J145" s="21"/>
      <c r="K145" s="21"/>
      <c r="L145" s="21"/>
      <c r="M145" s="21"/>
      <c r="N145" s="21"/>
      <c r="O145" s="21"/>
      <c r="P145" s="21"/>
      <c r="Q145" s="21"/>
      <c r="R145" s="21"/>
      <c r="S145" s="21"/>
      <c r="T145" s="21"/>
      <c r="U145" s="21"/>
      <c r="V145" s="21"/>
      <c r="W145" s="21"/>
      <c r="X145" s="21"/>
      <c r="Y145" s="21"/>
      <c r="Z145" s="21"/>
      <c r="AA145" s="21"/>
    </row>
    <row r="146" spans="1:27">
      <c r="A146" s="11"/>
      <c r="B146" s="11"/>
      <c r="C146" s="11"/>
      <c r="D146" s="11"/>
      <c r="E146" s="11"/>
      <c r="F146" s="5"/>
      <c r="G146" s="5"/>
      <c r="H146" s="21"/>
      <c r="I146" s="21"/>
      <c r="J146" s="21"/>
      <c r="K146" s="21"/>
      <c r="L146" s="21"/>
      <c r="M146" s="21"/>
      <c r="N146" s="21"/>
      <c r="O146" s="21"/>
      <c r="P146" s="21"/>
      <c r="Q146" s="21"/>
      <c r="R146" s="21"/>
      <c r="S146" s="21"/>
      <c r="T146" s="21"/>
      <c r="U146" s="21"/>
      <c r="V146" s="21"/>
      <c r="W146" s="21"/>
      <c r="X146" s="21"/>
      <c r="Y146" s="21"/>
      <c r="Z146" s="21"/>
      <c r="AA146" s="21"/>
    </row>
    <row r="147" spans="1:27">
      <c r="A147" s="11"/>
      <c r="B147" s="11"/>
      <c r="C147" s="11"/>
      <c r="D147" s="11"/>
      <c r="E147" s="11"/>
      <c r="F147" s="5"/>
      <c r="G147" s="5"/>
      <c r="H147" s="21"/>
      <c r="I147" s="21"/>
      <c r="J147" s="21"/>
      <c r="K147" s="21"/>
      <c r="L147" s="21"/>
      <c r="M147" s="21"/>
      <c r="N147" s="21"/>
      <c r="O147" s="21"/>
      <c r="P147" s="21"/>
      <c r="Q147" s="21"/>
      <c r="R147" s="21"/>
      <c r="S147" s="21"/>
      <c r="T147" s="21"/>
      <c r="U147" s="21"/>
      <c r="V147" s="21"/>
      <c r="W147" s="21"/>
      <c r="X147" s="21"/>
      <c r="Y147" s="21"/>
      <c r="Z147" s="21"/>
      <c r="AA147" s="21"/>
    </row>
    <row r="148" spans="1:27">
      <c r="A148" s="11"/>
      <c r="B148" s="11"/>
      <c r="C148" s="11"/>
      <c r="D148" s="11"/>
      <c r="E148" s="11"/>
      <c r="F148" s="5"/>
      <c r="G148" s="5"/>
      <c r="H148" s="21"/>
      <c r="I148" s="21"/>
      <c r="J148" s="21"/>
      <c r="K148" s="21"/>
      <c r="L148" s="21"/>
      <c r="M148" s="21"/>
      <c r="N148" s="21"/>
      <c r="O148" s="21"/>
      <c r="P148" s="21"/>
      <c r="Q148" s="21"/>
      <c r="R148" s="21"/>
      <c r="S148" s="21"/>
      <c r="T148" s="21"/>
      <c r="U148" s="21"/>
      <c r="V148" s="21"/>
      <c r="W148" s="21"/>
      <c r="X148" s="21"/>
      <c r="Y148" s="21"/>
      <c r="Z148" s="21"/>
      <c r="AA148" s="21"/>
    </row>
    <row r="149" spans="1:27">
      <c r="A149" s="11"/>
      <c r="B149" s="11"/>
      <c r="C149" s="11"/>
      <c r="D149" s="11"/>
      <c r="E149" s="11"/>
      <c r="F149" s="5"/>
      <c r="G149" s="5"/>
      <c r="H149" s="21"/>
      <c r="I149" s="21"/>
      <c r="J149" s="21"/>
      <c r="K149" s="21"/>
      <c r="L149" s="21"/>
      <c r="M149" s="21"/>
      <c r="N149" s="21"/>
      <c r="O149" s="21"/>
      <c r="P149" s="21"/>
      <c r="Q149" s="21"/>
      <c r="R149" s="21"/>
      <c r="S149" s="21"/>
      <c r="T149" s="21"/>
      <c r="U149" s="21"/>
      <c r="V149" s="21"/>
      <c r="W149" s="21"/>
      <c r="X149" s="21"/>
      <c r="Y149" s="21"/>
      <c r="Z149" s="21"/>
      <c r="AA149" s="21"/>
    </row>
    <row r="150" spans="1:27">
      <c r="A150" s="11"/>
      <c r="B150" s="11"/>
      <c r="C150" s="11"/>
      <c r="D150" s="11"/>
      <c r="E150" s="11"/>
      <c r="F150" s="5"/>
      <c r="G150" s="5"/>
      <c r="H150" s="21"/>
      <c r="I150" s="21"/>
      <c r="J150" s="21"/>
      <c r="K150" s="21"/>
      <c r="L150" s="21"/>
      <c r="M150" s="21"/>
      <c r="N150" s="21"/>
      <c r="O150" s="21"/>
      <c r="P150" s="21"/>
      <c r="Q150" s="21"/>
      <c r="R150" s="21"/>
      <c r="S150" s="21"/>
      <c r="T150" s="21"/>
      <c r="U150" s="21"/>
      <c r="V150" s="21"/>
      <c r="W150" s="21"/>
      <c r="X150" s="21"/>
      <c r="Y150" s="21"/>
      <c r="Z150" s="21"/>
      <c r="AA150" s="21"/>
    </row>
    <row r="151" spans="1:27">
      <c r="A151" s="11"/>
      <c r="B151" s="11"/>
      <c r="C151" s="11"/>
      <c r="D151" s="11"/>
      <c r="E151" s="11"/>
      <c r="F151" s="5"/>
      <c r="G151" s="5"/>
      <c r="H151" s="21"/>
      <c r="I151" s="21"/>
      <c r="J151" s="21"/>
      <c r="K151" s="21"/>
      <c r="L151" s="21"/>
      <c r="M151" s="21"/>
      <c r="N151" s="21"/>
      <c r="O151" s="21"/>
      <c r="P151" s="21"/>
      <c r="Q151" s="21"/>
      <c r="R151" s="21"/>
      <c r="S151" s="21"/>
      <c r="T151" s="21"/>
      <c r="U151" s="21"/>
      <c r="V151" s="21"/>
      <c r="W151" s="21"/>
      <c r="X151" s="21"/>
      <c r="Y151" s="21"/>
      <c r="Z151" s="21"/>
      <c r="AA151" s="21"/>
    </row>
    <row r="152" spans="1:27">
      <c r="A152" s="21"/>
      <c r="B152" s="21"/>
      <c r="C152" s="21"/>
      <c r="D152" s="21"/>
      <c r="E152" s="21"/>
      <c r="F152" s="38"/>
      <c r="G152" s="5"/>
      <c r="H152" s="21"/>
      <c r="I152" s="21"/>
      <c r="J152" s="21"/>
      <c r="K152" s="21"/>
      <c r="L152" s="21"/>
      <c r="M152" s="21"/>
      <c r="N152" s="21"/>
      <c r="O152" s="21"/>
      <c r="P152" s="21"/>
      <c r="Q152" s="21"/>
      <c r="R152" s="21"/>
      <c r="S152" s="21"/>
      <c r="T152" s="21"/>
      <c r="U152" s="21"/>
      <c r="V152" s="21"/>
      <c r="W152" s="21"/>
      <c r="X152" s="21"/>
      <c r="Y152" s="21"/>
      <c r="Z152" s="21"/>
      <c r="AA152" s="21"/>
    </row>
    <row r="153" spans="1:27">
      <c r="A153" s="21"/>
      <c r="B153" s="21"/>
      <c r="C153" s="21"/>
      <c r="D153" s="21"/>
      <c r="E153" s="21"/>
      <c r="F153" s="38"/>
      <c r="G153" s="5"/>
      <c r="H153" s="21"/>
      <c r="I153" s="21"/>
      <c r="J153" s="21"/>
      <c r="K153" s="21"/>
      <c r="L153" s="21"/>
      <c r="M153" s="21"/>
      <c r="N153" s="21"/>
      <c r="O153" s="21"/>
      <c r="P153" s="21"/>
      <c r="Q153" s="21"/>
      <c r="R153" s="21"/>
      <c r="S153" s="21"/>
      <c r="T153" s="21"/>
      <c r="U153" s="21"/>
      <c r="V153" s="21"/>
      <c r="W153" s="21"/>
      <c r="X153" s="21"/>
      <c r="Y153" s="21"/>
      <c r="Z153" s="21"/>
      <c r="AA153" s="21"/>
    </row>
    <row r="154" spans="1:27">
      <c r="A154" s="21"/>
      <c r="B154" s="21"/>
      <c r="C154" s="21"/>
      <c r="D154" s="21"/>
      <c r="E154" s="21"/>
      <c r="F154" s="38"/>
      <c r="G154" s="5"/>
      <c r="H154" s="21"/>
      <c r="I154" s="21"/>
      <c r="J154" s="21"/>
      <c r="K154" s="21"/>
      <c r="L154" s="21"/>
      <c r="M154" s="21"/>
      <c r="N154" s="21"/>
      <c r="O154" s="21"/>
      <c r="P154" s="21"/>
      <c r="Q154" s="21"/>
      <c r="R154" s="21"/>
      <c r="S154" s="21"/>
      <c r="T154" s="21"/>
      <c r="U154" s="21"/>
      <c r="V154" s="21"/>
      <c r="W154" s="21"/>
      <c r="X154" s="21"/>
      <c r="Y154" s="21"/>
      <c r="Z154" s="21"/>
      <c r="AA154" s="21"/>
    </row>
    <row r="155" spans="1:27">
      <c r="A155" s="21"/>
      <c r="B155" s="21"/>
      <c r="C155" s="21"/>
      <c r="D155" s="21"/>
      <c r="E155" s="21"/>
      <c r="F155" s="38"/>
      <c r="G155" s="5"/>
      <c r="H155" s="21"/>
      <c r="I155" s="21"/>
      <c r="J155" s="21"/>
      <c r="K155" s="21"/>
      <c r="L155" s="21"/>
      <c r="M155" s="21"/>
      <c r="N155" s="21"/>
      <c r="O155" s="21"/>
      <c r="P155" s="21"/>
      <c r="Q155" s="21"/>
      <c r="R155" s="21"/>
      <c r="S155" s="21"/>
      <c r="T155" s="21"/>
      <c r="U155" s="21"/>
      <c r="V155" s="21"/>
      <c r="W155" s="21"/>
      <c r="X155" s="21"/>
      <c r="Y155" s="21"/>
      <c r="Z155" s="21"/>
      <c r="AA155" s="21"/>
    </row>
    <row r="156" spans="1:27">
      <c r="A156" s="21"/>
      <c r="B156" s="21"/>
      <c r="C156" s="21"/>
      <c r="D156" s="21"/>
      <c r="E156" s="21"/>
      <c r="F156" s="38"/>
      <c r="G156" s="5"/>
      <c r="H156" s="21"/>
      <c r="I156" s="21"/>
      <c r="J156" s="21"/>
      <c r="K156" s="21"/>
      <c r="L156" s="21"/>
      <c r="M156" s="21"/>
      <c r="N156" s="21"/>
      <c r="O156" s="21"/>
      <c r="P156" s="21"/>
      <c r="Q156" s="21"/>
      <c r="R156" s="21"/>
      <c r="S156" s="21"/>
      <c r="T156" s="21"/>
      <c r="U156" s="21"/>
      <c r="V156" s="21"/>
      <c r="W156" s="21"/>
      <c r="X156" s="21"/>
      <c r="Y156" s="21"/>
      <c r="Z156" s="21"/>
      <c r="AA156" s="21"/>
    </row>
    <row r="157" spans="1:27">
      <c r="A157" s="21"/>
      <c r="B157" s="21"/>
      <c r="C157" s="21"/>
      <c r="D157" s="21"/>
      <c r="E157" s="21"/>
      <c r="F157" s="38"/>
      <c r="G157" s="5"/>
      <c r="H157" s="21"/>
      <c r="I157" s="21"/>
      <c r="J157" s="21"/>
      <c r="K157" s="21"/>
      <c r="L157" s="21"/>
      <c r="M157" s="21"/>
      <c r="N157" s="21"/>
      <c r="O157" s="21"/>
      <c r="P157" s="21"/>
      <c r="Q157" s="21"/>
      <c r="R157" s="21"/>
      <c r="S157" s="21"/>
      <c r="T157" s="21"/>
      <c r="U157" s="21"/>
      <c r="V157" s="21"/>
      <c r="W157" s="21"/>
      <c r="X157" s="21"/>
      <c r="Y157" s="21"/>
      <c r="Z157" s="21"/>
      <c r="AA157" s="21"/>
    </row>
    <row r="158" spans="1:27">
      <c r="A158" s="21"/>
      <c r="B158" s="21"/>
      <c r="C158" s="21"/>
      <c r="D158" s="21"/>
      <c r="E158" s="21"/>
      <c r="F158" s="38"/>
      <c r="G158" s="5"/>
      <c r="H158" s="21"/>
      <c r="I158" s="21"/>
      <c r="J158" s="21"/>
      <c r="K158" s="21"/>
      <c r="L158" s="21"/>
      <c r="M158" s="21"/>
      <c r="N158" s="21"/>
      <c r="O158" s="21"/>
      <c r="P158" s="21"/>
      <c r="Q158" s="21"/>
      <c r="R158" s="21"/>
      <c r="S158" s="21"/>
      <c r="T158" s="21"/>
      <c r="U158" s="21"/>
      <c r="V158" s="21"/>
      <c r="W158" s="21"/>
      <c r="X158" s="21"/>
      <c r="Y158" s="21"/>
      <c r="Z158" s="21"/>
      <c r="AA158" s="21"/>
    </row>
    <row r="159" spans="1:27">
      <c r="A159" s="21"/>
      <c r="B159" s="21"/>
      <c r="C159" s="21"/>
      <c r="D159" s="21"/>
      <c r="E159" s="21"/>
      <c r="F159" s="38"/>
      <c r="G159" s="5"/>
      <c r="H159" s="21"/>
      <c r="I159" s="21"/>
      <c r="J159" s="21"/>
      <c r="K159" s="21"/>
      <c r="L159" s="21"/>
      <c r="M159" s="21"/>
      <c r="N159" s="21"/>
      <c r="O159" s="21"/>
      <c r="P159" s="21"/>
      <c r="Q159" s="21"/>
      <c r="R159" s="21"/>
      <c r="S159" s="21"/>
      <c r="T159" s="21"/>
      <c r="U159" s="21"/>
      <c r="V159" s="21"/>
      <c r="W159" s="21"/>
      <c r="X159" s="21"/>
      <c r="Y159" s="21"/>
      <c r="Z159" s="21"/>
      <c r="AA159" s="21"/>
    </row>
    <row r="160" spans="1:27">
      <c r="A160" s="21"/>
      <c r="B160" s="21"/>
      <c r="C160" s="21"/>
      <c r="D160" s="21"/>
      <c r="E160" s="21"/>
      <c r="F160" s="38"/>
      <c r="G160" s="5"/>
      <c r="H160" s="21"/>
      <c r="I160" s="21"/>
      <c r="J160" s="21"/>
      <c r="K160" s="21"/>
      <c r="L160" s="21"/>
      <c r="M160" s="21"/>
      <c r="N160" s="21"/>
      <c r="O160" s="21"/>
      <c r="P160" s="21"/>
      <c r="Q160" s="21"/>
      <c r="R160" s="21"/>
      <c r="S160" s="21"/>
      <c r="T160" s="21"/>
      <c r="U160" s="21"/>
      <c r="V160" s="21"/>
      <c r="W160" s="21"/>
      <c r="X160" s="21"/>
      <c r="Y160" s="21"/>
      <c r="Z160" s="21"/>
      <c r="AA160" s="21"/>
    </row>
    <row r="161" spans="1:27">
      <c r="A161" s="21"/>
      <c r="B161" s="21"/>
      <c r="C161" s="21"/>
      <c r="D161" s="21"/>
      <c r="E161" s="21"/>
      <c r="F161" s="38"/>
      <c r="G161" s="5"/>
      <c r="H161" s="21"/>
      <c r="I161" s="21"/>
      <c r="J161" s="21"/>
      <c r="K161" s="21"/>
      <c r="L161" s="21"/>
      <c r="M161" s="21"/>
      <c r="N161" s="21"/>
      <c r="O161" s="21"/>
      <c r="P161" s="21"/>
      <c r="Q161" s="21"/>
      <c r="R161" s="21"/>
      <c r="S161" s="21"/>
      <c r="T161" s="21"/>
      <c r="U161" s="21"/>
      <c r="V161" s="21"/>
      <c r="W161" s="21"/>
      <c r="X161" s="21"/>
      <c r="Y161" s="21"/>
      <c r="Z161" s="21"/>
      <c r="AA161" s="21"/>
    </row>
    <row r="162" spans="1:27">
      <c r="A162" s="21"/>
      <c r="B162" s="21"/>
      <c r="C162" s="21"/>
      <c r="D162" s="21"/>
      <c r="E162" s="21"/>
      <c r="F162" s="38"/>
      <c r="G162" s="5"/>
      <c r="H162" s="21"/>
      <c r="I162" s="21"/>
      <c r="J162" s="21"/>
      <c r="K162" s="21"/>
      <c r="L162" s="21"/>
      <c r="M162" s="21"/>
      <c r="N162" s="21"/>
      <c r="O162" s="21"/>
      <c r="P162" s="21"/>
      <c r="Q162" s="21"/>
      <c r="R162" s="21"/>
      <c r="S162" s="21"/>
      <c r="T162" s="21"/>
      <c r="U162" s="21"/>
      <c r="V162" s="21"/>
      <c r="W162" s="21"/>
      <c r="X162" s="21"/>
      <c r="Y162" s="21"/>
      <c r="Z162" s="21"/>
      <c r="AA162" s="21"/>
    </row>
    <row r="163" spans="1:27">
      <c r="A163" s="21"/>
      <c r="B163" s="21"/>
      <c r="C163" s="21"/>
      <c r="D163" s="21"/>
      <c r="E163" s="21"/>
      <c r="F163" s="38"/>
      <c r="G163" s="5"/>
      <c r="H163" s="21"/>
      <c r="I163" s="21"/>
      <c r="J163" s="21"/>
      <c r="K163" s="21"/>
      <c r="L163" s="21"/>
      <c r="M163" s="21"/>
      <c r="N163" s="21"/>
      <c r="O163" s="21"/>
      <c r="P163" s="21"/>
      <c r="Q163" s="21"/>
      <c r="R163" s="21"/>
      <c r="S163" s="21"/>
      <c r="T163" s="21"/>
      <c r="U163" s="21"/>
      <c r="V163" s="21"/>
      <c r="W163" s="21"/>
      <c r="X163" s="21"/>
      <c r="Y163" s="21"/>
      <c r="Z163" s="21"/>
      <c r="AA163" s="21"/>
    </row>
    <row r="164" spans="1:27">
      <c r="A164" s="21"/>
      <c r="B164" s="21"/>
      <c r="C164" s="21"/>
      <c r="D164" s="21"/>
      <c r="E164" s="21"/>
      <c r="F164" s="38"/>
      <c r="G164" s="5"/>
      <c r="H164" s="21"/>
      <c r="I164" s="21"/>
      <c r="J164" s="21"/>
      <c r="K164" s="21"/>
      <c r="L164" s="21"/>
      <c r="M164" s="21"/>
      <c r="N164" s="21"/>
      <c r="O164" s="21"/>
      <c r="P164" s="21"/>
      <c r="Q164" s="21"/>
      <c r="R164" s="21"/>
      <c r="S164" s="21"/>
      <c r="T164" s="21"/>
      <c r="U164" s="21"/>
      <c r="V164" s="21"/>
      <c r="W164" s="21"/>
      <c r="X164" s="21"/>
      <c r="Y164" s="21"/>
      <c r="Z164" s="21"/>
      <c r="AA164" s="21"/>
    </row>
    <row r="165" spans="1:27">
      <c r="A165" s="21"/>
      <c r="B165" s="21"/>
      <c r="C165" s="21"/>
      <c r="D165" s="21"/>
      <c r="E165" s="21"/>
      <c r="F165" s="38"/>
      <c r="G165" s="5"/>
      <c r="H165" s="21"/>
      <c r="I165" s="21"/>
      <c r="J165" s="21"/>
      <c r="K165" s="21"/>
      <c r="L165" s="21"/>
      <c r="M165" s="21"/>
      <c r="N165" s="21"/>
      <c r="O165" s="21"/>
      <c r="P165" s="21"/>
      <c r="Q165" s="21"/>
      <c r="R165" s="21"/>
      <c r="S165" s="21"/>
      <c r="T165" s="21"/>
      <c r="U165" s="21"/>
      <c r="V165" s="21"/>
      <c r="W165" s="21"/>
      <c r="X165" s="21"/>
      <c r="Y165" s="21"/>
      <c r="Z165" s="21"/>
      <c r="AA165" s="21"/>
    </row>
    <row r="166" spans="1:27">
      <c r="A166" s="21"/>
      <c r="B166" s="21"/>
      <c r="C166" s="21"/>
      <c r="D166" s="21"/>
      <c r="E166" s="21"/>
      <c r="F166" s="38"/>
      <c r="G166" s="5"/>
      <c r="H166" s="21"/>
      <c r="I166" s="21"/>
      <c r="J166" s="21"/>
      <c r="K166" s="21"/>
      <c r="L166" s="21"/>
      <c r="M166" s="21"/>
      <c r="N166" s="21"/>
      <c r="O166" s="21"/>
      <c r="P166" s="21"/>
      <c r="Q166" s="21"/>
      <c r="R166" s="21"/>
      <c r="S166" s="21"/>
      <c r="T166" s="21"/>
      <c r="U166" s="21"/>
      <c r="V166" s="21"/>
      <c r="W166" s="21"/>
      <c r="X166" s="21"/>
      <c r="Y166" s="21"/>
      <c r="Z166" s="21"/>
      <c r="AA166" s="21"/>
    </row>
    <row r="167" spans="1:27">
      <c r="A167" s="21"/>
      <c r="B167" s="21"/>
      <c r="C167" s="21"/>
      <c r="D167" s="21"/>
      <c r="E167" s="21"/>
      <c r="F167" s="38"/>
      <c r="G167" s="5"/>
      <c r="H167" s="21"/>
      <c r="I167" s="21"/>
      <c r="J167" s="21"/>
      <c r="K167" s="21"/>
      <c r="L167" s="21"/>
      <c r="M167" s="21"/>
      <c r="N167" s="21"/>
      <c r="O167" s="21"/>
      <c r="P167" s="21"/>
      <c r="Q167" s="21"/>
      <c r="R167" s="21"/>
      <c r="S167" s="21"/>
      <c r="T167" s="21"/>
      <c r="U167" s="21"/>
      <c r="V167" s="21"/>
      <c r="W167" s="21"/>
      <c r="X167" s="21"/>
      <c r="Y167" s="21"/>
      <c r="Z167" s="21"/>
      <c r="AA167" s="21"/>
    </row>
    <row r="168" spans="1:27">
      <c r="A168" s="21"/>
      <c r="B168" s="21"/>
      <c r="C168" s="21"/>
      <c r="D168" s="21"/>
      <c r="E168" s="21"/>
      <c r="F168" s="38"/>
      <c r="G168" s="5"/>
      <c r="H168" s="21"/>
      <c r="I168" s="21"/>
      <c r="J168" s="21"/>
      <c r="K168" s="21"/>
      <c r="L168" s="21"/>
      <c r="M168" s="21"/>
      <c r="N168" s="21"/>
      <c r="O168" s="21"/>
      <c r="P168" s="21"/>
      <c r="Q168" s="21"/>
      <c r="R168" s="21"/>
      <c r="S168" s="21"/>
      <c r="T168" s="21"/>
      <c r="U168" s="21"/>
      <c r="V168" s="21"/>
      <c r="W168" s="21"/>
      <c r="X168" s="21"/>
      <c r="Y168" s="21"/>
      <c r="Z168" s="21"/>
      <c r="AA168" s="21"/>
    </row>
    <row r="169" spans="1:27">
      <c r="A169" s="21"/>
      <c r="B169" s="21"/>
      <c r="C169" s="21"/>
      <c r="D169" s="21"/>
      <c r="E169" s="21"/>
      <c r="F169" s="38"/>
      <c r="G169" s="5"/>
      <c r="H169" s="21"/>
      <c r="I169" s="21"/>
      <c r="J169" s="21"/>
      <c r="K169" s="21"/>
      <c r="L169" s="21"/>
      <c r="M169" s="21"/>
      <c r="N169" s="21"/>
      <c r="O169" s="21"/>
      <c r="P169" s="21"/>
      <c r="Q169" s="21"/>
      <c r="R169" s="21"/>
      <c r="S169" s="21"/>
      <c r="T169" s="21"/>
      <c r="U169" s="21"/>
      <c r="V169" s="21"/>
      <c r="W169" s="21"/>
      <c r="X169" s="21"/>
      <c r="Y169" s="21"/>
      <c r="Z169" s="21"/>
      <c r="AA169" s="21"/>
    </row>
    <row r="170" spans="1:27">
      <c r="A170" s="21"/>
      <c r="B170" s="21"/>
      <c r="C170" s="21"/>
      <c r="D170" s="21"/>
      <c r="E170" s="21"/>
      <c r="F170" s="38"/>
      <c r="G170" s="5"/>
      <c r="H170" s="21"/>
      <c r="I170" s="21"/>
      <c r="J170" s="21"/>
      <c r="K170" s="21"/>
      <c r="L170" s="21"/>
      <c r="M170" s="21"/>
      <c r="N170" s="21"/>
      <c r="O170" s="21"/>
      <c r="P170" s="21"/>
      <c r="Q170" s="21"/>
      <c r="R170" s="21"/>
      <c r="S170" s="21"/>
      <c r="T170" s="21"/>
      <c r="U170" s="21"/>
      <c r="V170" s="21"/>
      <c r="W170" s="21"/>
      <c r="X170" s="21"/>
      <c r="Y170" s="21"/>
      <c r="Z170" s="21"/>
      <c r="AA170" s="21"/>
    </row>
    <row r="171" spans="1:27">
      <c r="A171" s="21"/>
      <c r="B171" s="21"/>
      <c r="C171" s="21"/>
      <c r="D171" s="21"/>
      <c r="E171" s="21"/>
      <c r="F171" s="38"/>
      <c r="G171" s="5"/>
      <c r="H171" s="21"/>
      <c r="I171" s="21"/>
      <c r="J171" s="21"/>
      <c r="K171" s="21"/>
      <c r="L171" s="21"/>
      <c r="M171" s="21"/>
      <c r="N171" s="21"/>
      <c r="O171" s="21"/>
      <c r="P171" s="21"/>
      <c r="Q171" s="21"/>
      <c r="R171" s="21"/>
      <c r="S171" s="21"/>
      <c r="T171" s="21"/>
      <c r="U171" s="21"/>
      <c r="V171" s="21"/>
      <c r="W171" s="21"/>
      <c r="X171" s="21"/>
      <c r="Y171" s="21"/>
      <c r="Z171" s="21"/>
      <c r="AA171" s="21"/>
    </row>
    <row r="172" spans="1:27">
      <c r="A172" s="21"/>
      <c r="B172" s="21"/>
      <c r="C172" s="21"/>
      <c r="D172" s="21"/>
      <c r="E172" s="21"/>
      <c r="F172" s="38"/>
      <c r="G172" s="5"/>
      <c r="H172" s="21"/>
      <c r="I172" s="21"/>
      <c r="J172" s="21"/>
      <c r="K172" s="21"/>
      <c r="L172" s="21"/>
      <c r="M172" s="21"/>
      <c r="N172" s="21"/>
      <c r="O172" s="21"/>
      <c r="P172" s="21"/>
      <c r="Q172" s="21"/>
      <c r="R172" s="21"/>
      <c r="S172" s="21"/>
      <c r="T172" s="21"/>
      <c r="U172" s="21"/>
      <c r="V172" s="21"/>
      <c r="W172" s="21"/>
      <c r="X172" s="21"/>
      <c r="Y172" s="21"/>
      <c r="Z172" s="21"/>
      <c r="AA172" s="21"/>
    </row>
    <row r="173" spans="1:27">
      <c r="A173" s="21"/>
      <c r="B173" s="21"/>
      <c r="C173" s="21"/>
      <c r="D173" s="21"/>
      <c r="E173" s="21"/>
      <c r="F173" s="38"/>
      <c r="G173" s="5"/>
      <c r="H173" s="21"/>
      <c r="I173" s="21"/>
      <c r="J173" s="21"/>
      <c r="K173" s="21"/>
      <c r="L173" s="21"/>
      <c r="M173" s="21"/>
      <c r="N173" s="21"/>
      <c r="O173" s="21"/>
      <c r="P173" s="21"/>
      <c r="Q173" s="21"/>
      <c r="R173" s="21"/>
      <c r="S173" s="21"/>
      <c r="T173" s="21"/>
      <c r="U173" s="21"/>
      <c r="V173" s="21"/>
      <c r="W173" s="21"/>
      <c r="X173" s="21"/>
      <c r="Y173" s="21"/>
      <c r="Z173" s="21"/>
      <c r="AA173" s="21"/>
    </row>
    <row r="174" spans="1:27">
      <c r="A174" s="21"/>
      <c r="B174" s="21"/>
      <c r="C174" s="21"/>
      <c r="D174" s="21"/>
      <c r="E174" s="21"/>
      <c r="F174" s="38"/>
      <c r="G174" s="5"/>
      <c r="H174" s="21"/>
      <c r="I174" s="21"/>
      <c r="J174" s="21"/>
      <c r="K174" s="21"/>
      <c r="L174" s="21"/>
      <c r="M174" s="21"/>
      <c r="N174" s="21"/>
      <c r="O174" s="21"/>
      <c r="P174" s="21"/>
      <c r="Q174" s="21"/>
      <c r="R174" s="21"/>
      <c r="S174" s="21"/>
      <c r="T174" s="21"/>
      <c r="U174" s="21"/>
      <c r="V174" s="21"/>
      <c r="W174" s="21"/>
      <c r="X174" s="21"/>
      <c r="Y174" s="21"/>
      <c r="Z174" s="21"/>
      <c r="AA174" s="21"/>
    </row>
    <row r="175" spans="1:27">
      <c r="A175" s="21"/>
      <c r="B175" s="21"/>
      <c r="C175" s="21"/>
      <c r="D175" s="21"/>
      <c r="E175" s="21"/>
      <c r="F175" s="38"/>
      <c r="G175" s="5"/>
      <c r="H175" s="21"/>
      <c r="I175" s="21"/>
      <c r="J175" s="21"/>
      <c r="K175" s="21"/>
      <c r="L175" s="21"/>
      <c r="M175" s="21"/>
      <c r="N175" s="21"/>
      <c r="O175" s="21"/>
      <c r="P175" s="21"/>
      <c r="Q175" s="21"/>
      <c r="R175" s="21"/>
      <c r="S175" s="21"/>
      <c r="T175" s="21"/>
      <c r="U175" s="21"/>
      <c r="V175" s="21"/>
      <c r="W175" s="21"/>
      <c r="X175" s="21"/>
      <c r="Y175" s="21"/>
      <c r="Z175" s="21"/>
      <c r="AA175" s="21"/>
    </row>
    <row r="176" spans="1:27">
      <c r="A176" s="21"/>
      <c r="B176" s="21"/>
      <c r="C176" s="21"/>
      <c r="D176" s="21"/>
      <c r="E176" s="21"/>
      <c r="F176" s="38"/>
      <c r="G176" s="5"/>
      <c r="H176" s="21"/>
      <c r="I176" s="21"/>
      <c r="J176" s="21"/>
      <c r="K176" s="21"/>
      <c r="L176" s="21"/>
      <c r="M176" s="21"/>
      <c r="N176" s="21"/>
      <c r="O176" s="21"/>
      <c r="P176" s="21"/>
      <c r="Q176" s="21"/>
      <c r="R176" s="21"/>
      <c r="S176" s="21"/>
      <c r="T176" s="21"/>
      <c r="U176" s="21"/>
      <c r="V176" s="21"/>
      <c r="W176" s="21"/>
      <c r="X176" s="21"/>
      <c r="Y176" s="21"/>
      <c r="Z176" s="21"/>
      <c r="AA176" s="21"/>
    </row>
    <row r="177" spans="1:27">
      <c r="A177" s="21"/>
      <c r="B177" s="21"/>
      <c r="C177" s="21"/>
      <c r="D177" s="21"/>
      <c r="E177" s="21"/>
      <c r="F177" s="38"/>
      <c r="G177" s="5"/>
      <c r="H177" s="21"/>
      <c r="I177" s="21"/>
      <c r="J177" s="21"/>
      <c r="K177" s="21"/>
      <c r="L177" s="21"/>
      <c r="M177" s="21"/>
      <c r="N177" s="21"/>
      <c r="O177" s="21"/>
      <c r="P177" s="21"/>
      <c r="Q177" s="21"/>
      <c r="R177" s="21"/>
      <c r="S177" s="21"/>
      <c r="T177" s="21"/>
      <c r="U177" s="21"/>
      <c r="V177" s="21"/>
      <c r="W177" s="21"/>
      <c r="X177" s="21"/>
      <c r="Y177" s="21"/>
      <c r="Z177" s="21"/>
      <c r="AA177" s="21"/>
    </row>
    <row r="178" spans="1:27">
      <c r="A178" s="21"/>
      <c r="B178" s="21"/>
      <c r="C178" s="21"/>
      <c r="D178" s="21"/>
      <c r="E178" s="21"/>
      <c r="F178" s="38"/>
      <c r="G178" s="5"/>
      <c r="H178" s="21"/>
      <c r="I178" s="21"/>
      <c r="J178" s="21"/>
      <c r="K178" s="21"/>
      <c r="L178" s="21"/>
      <c r="M178" s="21"/>
      <c r="N178" s="21"/>
      <c r="O178" s="21"/>
      <c r="P178" s="21"/>
      <c r="Q178" s="21"/>
      <c r="R178" s="21"/>
      <c r="S178" s="21"/>
      <c r="T178" s="21"/>
      <c r="U178" s="21"/>
      <c r="V178" s="21"/>
      <c r="W178" s="21"/>
      <c r="X178" s="21"/>
      <c r="Y178" s="21"/>
      <c r="Z178" s="21"/>
      <c r="AA178" s="21"/>
    </row>
    <row r="179" spans="1:27">
      <c r="A179" s="21"/>
      <c r="B179" s="21"/>
      <c r="C179" s="21"/>
      <c r="D179" s="21"/>
      <c r="E179" s="21"/>
      <c r="F179" s="38"/>
      <c r="G179" s="5"/>
      <c r="H179" s="21"/>
      <c r="I179" s="21"/>
      <c r="J179" s="21"/>
      <c r="K179" s="21"/>
      <c r="L179" s="21"/>
      <c r="M179" s="21"/>
      <c r="N179" s="21"/>
      <c r="O179" s="21"/>
      <c r="P179" s="21"/>
      <c r="Q179" s="21"/>
      <c r="R179" s="21"/>
      <c r="S179" s="21"/>
      <c r="T179" s="21"/>
      <c r="U179" s="21"/>
      <c r="V179" s="21"/>
      <c r="W179" s="21"/>
      <c r="X179" s="21"/>
      <c r="Y179" s="21"/>
      <c r="Z179" s="21"/>
      <c r="AA179" s="21"/>
    </row>
    <row r="180" spans="1:27">
      <c r="A180" s="21"/>
      <c r="B180" s="21"/>
      <c r="C180" s="21"/>
      <c r="D180" s="21"/>
      <c r="E180" s="21"/>
      <c r="F180" s="38"/>
      <c r="G180" s="5"/>
      <c r="H180" s="21"/>
      <c r="I180" s="21"/>
      <c r="J180" s="21"/>
      <c r="K180" s="21"/>
      <c r="L180" s="21"/>
      <c r="M180" s="21"/>
      <c r="N180" s="21"/>
      <c r="O180" s="21"/>
      <c r="P180" s="21"/>
      <c r="Q180" s="21"/>
      <c r="R180" s="21"/>
      <c r="S180" s="21"/>
      <c r="T180" s="21"/>
      <c r="U180" s="21"/>
      <c r="V180" s="21"/>
      <c r="W180" s="21"/>
      <c r="X180" s="21"/>
      <c r="Y180" s="21"/>
      <c r="Z180" s="21"/>
      <c r="AA180" s="21"/>
    </row>
    <row r="181" spans="1:27">
      <c r="A181" s="21"/>
      <c r="B181" s="21"/>
      <c r="C181" s="21"/>
      <c r="D181" s="21"/>
      <c r="E181" s="21"/>
      <c r="F181" s="38"/>
      <c r="G181" s="5"/>
      <c r="H181" s="21"/>
      <c r="I181" s="21"/>
      <c r="J181" s="21"/>
      <c r="K181" s="21"/>
      <c r="L181" s="21"/>
      <c r="M181" s="21"/>
      <c r="N181" s="21"/>
      <c r="O181" s="21"/>
      <c r="P181" s="21"/>
      <c r="Q181" s="21"/>
      <c r="R181" s="21"/>
      <c r="S181" s="21"/>
      <c r="T181" s="21"/>
      <c r="U181" s="21"/>
      <c r="V181" s="21"/>
      <c r="W181" s="21"/>
      <c r="X181" s="21"/>
      <c r="Y181" s="21"/>
      <c r="Z181" s="21"/>
      <c r="AA181" s="21"/>
    </row>
    <row r="182" spans="1:27">
      <c r="A182" s="21"/>
      <c r="B182" s="21"/>
      <c r="C182" s="21"/>
      <c r="D182" s="21"/>
      <c r="E182" s="21"/>
      <c r="F182" s="38"/>
      <c r="G182" s="5"/>
      <c r="H182" s="21"/>
      <c r="I182" s="21"/>
      <c r="J182" s="21"/>
      <c r="K182" s="21"/>
      <c r="L182" s="21"/>
      <c r="M182" s="21"/>
      <c r="N182" s="21"/>
      <c r="O182" s="21"/>
      <c r="P182" s="21"/>
      <c r="Q182" s="21"/>
      <c r="R182" s="21"/>
      <c r="S182" s="21"/>
      <c r="T182" s="21"/>
      <c r="U182" s="21"/>
      <c r="V182" s="21"/>
      <c r="W182" s="21"/>
      <c r="X182" s="21"/>
      <c r="Y182" s="21"/>
      <c r="Z182" s="21"/>
      <c r="AA182" s="21"/>
    </row>
    <row r="183" spans="1:27">
      <c r="A183" s="21"/>
      <c r="B183" s="21"/>
      <c r="C183" s="21"/>
      <c r="D183" s="21"/>
      <c r="E183" s="21"/>
      <c r="F183" s="38"/>
      <c r="G183" s="5"/>
      <c r="H183" s="21"/>
      <c r="I183" s="21"/>
      <c r="J183" s="21"/>
      <c r="K183" s="21"/>
      <c r="L183" s="21"/>
      <c r="M183" s="21"/>
      <c r="N183" s="21"/>
      <c r="O183" s="21"/>
      <c r="P183" s="21"/>
      <c r="Q183" s="21"/>
      <c r="R183" s="21"/>
      <c r="S183" s="21"/>
      <c r="T183" s="21"/>
      <c r="U183" s="21"/>
      <c r="V183" s="21"/>
      <c r="W183" s="21"/>
      <c r="X183" s="21"/>
      <c r="Y183" s="21"/>
      <c r="Z183" s="21"/>
      <c r="AA183" s="21"/>
    </row>
    <row r="184" spans="1:27">
      <c r="A184" s="21"/>
      <c r="B184" s="21"/>
      <c r="C184" s="21"/>
      <c r="D184" s="21"/>
      <c r="E184" s="21"/>
      <c r="F184" s="38"/>
      <c r="G184" s="5"/>
      <c r="H184" s="21"/>
      <c r="I184" s="21"/>
      <c r="J184" s="21"/>
      <c r="K184" s="21"/>
      <c r="L184" s="21"/>
      <c r="M184" s="21"/>
      <c r="N184" s="21"/>
      <c r="O184" s="21"/>
      <c r="P184" s="21"/>
      <c r="Q184" s="21"/>
      <c r="R184" s="21"/>
      <c r="S184" s="21"/>
      <c r="T184" s="21"/>
      <c r="U184" s="21"/>
      <c r="V184" s="21"/>
      <c r="W184" s="21"/>
      <c r="X184" s="21"/>
      <c r="Y184" s="21"/>
      <c r="Z184" s="21"/>
      <c r="AA184" s="21"/>
    </row>
    <row r="185" spans="1:27">
      <c r="A185" s="21"/>
      <c r="B185" s="21"/>
      <c r="C185" s="21"/>
      <c r="D185" s="21"/>
      <c r="E185" s="21"/>
      <c r="F185" s="38"/>
      <c r="G185" s="5"/>
      <c r="H185" s="21"/>
      <c r="I185" s="21"/>
      <c r="J185" s="21"/>
      <c r="K185" s="21"/>
      <c r="L185" s="21"/>
      <c r="M185" s="21"/>
      <c r="N185" s="21"/>
      <c r="O185" s="21"/>
      <c r="P185" s="21"/>
      <c r="Q185" s="21"/>
      <c r="R185" s="21"/>
      <c r="S185" s="21"/>
      <c r="T185" s="21"/>
      <c r="U185" s="21"/>
      <c r="V185" s="21"/>
      <c r="W185" s="21"/>
      <c r="X185" s="21"/>
      <c r="Y185" s="21"/>
      <c r="Z185" s="21"/>
      <c r="AA185" s="21"/>
    </row>
    <row r="186" spans="1:27">
      <c r="A186" s="21"/>
      <c r="B186" s="21"/>
      <c r="C186" s="21"/>
      <c r="D186" s="21"/>
      <c r="E186" s="21"/>
      <c r="F186" s="38"/>
      <c r="G186" s="5"/>
      <c r="H186" s="21"/>
      <c r="I186" s="21"/>
      <c r="J186" s="21"/>
      <c r="K186" s="21"/>
      <c r="L186" s="21"/>
      <c r="M186" s="21"/>
      <c r="N186" s="21"/>
      <c r="O186" s="21"/>
      <c r="P186" s="21"/>
      <c r="Q186" s="21"/>
      <c r="R186" s="21"/>
      <c r="S186" s="21"/>
      <c r="T186" s="21"/>
      <c r="U186" s="21"/>
      <c r="V186" s="21"/>
      <c r="W186" s="21"/>
      <c r="X186" s="21"/>
      <c r="Y186" s="21"/>
      <c r="Z186" s="21"/>
      <c r="AA186" s="21"/>
    </row>
    <row r="187" spans="1:27">
      <c r="A187" s="21"/>
      <c r="B187" s="21"/>
      <c r="C187" s="21"/>
      <c r="D187" s="21"/>
      <c r="E187" s="21"/>
      <c r="F187" s="38"/>
      <c r="G187" s="5"/>
      <c r="H187" s="21"/>
      <c r="I187" s="21"/>
      <c r="J187" s="21"/>
      <c r="K187" s="21"/>
      <c r="L187" s="21"/>
      <c r="M187" s="21"/>
      <c r="N187" s="21"/>
      <c r="O187" s="21"/>
      <c r="P187" s="21"/>
      <c r="Q187" s="21"/>
      <c r="R187" s="21"/>
      <c r="S187" s="21"/>
      <c r="T187" s="21"/>
      <c r="U187" s="21"/>
      <c r="V187" s="21"/>
      <c r="W187" s="21"/>
      <c r="X187" s="21"/>
      <c r="Y187" s="21"/>
      <c r="Z187" s="21"/>
      <c r="AA187" s="21"/>
    </row>
    <row r="188" spans="1:27">
      <c r="A188" s="21"/>
      <c r="B188" s="21"/>
      <c r="C188" s="21"/>
      <c r="D188" s="21"/>
      <c r="E188" s="21"/>
      <c r="F188" s="38"/>
      <c r="G188" s="5"/>
      <c r="H188" s="21"/>
      <c r="I188" s="21"/>
      <c r="J188" s="21"/>
      <c r="K188" s="21"/>
      <c r="L188" s="21"/>
      <c r="M188" s="21"/>
      <c r="N188" s="21"/>
      <c r="O188" s="21"/>
      <c r="P188" s="21"/>
      <c r="Q188" s="21"/>
      <c r="R188" s="21"/>
      <c r="S188" s="21"/>
      <c r="T188" s="21"/>
      <c r="U188" s="21"/>
      <c r="V188" s="21"/>
      <c r="W188" s="21"/>
      <c r="X188" s="21"/>
      <c r="Y188" s="21"/>
      <c r="Z188" s="21"/>
      <c r="AA188" s="21"/>
    </row>
    <row r="189" spans="1:27">
      <c r="A189" s="21"/>
      <c r="B189" s="21"/>
      <c r="C189" s="21"/>
      <c r="D189" s="21"/>
      <c r="E189" s="21"/>
      <c r="F189" s="38"/>
      <c r="G189" s="5"/>
      <c r="H189" s="21"/>
      <c r="I189" s="21"/>
      <c r="J189" s="21"/>
      <c r="K189" s="21"/>
      <c r="L189" s="21"/>
      <c r="M189" s="21"/>
      <c r="N189" s="21"/>
      <c r="O189" s="21"/>
      <c r="P189" s="21"/>
      <c r="Q189" s="21"/>
      <c r="R189" s="21"/>
      <c r="S189" s="21"/>
      <c r="T189" s="21"/>
      <c r="U189" s="21"/>
      <c r="V189" s="21"/>
      <c r="W189" s="21"/>
      <c r="X189" s="21"/>
      <c r="Y189" s="21"/>
      <c r="Z189" s="21"/>
      <c r="AA189" s="21"/>
    </row>
    <row r="190" spans="1:27">
      <c r="A190" s="21"/>
      <c r="B190" s="21"/>
      <c r="C190" s="21"/>
      <c r="D190" s="21"/>
      <c r="E190" s="21"/>
      <c r="F190" s="38"/>
      <c r="G190" s="5"/>
      <c r="H190" s="21"/>
      <c r="I190" s="21"/>
      <c r="J190" s="21"/>
      <c r="K190" s="21"/>
      <c r="L190" s="21"/>
      <c r="M190" s="21"/>
      <c r="N190" s="21"/>
      <c r="O190" s="21"/>
      <c r="P190" s="21"/>
      <c r="Q190" s="21"/>
      <c r="R190" s="21"/>
      <c r="S190" s="21"/>
      <c r="T190" s="21"/>
      <c r="U190" s="21"/>
      <c r="V190" s="21"/>
      <c r="W190" s="21"/>
      <c r="X190" s="21"/>
      <c r="Y190" s="21"/>
      <c r="Z190" s="21"/>
      <c r="AA190" s="21"/>
    </row>
    <row r="191" spans="1:27">
      <c r="A191" s="21"/>
      <c r="B191" s="21"/>
      <c r="C191" s="21"/>
      <c r="D191" s="21"/>
      <c r="E191" s="21"/>
      <c r="F191" s="38"/>
      <c r="G191" s="5"/>
      <c r="H191" s="21"/>
      <c r="I191" s="21"/>
      <c r="J191" s="21"/>
      <c r="K191" s="21"/>
      <c r="L191" s="21"/>
      <c r="M191" s="21"/>
      <c r="N191" s="21"/>
      <c r="O191" s="21"/>
      <c r="P191" s="21"/>
      <c r="Q191" s="21"/>
      <c r="R191" s="21"/>
      <c r="S191" s="21"/>
      <c r="T191" s="21"/>
      <c r="U191" s="21"/>
      <c r="V191" s="21"/>
      <c r="W191" s="21"/>
      <c r="X191" s="21"/>
      <c r="Y191" s="21"/>
      <c r="Z191" s="21"/>
      <c r="AA191" s="21"/>
    </row>
    <row r="192" spans="1:27">
      <c r="A192" s="21"/>
      <c r="B192" s="21"/>
      <c r="C192" s="21"/>
      <c r="D192" s="21"/>
      <c r="E192" s="21"/>
      <c r="F192" s="38"/>
      <c r="G192" s="5"/>
      <c r="H192" s="21"/>
      <c r="I192" s="21"/>
      <c r="J192" s="21"/>
      <c r="K192" s="21"/>
      <c r="L192" s="21"/>
      <c r="M192" s="21"/>
      <c r="N192" s="21"/>
      <c r="O192" s="21"/>
      <c r="P192" s="21"/>
      <c r="Q192" s="21"/>
      <c r="R192" s="21"/>
      <c r="S192" s="21"/>
      <c r="T192" s="21"/>
      <c r="U192" s="21"/>
      <c r="V192" s="21"/>
      <c r="W192" s="21"/>
      <c r="X192" s="21"/>
      <c r="Y192" s="21"/>
      <c r="Z192" s="21"/>
      <c r="AA192" s="21"/>
    </row>
    <row r="193" spans="1:27">
      <c r="A193" s="21"/>
      <c r="B193" s="21"/>
      <c r="C193" s="21"/>
      <c r="D193" s="21"/>
      <c r="E193" s="21"/>
      <c r="F193" s="38"/>
      <c r="G193" s="5"/>
      <c r="H193" s="21"/>
      <c r="I193" s="21"/>
      <c r="J193" s="21"/>
      <c r="K193" s="21"/>
      <c r="L193" s="21"/>
      <c r="M193" s="21"/>
      <c r="N193" s="21"/>
      <c r="O193" s="21"/>
      <c r="P193" s="21"/>
      <c r="Q193" s="21"/>
      <c r="R193" s="21"/>
      <c r="S193" s="21"/>
      <c r="T193" s="21"/>
      <c r="U193" s="21"/>
      <c r="V193" s="21"/>
      <c r="W193" s="21"/>
      <c r="X193" s="21"/>
      <c r="Y193" s="21"/>
      <c r="Z193" s="21"/>
      <c r="AA193" s="21"/>
    </row>
    <row r="194" spans="1:27">
      <c r="A194" s="21"/>
      <c r="B194" s="21"/>
      <c r="C194" s="21"/>
      <c r="D194" s="21"/>
      <c r="E194" s="21"/>
      <c r="F194" s="38"/>
      <c r="G194" s="5"/>
      <c r="H194" s="21"/>
      <c r="I194" s="21"/>
      <c r="J194" s="21"/>
      <c r="K194" s="21"/>
      <c r="L194" s="21"/>
      <c r="M194" s="21"/>
      <c r="N194" s="21"/>
      <c r="O194" s="21"/>
      <c r="P194" s="21"/>
      <c r="Q194" s="21"/>
      <c r="R194" s="21"/>
      <c r="S194" s="21"/>
      <c r="T194" s="21"/>
      <c r="U194" s="21"/>
      <c r="V194" s="21"/>
      <c r="W194" s="21"/>
      <c r="X194" s="21"/>
      <c r="Y194" s="21"/>
      <c r="Z194" s="21"/>
      <c r="AA194" s="21"/>
    </row>
    <row r="195" spans="1:27">
      <c r="A195" s="21"/>
      <c r="B195" s="21"/>
      <c r="C195" s="21"/>
      <c r="D195" s="21"/>
      <c r="E195" s="21"/>
      <c r="F195" s="38"/>
      <c r="G195" s="5"/>
      <c r="H195" s="21"/>
      <c r="I195" s="21"/>
      <c r="J195" s="21"/>
      <c r="K195" s="21"/>
      <c r="L195" s="21"/>
      <c r="M195" s="21"/>
      <c r="N195" s="21"/>
      <c r="O195" s="21"/>
      <c r="P195" s="21"/>
      <c r="Q195" s="21"/>
      <c r="R195" s="21"/>
      <c r="S195" s="21"/>
      <c r="T195" s="21"/>
      <c r="U195" s="21"/>
      <c r="V195" s="21"/>
      <c r="W195" s="21"/>
      <c r="X195" s="21"/>
      <c r="Y195" s="21"/>
      <c r="Z195" s="21"/>
      <c r="AA195" s="21"/>
    </row>
    <row r="196" spans="1:27">
      <c r="A196" s="21"/>
      <c r="B196" s="21"/>
      <c r="C196" s="21"/>
      <c r="D196" s="21"/>
      <c r="E196" s="21"/>
      <c r="F196" s="38"/>
      <c r="G196" s="5"/>
      <c r="H196" s="21"/>
      <c r="I196" s="21"/>
      <c r="J196" s="21"/>
      <c r="K196" s="21"/>
      <c r="L196" s="21"/>
      <c r="M196" s="21"/>
      <c r="N196" s="21"/>
      <c r="O196" s="21"/>
      <c r="P196" s="21"/>
      <c r="Q196" s="21"/>
      <c r="R196" s="21"/>
      <c r="S196" s="21"/>
      <c r="T196" s="21"/>
      <c r="U196" s="21"/>
      <c r="V196" s="21"/>
      <c r="W196" s="21"/>
      <c r="X196" s="21"/>
      <c r="Y196" s="21"/>
      <c r="Z196" s="21"/>
      <c r="AA196" s="21"/>
    </row>
    <row r="197" spans="1:27">
      <c r="A197" s="21"/>
      <c r="B197" s="21"/>
      <c r="C197" s="21"/>
      <c r="D197" s="21"/>
      <c r="E197" s="21"/>
      <c r="F197" s="38"/>
      <c r="G197" s="5"/>
      <c r="H197" s="21"/>
      <c r="I197" s="21"/>
      <c r="J197" s="21"/>
      <c r="K197" s="21"/>
      <c r="L197" s="21"/>
      <c r="M197" s="21"/>
      <c r="N197" s="21"/>
      <c r="O197" s="21"/>
      <c r="P197" s="21"/>
      <c r="Q197" s="21"/>
      <c r="R197" s="21"/>
      <c r="S197" s="21"/>
      <c r="T197" s="21"/>
      <c r="U197" s="21"/>
      <c r="V197" s="21"/>
      <c r="W197" s="21"/>
      <c r="X197" s="21"/>
      <c r="Y197" s="21"/>
      <c r="Z197" s="21"/>
      <c r="AA197" s="21"/>
    </row>
    <row r="198" spans="1:27">
      <c r="A198" s="21"/>
      <c r="B198" s="21"/>
      <c r="C198" s="21"/>
      <c r="D198" s="21"/>
      <c r="E198" s="21"/>
      <c r="F198" s="38"/>
      <c r="G198" s="5"/>
      <c r="H198" s="21"/>
      <c r="I198" s="21"/>
      <c r="J198" s="21"/>
      <c r="K198" s="21"/>
      <c r="L198" s="21"/>
      <c r="M198" s="21"/>
      <c r="N198" s="21"/>
      <c r="O198" s="21"/>
      <c r="P198" s="21"/>
      <c r="Q198" s="21"/>
      <c r="R198" s="21"/>
      <c r="S198" s="21"/>
      <c r="T198" s="21"/>
      <c r="U198" s="21"/>
      <c r="V198" s="21"/>
      <c r="W198" s="21"/>
      <c r="X198" s="21"/>
      <c r="Y198" s="21"/>
      <c r="Z198" s="21"/>
      <c r="AA198" s="21"/>
    </row>
    <row r="199" spans="1:27">
      <c r="A199" s="21"/>
      <c r="B199" s="21"/>
      <c r="C199" s="21"/>
      <c r="D199" s="21"/>
      <c r="E199" s="21"/>
      <c r="F199" s="38"/>
      <c r="G199" s="5"/>
      <c r="H199" s="21"/>
      <c r="I199" s="21"/>
      <c r="J199" s="21"/>
      <c r="K199" s="21"/>
      <c r="L199" s="21"/>
      <c r="M199" s="21"/>
      <c r="N199" s="21"/>
      <c r="O199" s="21"/>
      <c r="P199" s="21"/>
      <c r="Q199" s="21"/>
      <c r="R199" s="21"/>
      <c r="S199" s="21"/>
      <c r="T199" s="21"/>
      <c r="U199" s="21"/>
      <c r="V199" s="21"/>
      <c r="W199" s="21"/>
      <c r="X199" s="21"/>
      <c r="Y199" s="21"/>
      <c r="Z199" s="21"/>
      <c r="AA199" s="21"/>
    </row>
    <row r="200" spans="1:27">
      <c r="A200" s="21"/>
      <c r="B200" s="21"/>
      <c r="C200" s="21"/>
      <c r="D200" s="21"/>
      <c r="E200" s="21"/>
      <c r="F200" s="38"/>
      <c r="G200" s="5"/>
      <c r="H200" s="21"/>
      <c r="I200" s="21"/>
      <c r="J200" s="21"/>
      <c r="K200" s="21"/>
      <c r="L200" s="21"/>
      <c r="M200" s="21"/>
      <c r="N200" s="21"/>
      <c r="O200" s="21"/>
      <c r="P200" s="21"/>
      <c r="Q200" s="21"/>
      <c r="R200" s="21"/>
      <c r="S200" s="21"/>
      <c r="T200" s="21"/>
      <c r="U200" s="21"/>
      <c r="V200" s="21"/>
      <c r="W200" s="21"/>
      <c r="X200" s="21"/>
      <c r="Y200" s="21"/>
      <c r="Z200" s="21"/>
      <c r="AA200" s="21"/>
    </row>
    <row r="201" spans="1:27">
      <c r="A201" s="21"/>
      <c r="B201" s="21"/>
      <c r="C201" s="21"/>
      <c r="D201" s="21"/>
      <c r="E201" s="21"/>
      <c r="F201" s="38"/>
      <c r="G201" s="5"/>
      <c r="H201" s="21"/>
      <c r="I201" s="21"/>
      <c r="J201" s="21"/>
      <c r="K201" s="21"/>
      <c r="L201" s="21"/>
      <c r="M201" s="21"/>
      <c r="N201" s="21"/>
      <c r="O201" s="21"/>
      <c r="P201" s="21"/>
      <c r="Q201" s="21"/>
      <c r="R201" s="21"/>
      <c r="S201" s="21"/>
      <c r="T201" s="21"/>
      <c r="U201" s="21"/>
      <c r="V201" s="21"/>
      <c r="W201" s="21"/>
      <c r="X201" s="21"/>
      <c r="Y201" s="21"/>
      <c r="Z201" s="21"/>
      <c r="AA201" s="21"/>
    </row>
    <row r="202" spans="1:27">
      <c r="A202" s="21"/>
      <c r="B202" s="21"/>
      <c r="C202" s="21"/>
      <c r="D202" s="21"/>
      <c r="E202" s="21"/>
      <c r="F202" s="38"/>
      <c r="G202" s="5"/>
      <c r="H202" s="21"/>
      <c r="I202" s="21"/>
      <c r="J202" s="21"/>
      <c r="K202" s="21"/>
      <c r="L202" s="21"/>
      <c r="M202" s="21"/>
      <c r="N202" s="21"/>
      <c r="O202" s="21"/>
      <c r="P202" s="21"/>
      <c r="Q202" s="21"/>
      <c r="R202" s="21"/>
      <c r="S202" s="21"/>
      <c r="T202" s="21"/>
      <c r="U202" s="21"/>
      <c r="V202" s="21"/>
      <c r="W202" s="21"/>
      <c r="X202" s="21"/>
      <c r="Y202" s="21"/>
      <c r="Z202" s="21"/>
      <c r="AA202" s="21"/>
    </row>
    <row r="203" spans="1:27">
      <c r="A203" s="21"/>
      <c r="B203" s="21"/>
      <c r="C203" s="21"/>
      <c r="D203" s="21"/>
      <c r="E203" s="21"/>
      <c r="F203" s="38"/>
      <c r="G203" s="5"/>
      <c r="H203" s="21"/>
      <c r="I203" s="21"/>
      <c r="J203" s="21"/>
      <c r="K203" s="21"/>
      <c r="L203" s="21"/>
      <c r="M203" s="21"/>
      <c r="N203" s="21"/>
      <c r="O203" s="21"/>
      <c r="P203" s="21"/>
      <c r="Q203" s="21"/>
      <c r="R203" s="21"/>
      <c r="S203" s="21"/>
      <c r="T203" s="21"/>
      <c r="U203" s="21"/>
      <c r="V203" s="21"/>
      <c r="W203" s="21"/>
      <c r="X203" s="21"/>
      <c r="Y203" s="21"/>
      <c r="Z203" s="21"/>
      <c r="AA203" s="21"/>
    </row>
    <row r="204" spans="1:27">
      <c r="A204" s="21"/>
      <c r="B204" s="21"/>
      <c r="C204" s="21"/>
      <c r="D204" s="21"/>
      <c r="E204" s="21"/>
      <c r="F204" s="38"/>
      <c r="G204" s="5"/>
      <c r="H204" s="21"/>
      <c r="I204" s="21"/>
      <c r="J204" s="21"/>
      <c r="K204" s="21"/>
      <c r="L204" s="21"/>
      <c r="M204" s="21"/>
      <c r="N204" s="21"/>
      <c r="O204" s="21"/>
      <c r="P204" s="21"/>
      <c r="Q204" s="21"/>
      <c r="R204" s="21"/>
      <c r="S204" s="21"/>
      <c r="T204" s="21"/>
      <c r="U204" s="21"/>
      <c r="V204" s="21"/>
      <c r="W204" s="21"/>
      <c r="X204" s="21"/>
      <c r="Y204" s="21"/>
      <c r="Z204" s="21"/>
      <c r="AA204" s="21"/>
    </row>
    <row r="205" spans="1:27">
      <c r="A205" s="21"/>
      <c r="B205" s="21"/>
      <c r="C205" s="21"/>
      <c r="D205" s="21"/>
      <c r="E205" s="21"/>
      <c r="F205" s="38"/>
      <c r="G205" s="5"/>
      <c r="H205" s="21"/>
      <c r="I205" s="21"/>
      <c r="J205" s="21"/>
      <c r="K205" s="21"/>
      <c r="L205" s="21"/>
      <c r="M205" s="21"/>
      <c r="N205" s="21"/>
      <c r="O205" s="21"/>
      <c r="P205" s="21"/>
      <c r="Q205" s="21"/>
      <c r="R205" s="21"/>
      <c r="S205" s="21"/>
      <c r="T205" s="21"/>
      <c r="U205" s="21"/>
      <c r="V205" s="21"/>
      <c r="W205" s="21"/>
      <c r="X205" s="21"/>
      <c r="Y205" s="21"/>
      <c r="Z205" s="21"/>
      <c r="AA205" s="21"/>
    </row>
    <row r="206" spans="1:27">
      <c r="A206" s="21"/>
      <c r="B206" s="21"/>
      <c r="C206" s="21"/>
      <c r="D206" s="21"/>
      <c r="E206" s="21"/>
      <c r="F206" s="38"/>
      <c r="G206" s="5"/>
      <c r="H206" s="21"/>
      <c r="I206" s="21"/>
      <c r="J206" s="21"/>
      <c r="K206" s="21"/>
      <c r="L206" s="21"/>
      <c r="M206" s="21"/>
      <c r="N206" s="21"/>
      <c r="O206" s="21"/>
      <c r="P206" s="21"/>
      <c r="Q206" s="21"/>
      <c r="R206" s="21"/>
      <c r="S206" s="21"/>
      <c r="T206" s="21"/>
      <c r="U206" s="21"/>
      <c r="V206" s="21"/>
      <c r="W206" s="21"/>
      <c r="X206" s="21"/>
      <c r="Y206" s="21"/>
      <c r="Z206" s="21"/>
      <c r="AA206" s="21"/>
    </row>
    <row r="207" spans="1:27">
      <c r="A207" s="21"/>
      <c r="B207" s="21"/>
      <c r="C207" s="21"/>
      <c r="D207" s="21"/>
      <c r="E207" s="21"/>
      <c r="F207" s="38"/>
      <c r="G207" s="5"/>
      <c r="H207" s="21"/>
      <c r="I207" s="21"/>
      <c r="J207" s="21"/>
      <c r="K207" s="21"/>
      <c r="L207" s="21"/>
      <c r="M207" s="21"/>
      <c r="N207" s="21"/>
      <c r="O207" s="21"/>
      <c r="P207" s="21"/>
      <c r="Q207" s="21"/>
      <c r="R207" s="21"/>
      <c r="S207" s="21"/>
      <c r="T207" s="21"/>
      <c r="U207" s="21"/>
      <c r="V207" s="21"/>
      <c r="W207" s="21"/>
      <c r="X207" s="21"/>
      <c r="Y207" s="21"/>
      <c r="Z207" s="21"/>
      <c r="AA207" s="21"/>
    </row>
    <row r="208" spans="1:27">
      <c r="A208" s="21"/>
      <c r="B208" s="21"/>
      <c r="C208" s="21"/>
      <c r="D208" s="21"/>
      <c r="E208" s="21"/>
      <c r="F208" s="38"/>
      <c r="G208" s="5"/>
      <c r="H208" s="21"/>
      <c r="I208" s="21"/>
      <c r="J208" s="21"/>
      <c r="K208" s="21"/>
      <c r="L208" s="21"/>
      <c r="M208" s="21"/>
      <c r="N208" s="21"/>
      <c r="O208" s="21"/>
      <c r="P208" s="21"/>
      <c r="Q208" s="21"/>
      <c r="R208" s="21"/>
      <c r="S208" s="21"/>
      <c r="T208" s="21"/>
      <c r="U208" s="21"/>
      <c r="V208" s="21"/>
      <c r="W208" s="21"/>
      <c r="X208" s="21"/>
      <c r="Y208" s="21"/>
      <c r="Z208" s="21"/>
      <c r="AA208" s="21"/>
    </row>
    <row r="209" spans="1:27">
      <c r="A209" s="21"/>
      <c r="B209" s="21"/>
      <c r="C209" s="21"/>
      <c r="D209" s="21"/>
      <c r="E209" s="21"/>
      <c r="F209" s="38"/>
      <c r="G209" s="5"/>
      <c r="H209" s="21"/>
      <c r="I209" s="21"/>
      <c r="J209" s="21"/>
      <c r="K209" s="21"/>
      <c r="L209" s="21"/>
      <c r="M209" s="21"/>
      <c r="N209" s="21"/>
      <c r="O209" s="21"/>
      <c r="P209" s="21"/>
      <c r="Q209" s="21"/>
      <c r="R209" s="21"/>
      <c r="S209" s="21"/>
      <c r="T209" s="21"/>
      <c r="U209" s="21"/>
      <c r="V209" s="21"/>
      <c r="W209" s="21"/>
      <c r="X209" s="21"/>
      <c r="Y209" s="21"/>
      <c r="Z209" s="21"/>
      <c r="AA209" s="21"/>
    </row>
    <row r="210" spans="1:27">
      <c r="A210" s="21"/>
      <c r="B210" s="21"/>
      <c r="C210" s="21"/>
      <c r="D210" s="21"/>
      <c r="E210" s="21"/>
      <c r="F210" s="38"/>
      <c r="G210" s="5"/>
      <c r="H210" s="21"/>
      <c r="I210" s="21"/>
      <c r="J210" s="21"/>
      <c r="K210" s="21"/>
      <c r="L210" s="21"/>
      <c r="M210" s="21"/>
      <c r="N210" s="21"/>
      <c r="O210" s="21"/>
      <c r="P210" s="21"/>
      <c r="Q210" s="21"/>
      <c r="R210" s="21"/>
      <c r="S210" s="21"/>
      <c r="T210" s="21"/>
      <c r="U210" s="21"/>
      <c r="V210" s="21"/>
      <c r="W210" s="21"/>
      <c r="X210" s="21"/>
      <c r="Y210" s="21"/>
      <c r="Z210" s="21"/>
      <c r="AA210" s="21"/>
    </row>
    <row r="211" spans="1:27">
      <c r="A211" s="21"/>
      <c r="B211" s="21"/>
      <c r="C211" s="21"/>
      <c r="D211" s="21"/>
      <c r="E211" s="21"/>
      <c r="F211" s="38"/>
      <c r="G211" s="5"/>
      <c r="H211" s="21"/>
      <c r="I211" s="21"/>
      <c r="J211" s="21"/>
      <c r="K211" s="21"/>
      <c r="L211" s="21"/>
      <c r="M211" s="21"/>
      <c r="N211" s="21"/>
      <c r="O211" s="21"/>
      <c r="P211" s="21"/>
      <c r="Q211" s="21"/>
      <c r="R211" s="21"/>
      <c r="S211" s="21"/>
      <c r="T211" s="21"/>
      <c r="U211" s="21"/>
      <c r="V211" s="21"/>
      <c r="W211" s="21"/>
      <c r="X211" s="21"/>
      <c r="Y211" s="21"/>
      <c r="Z211" s="21"/>
      <c r="AA211" s="21"/>
    </row>
    <row r="212" spans="1:27">
      <c r="A212" s="21"/>
      <c r="B212" s="21"/>
      <c r="C212" s="21"/>
      <c r="D212" s="21"/>
      <c r="E212" s="21"/>
      <c r="F212" s="38"/>
      <c r="G212" s="5"/>
      <c r="H212" s="21"/>
      <c r="I212" s="21"/>
      <c r="J212" s="21"/>
      <c r="K212" s="21"/>
      <c r="L212" s="21"/>
      <c r="M212" s="21"/>
      <c r="N212" s="21"/>
      <c r="O212" s="21"/>
      <c r="P212" s="21"/>
      <c r="Q212" s="21"/>
      <c r="R212" s="21"/>
      <c r="S212" s="21"/>
      <c r="T212" s="21"/>
      <c r="U212" s="21"/>
      <c r="V212" s="21"/>
      <c r="W212" s="21"/>
      <c r="X212" s="21"/>
      <c r="Y212" s="21"/>
      <c r="Z212" s="21"/>
      <c r="AA212" s="21"/>
    </row>
    <row r="213" spans="1:27">
      <c r="A213" s="21"/>
      <c r="B213" s="21"/>
      <c r="C213" s="21"/>
      <c r="D213" s="21"/>
      <c r="E213" s="21"/>
      <c r="F213" s="38"/>
      <c r="G213" s="5"/>
      <c r="H213" s="21"/>
      <c r="I213" s="21"/>
      <c r="J213" s="21"/>
      <c r="K213" s="21"/>
      <c r="L213" s="21"/>
      <c r="M213" s="21"/>
      <c r="N213" s="21"/>
      <c r="O213" s="21"/>
      <c r="P213" s="21"/>
      <c r="Q213" s="21"/>
      <c r="R213" s="21"/>
      <c r="S213" s="21"/>
      <c r="T213" s="21"/>
      <c r="U213" s="21"/>
      <c r="V213" s="21"/>
      <c r="W213" s="21"/>
      <c r="X213" s="21"/>
      <c r="Y213" s="21"/>
      <c r="Z213" s="21"/>
      <c r="AA213" s="21"/>
    </row>
    <row r="214" spans="1:27">
      <c r="A214" s="21"/>
      <c r="B214" s="21"/>
      <c r="C214" s="21"/>
      <c r="D214" s="21"/>
      <c r="E214" s="21"/>
      <c r="F214" s="38"/>
      <c r="G214" s="5"/>
      <c r="H214" s="21"/>
      <c r="I214" s="21"/>
      <c r="J214" s="21"/>
      <c r="K214" s="21"/>
      <c r="L214" s="21"/>
      <c r="M214" s="21"/>
      <c r="N214" s="21"/>
      <c r="O214" s="21"/>
      <c r="P214" s="21"/>
      <c r="Q214" s="21"/>
      <c r="R214" s="21"/>
      <c r="S214" s="21"/>
      <c r="T214" s="21"/>
      <c r="U214" s="21"/>
      <c r="V214" s="21"/>
      <c r="W214" s="21"/>
      <c r="X214" s="21"/>
      <c r="Y214" s="21"/>
      <c r="Z214" s="21"/>
      <c r="AA214" s="21"/>
    </row>
    <row r="215" spans="1:27">
      <c r="A215" s="21"/>
      <c r="B215" s="21"/>
      <c r="C215" s="21"/>
      <c r="D215" s="21"/>
      <c r="E215" s="21"/>
      <c r="F215" s="38"/>
      <c r="G215" s="5"/>
      <c r="H215" s="21"/>
      <c r="I215" s="21"/>
      <c r="J215" s="21"/>
      <c r="K215" s="21"/>
      <c r="L215" s="21"/>
      <c r="M215" s="21"/>
      <c r="N215" s="21"/>
      <c r="O215" s="21"/>
      <c r="P215" s="21"/>
      <c r="Q215" s="21"/>
      <c r="R215" s="21"/>
      <c r="S215" s="21"/>
      <c r="T215" s="21"/>
      <c r="U215" s="21"/>
      <c r="V215" s="21"/>
      <c r="W215" s="21"/>
      <c r="X215" s="21"/>
      <c r="Y215" s="21"/>
      <c r="Z215" s="21"/>
      <c r="AA215" s="21"/>
    </row>
    <row r="216" spans="1:27">
      <c r="A216" s="21"/>
      <c r="B216" s="21"/>
      <c r="C216" s="21"/>
      <c r="D216" s="21"/>
      <c r="E216" s="21"/>
      <c r="F216" s="38"/>
      <c r="G216" s="5"/>
      <c r="H216" s="21"/>
      <c r="I216" s="21"/>
      <c r="J216" s="21"/>
      <c r="K216" s="21"/>
      <c r="L216" s="21"/>
      <c r="M216" s="21"/>
      <c r="N216" s="21"/>
      <c r="O216" s="21"/>
      <c r="P216" s="21"/>
      <c r="Q216" s="21"/>
      <c r="R216" s="21"/>
      <c r="S216" s="21"/>
      <c r="T216" s="21"/>
      <c r="U216" s="21"/>
      <c r="V216" s="21"/>
      <c r="W216" s="21"/>
      <c r="X216" s="21"/>
      <c r="Y216" s="21"/>
      <c r="Z216" s="21"/>
      <c r="AA216" s="21"/>
    </row>
    <row r="217" spans="1:27">
      <c r="A217" s="21"/>
      <c r="B217" s="21"/>
      <c r="C217" s="21"/>
      <c r="D217" s="21"/>
      <c r="E217" s="21"/>
      <c r="F217" s="38"/>
      <c r="G217" s="5"/>
      <c r="H217" s="21"/>
      <c r="I217" s="21"/>
      <c r="J217" s="21"/>
      <c r="K217" s="21"/>
      <c r="L217" s="21"/>
      <c r="M217" s="21"/>
      <c r="N217" s="21"/>
      <c r="O217" s="21"/>
      <c r="P217" s="21"/>
      <c r="Q217" s="21"/>
      <c r="R217" s="21"/>
      <c r="S217" s="21"/>
      <c r="T217" s="21"/>
      <c r="U217" s="21"/>
      <c r="V217" s="21"/>
      <c r="W217" s="21"/>
      <c r="X217" s="21"/>
      <c r="Y217" s="21"/>
      <c r="Z217" s="21"/>
      <c r="AA217" s="21"/>
    </row>
    <row r="218" spans="1:27">
      <c r="A218" s="21"/>
      <c r="B218" s="21"/>
      <c r="C218" s="21"/>
      <c r="D218" s="21"/>
      <c r="E218" s="21"/>
      <c r="F218" s="38"/>
      <c r="G218" s="5"/>
      <c r="H218" s="21"/>
      <c r="I218" s="21"/>
      <c r="J218" s="21"/>
      <c r="K218" s="21"/>
      <c r="L218" s="21"/>
      <c r="M218" s="21"/>
      <c r="N218" s="21"/>
      <c r="O218" s="21"/>
      <c r="P218" s="21"/>
      <c r="Q218" s="21"/>
      <c r="R218" s="21"/>
      <c r="S218" s="21"/>
      <c r="T218" s="21"/>
      <c r="U218" s="21"/>
      <c r="V218" s="21"/>
      <c r="W218" s="21"/>
      <c r="X218" s="21"/>
      <c r="Y218" s="21"/>
      <c r="Z218" s="21"/>
      <c r="AA218" s="21"/>
    </row>
    <row r="219" spans="1:27">
      <c r="A219" s="21"/>
      <c r="B219" s="21"/>
      <c r="C219" s="21"/>
      <c r="D219" s="21"/>
      <c r="E219" s="21"/>
      <c r="F219" s="38"/>
      <c r="G219" s="5"/>
      <c r="H219" s="21"/>
      <c r="I219" s="21"/>
      <c r="J219" s="21"/>
      <c r="K219" s="21"/>
      <c r="L219" s="21"/>
      <c r="M219" s="21"/>
      <c r="N219" s="21"/>
      <c r="O219" s="21"/>
      <c r="P219" s="21"/>
      <c r="Q219" s="21"/>
      <c r="R219" s="21"/>
      <c r="S219" s="21"/>
      <c r="T219" s="21"/>
      <c r="U219" s="21"/>
      <c r="V219" s="21"/>
      <c r="W219" s="21"/>
      <c r="X219" s="21"/>
      <c r="Y219" s="21"/>
      <c r="Z219" s="21"/>
      <c r="AA219" s="21"/>
    </row>
    <row r="220" spans="1:27">
      <c r="A220" s="21"/>
      <c r="B220" s="21"/>
      <c r="C220" s="21"/>
      <c r="D220" s="21"/>
      <c r="E220" s="21"/>
      <c r="F220" s="38"/>
      <c r="G220" s="5"/>
      <c r="H220" s="21"/>
      <c r="I220" s="21"/>
      <c r="J220" s="21"/>
      <c r="K220" s="21"/>
      <c r="L220" s="21"/>
      <c r="M220" s="21"/>
      <c r="N220" s="21"/>
      <c r="O220" s="21"/>
      <c r="P220" s="21"/>
      <c r="Q220" s="21"/>
      <c r="R220" s="21"/>
      <c r="S220" s="21"/>
      <c r="T220" s="21"/>
      <c r="U220" s="21"/>
      <c r="V220" s="21"/>
      <c r="W220" s="21"/>
      <c r="X220" s="21"/>
      <c r="Y220" s="21"/>
      <c r="Z220" s="21"/>
      <c r="AA220" s="21"/>
    </row>
    <row r="221" spans="1:27">
      <c r="A221" s="21"/>
      <c r="B221" s="21"/>
      <c r="C221" s="21"/>
      <c r="D221" s="21"/>
      <c r="E221" s="21"/>
      <c r="F221" s="38"/>
      <c r="G221" s="5"/>
      <c r="H221" s="21"/>
      <c r="I221" s="21"/>
      <c r="J221" s="21"/>
      <c r="K221" s="21"/>
      <c r="L221" s="21"/>
      <c r="M221" s="21"/>
      <c r="N221" s="21"/>
      <c r="O221" s="21"/>
      <c r="P221" s="21"/>
      <c r="Q221" s="21"/>
      <c r="R221" s="21"/>
      <c r="S221" s="21"/>
      <c r="T221" s="21"/>
      <c r="U221" s="21"/>
      <c r="V221" s="21"/>
      <c r="W221" s="21"/>
      <c r="X221" s="21"/>
      <c r="Y221" s="21"/>
      <c r="Z221" s="21"/>
      <c r="AA221" s="21"/>
    </row>
    <row r="222" spans="1:27">
      <c r="A222" s="21"/>
      <c r="B222" s="21"/>
      <c r="C222" s="21"/>
      <c r="D222" s="21"/>
      <c r="E222" s="21"/>
      <c r="F222" s="38"/>
      <c r="G222" s="5"/>
      <c r="H222" s="21"/>
      <c r="I222" s="21"/>
      <c r="J222" s="21"/>
      <c r="K222" s="21"/>
      <c r="L222" s="21"/>
      <c r="M222" s="21"/>
      <c r="N222" s="21"/>
      <c r="O222" s="21"/>
      <c r="P222" s="21"/>
      <c r="Q222" s="21"/>
      <c r="R222" s="21"/>
      <c r="S222" s="21"/>
      <c r="T222" s="21"/>
      <c r="U222" s="21"/>
      <c r="V222" s="21"/>
      <c r="W222" s="21"/>
      <c r="X222" s="21"/>
      <c r="Y222" s="21"/>
      <c r="Z222" s="21"/>
      <c r="AA222" s="21"/>
    </row>
    <row r="223" spans="1:27">
      <c r="A223" s="21"/>
      <c r="B223" s="21"/>
      <c r="C223" s="21"/>
      <c r="D223" s="21"/>
      <c r="E223" s="21"/>
      <c r="F223" s="38"/>
      <c r="G223" s="5"/>
      <c r="H223" s="21"/>
      <c r="I223" s="21"/>
      <c r="J223" s="21"/>
      <c r="K223" s="21"/>
      <c r="L223" s="21"/>
      <c r="M223" s="21"/>
      <c r="N223" s="21"/>
      <c r="O223" s="21"/>
      <c r="P223" s="21"/>
      <c r="Q223" s="21"/>
      <c r="R223" s="21"/>
      <c r="S223" s="21"/>
      <c r="T223" s="21"/>
      <c r="U223" s="21"/>
      <c r="V223" s="21"/>
      <c r="W223" s="21"/>
      <c r="X223" s="21"/>
      <c r="Y223" s="21"/>
      <c r="Z223" s="21"/>
      <c r="AA223" s="21"/>
    </row>
    <row r="224" spans="1:27">
      <c r="A224" s="21"/>
      <c r="B224" s="21"/>
      <c r="C224" s="21"/>
      <c r="D224" s="21"/>
      <c r="E224" s="21"/>
      <c r="F224" s="38"/>
      <c r="G224" s="5"/>
      <c r="H224" s="21"/>
      <c r="I224" s="21"/>
      <c r="J224" s="21"/>
      <c r="K224" s="21"/>
      <c r="L224" s="21"/>
      <c r="M224" s="21"/>
      <c r="N224" s="21"/>
      <c r="O224" s="21"/>
      <c r="P224" s="21"/>
      <c r="Q224" s="21"/>
      <c r="R224" s="21"/>
      <c r="S224" s="21"/>
      <c r="T224" s="21"/>
      <c r="U224" s="21"/>
      <c r="V224" s="21"/>
      <c r="W224" s="21"/>
      <c r="X224" s="21"/>
      <c r="Y224" s="21"/>
      <c r="Z224" s="21"/>
      <c r="AA224" s="21"/>
    </row>
    <row r="225" spans="1:27">
      <c r="A225" s="21"/>
      <c r="B225" s="21"/>
      <c r="C225" s="21"/>
      <c r="D225" s="21"/>
      <c r="E225" s="21"/>
      <c r="F225" s="38"/>
      <c r="G225" s="5"/>
      <c r="H225" s="21"/>
      <c r="I225" s="21"/>
      <c r="J225" s="21"/>
      <c r="K225" s="21"/>
      <c r="L225" s="21"/>
      <c r="M225" s="21"/>
      <c r="N225" s="21"/>
      <c r="O225" s="21"/>
      <c r="P225" s="21"/>
      <c r="Q225" s="21"/>
      <c r="R225" s="21"/>
      <c r="S225" s="21"/>
      <c r="T225" s="21"/>
      <c r="U225" s="21"/>
      <c r="V225" s="21"/>
      <c r="W225" s="21"/>
      <c r="X225" s="21"/>
      <c r="Y225" s="21"/>
      <c r="Z225" s="21"/>
      <c r="AA225" s="21"/>
    </row>
    <row r="226" spans="1:27">
      <c r="A226" s="21"/>
      <c r="B226" s="21"/>
      <c r="C226" s="21"/>
      <c r="D226" s="21"/>
      <c r="E226" s="21"/>
      <c r="F226" s="38"/>
      <c r="G226" s="5"/>
      <c r="H226" s="21"/>
      <c r="I226" s="21"/>
      <c r="J226" s="21"/>
      <c r="K226" s="21"/>
      <c r="L226" s="21"/>
      <c r="M226" s="21"/>
      <c r="N226" s="21"/>
      <c r="O226" s="21"/>
      <c r="P226" s="21"/>
      <c r="Q226" s="21"/>
      <c r="R226" s="21"/>
      <c r="S226" s="21"/>
      <c r="T226" s="21"/>
      <c r="U226" s="21"/>
      <c r="V226" s="21"/>
      <c r="W226" s="21"/>
      <c r="X226" s="21"/>
      <c r="Y226" s="21"/>
      <c r="Z226" s="21"/>
      <c r="AA226" s="21"/>
    </row>
    <row r="227" spans="1:27">
      <c r="A227" s="21"/>
      <c r="B227" s="21"/>
      <c r="C227" s="21"/>
      <c r="D227" s="21"/>
      <c r="E227" s="21"/>
      <c r="F227" s="38"/>
      <c r="G227" s="5"/>
      <c r="H227" s="21"/>
      <c r="I227" s="21"/>
      <c r="J227" s="21"/>
      <c r="K227" s="21"/>
      <c r="L227" s="21"/>
      <c r="M227" s="21"/>
      <c r="N227" s="21"/>
      <c r="O227" s="21"/>
      <c r="P227" s="21"/>
      <c r="Q227" s="21"/>
      <c r="R227" s="21"/>
      <c r="S227" s="21"/>
      <c r="T227" s="21"/>
      <c r="U227" s="21"/>
      <c r="V227" s="21"/>
      <c r="W227" s="21"/>
      <c r="X227" s="21"/>
      <c r="Y227" s="21"/>
      <c r="Z227" s="21"/>
      <c r="AA227" s="21"/>
    </row>
    <row r="228" spans="1:27">
      <c r="A228" s="21"/>
      <c r="B228" s="21"/>
      <c r="C228" s="21"/>
      <c r="D228" s="21"/>
      <c r="E228" s="21"/>
      <c r="F228" s="38"/>
      <c r="G228" s="5"/>
      <c r="H228" s="21"/>
      <c r="I228" s="21"/>
      <c r="J228" s="21"/>
      <c r="K228" s="21"/>
      <c r="L228" s="21"/>
      <c r="M228" s="21"/>
      <c r="N228" s="21"/>
      <c r="O228" s="21"/>
      <c r="P228" s="21"/>
      <c r="Q228" s="21"/>
      <c r="R228" s="21"/>
      <c r="S228" s="21"/>
      <c r="T228" s="21"/>
      <c r="U228" s="21"/>
      <c r="V228" s="21"/>
      <c r="W228" s="21"/>
      <c r="X228" s="21"/>
      <c r="Y228" s="21"/>
      <c r="Z228" s="21"/>
      <c r="AA228" s="21"/>
    </row>
    <row r="229" spans="1:27">
      <c r="A229" s="21"/>
      <c r="B229" s="21"/>
      <c r="C229" s="21"/>
      <c r="D229" s="21"/>
      <c r="E229" s="21"/>
      <c r="F229" s="38"/>
      <c r="G229" s="5"/>
      <c r="H229" s="21"/>
      <c r="I229" s="21"/>
      <c r="J229" s="21"/>
      <c r="K229" s="21"/>
      <c r="L229" s="21"/>
      <c r="M229" s="21"/>
      <c r="N229" s="21"/>
      <c r="O229" s="21"/>
      <c r="P229" s="21"/>
      <c r="Q229" s="21"/>
      <c r="R229" s="21"/>
      <c r="S229" s="21"/>
      <c r="T229" s="21"/>
      <c r="U229" s="21"/>
      <c r="V229" s="21"/>
      <c r="W229" s="21"/>
      <c r="X229" s="21"/>
      <c r="Y229" s="21"/>
      <c r="Z229" s="21"/>
      <c r="AA229" s="21"/>
    </row>
    <row r="230" spans="1:27">
      <c r="A230" s="21"/>
      <c r="B230" s="21"/>
      <c r="C230" s="21"/>
      <c r="D230" s="21"/>
      <c r="E230" s="21"/>
      <c r="F230" s="38"/>
      <c r="G230" s="5"/>
      <c r="H230" s="21"/>
      <c r="I230" s="21"/>
      <c r="J230" s="21"/>
      <c r="K230" s="21"/>
      <c r="L230" s="21"/>
      <c r="M230" s="21"/>
      <c r="N230" s="21"/>
      <c r="O230" s="21"/>
      <c r="P230" s="21"/>
      <c r="Q230" s="21"/>
      <c r="R230" s="21"/>
      <c r="S230" s="21"/>
      <c r="T230" s="21"/>
      <c r="U230" s="21"/>
      <c r="V230" s="21"/>
      <c r="W230" s="21"/>
      <c r="X230" s="21"/>
      <c r="Y230" s="21"/>
      <c r="Z230" s="21"/>
      <c r="AA230" s="21"/>
    </row>
    <row r="231" spans="1:27">
      <c r="A231" s="21"/>
      <c r="B231" s="21"/>
      <c r="C231" s="21"/>
      <c r="D231" s="21"/>
      <c r="E231" s="21"/>
      <c r="F231" s="38"/>
      <c r="G231" s="5"/>
      <c r="H231" s="21"/>
      <c r="I231" s="21"/>
      <c r="J231" s="21"/>
      <c r="K231" s="21"/>
      <c r="L231" s="21"/>
      <c r="M231" s="21"/>
      <c r="N231" s="21"/>
      <c r="O231" s="21"/>
      <c r="P231" s="21"/>
      <c r="Q231" s="21"/>
      <c r="R231" s="21"/>
      <c r="S231" s="21"/>
      <c r="T231" s="21"/>
      <c r="U231" s="21"/>
      <c r="V231" s="21"/>
      <c r="W231" s="21"/>
      <c r="X231" s="21"/>
      <c r="Y231" s="21"/>
      <c r="Z231" s="21"/>
      <c r="AA231" s="21"/>
    </row>
    <row r="232" spans="1:27">
      <c r="A232" s="21"/>
      <c r="B232" s="21"/>
      <c r="C232" s="21"/>
      <c r="D232" s="21"/>
      <c r="E232" s="21"/>
      <c r="F232" s="38"/>
      <c r="G232" s="5"/>
      <c r="H232" s="21"/>
      <c r="I232" s="21"/>
      <c r="J232" s="21"/>
      <c r="K232" s="21"/>
      <c r="L232" s="21"/>
      <c r="M232" s="21"/>
      <c r="N232" s="21"/>
      <c r="O232" s="21"/>
      <c r="P232" s="21"/>
      <c r="Q232" s="21"/>
      <c r="R232" s="21"/>
      <c r="S232" s="21"/>
      <c r="T232" s="21"/>
      <c r="U232" s="21"/>
      <c r="V232" s="21"/>
      <c r="W232" s="21"/>
      <c r="X232" s="21"/>
      <c r="Y232" s="21"/>
      <c r="Z232" s="21"/>
      <c r="AA232" s="21"/>
    </row>
    <row r="233" spans="1:27">
      <c r="A233" s="21"/>
      <c r="B233" s="21"/>
      <c r="C233" s="21"/>
      <c r="D233" s="21"/>
      <c r="E233" s="21"/>
      <c r="F233" s="38"/>
      <c r="G233" s="5"/>
      <c r="H233" s="21"/>
      <c r="I233" s="21"/>
      <c r="J233" s="21"/>
      <c r="K233" s="21"/>
      <c r="L233" s="21"/>
      <c r="M233" s="21"/>
      <c r="N233" s="21"/>
      <c r="O233" s="21"/>
      <c r="P233" s="21"/>
      <c r="Q233" s="21"/>
      <c r="R233" s="21"/>
      <c r="S233" s="21"/>
      <c r="T233" s="21"/>
      <c r="U233" s="21"/>
      <c r="V233" s="21"/>
      <c r="W233" s="21"/>
      <c r="X233" s="21"/>
      <c r="Y233" s="21"/>
      <c r="Z233" s="21"/>
      <c r="AA233" s="21"/>
    </row>
    <row r="234" spans="1:27">
      <c r="A234" s="21"/>
      <c r="B234" s="21"/>
      <c r="C234" s="21"/>
      <c r="D234" s="21"/>
      <c r="E234" s="21"/>
      <c r="F234" s="38"/>
      <c r="G234" s="5"/>
      <c r="H234" s="21"/>
      <c r="I234" s="21"/>
      <c r="J234" s="21"/>
      <c r="K234" s="21"/>
      <c r="L234" s="21"/>
      <c r="M234" s="21"/>
      <c r="N234" s="21"/>
      <c r="O234" s="21"/>
      <c r="P234" s="21"/>
      <c r="Q234" s="21"/>
      <c r="R234" s="21"/>
      <c r="S234" s="21"/>
      <c r="T234" s="21"/>
      <c r="U234" s="21"/>
      <c r="V234" s="21"/>
      <c r="W234" s="21"/>
      <c r="X234" s="21"/>
      <c r="Y234" s="21"/>
      <c r="Z234" s="21"/>
      <c r="AA234" s="21"/>
    </row>
    <row r="235" spans="1:27">
      <c r="A235" s="21"/>
      <c r="B235" s="21"/>
      <c r="C235" s="21"/>
      <c r="D235" s="21"/>
      <c r="E235" s="21"/>
      <c r="F235" s="38"/>
      <c r="G235" s="5"/>
      <c r="H235" s="21"/>
      <c r="I235" s="21"/>
      <c r="J235" s="21"/>
      <c r="K235" s="21"/>
      <c r="L235" s="21"/>
      <c r="M235" s="21"/>
      <c r="N235" s="21"/>
      <c r="O235" s="21"/>
      <c r="P235" s="21"/>
      <c r="Q235" s="21"/>
      <c r="R235" s="21"/>
      <c r="S235" s="21"/>
      <c r="T235" s="21"/>
      <c r="U235" s="21"/>
      <c r="V235" s="21"/>
      <c r="W235" s="21"/>
      <c r="X235" s="21"/>
      <c r="Y235" s="21"/>
      <c r="Z235" s="21"/>
      <c r="AA235" s="21"/>
    </row>
    <row r="236" spans="1:27">
      <c r="A236" s="21"/>
      <c r="B236" s="21"/>
      <c r="C236" s="21"/>
      <c r="D236" s="21"/>
      <c r="E236" s="21"/>
      <c r="F236" s="38"/>
      <c r="G236" s="5"/>
      <c r="H236" s="21"/>
      <c r="I236" s="21"/>
      <c r="J236" s="21"/>
      <c r="K236" s="21"/>
      <c r="L236" s="21"/>
      <c r="M236" s="21"/>
      <c r="N236" s="21"/>
      <c r="O236" s="21"/>
      <c r="P236" s="21"/>
      <c r="Q236" s="21"/>
      <c r="R236" s="21"/>
      <c r="S236" s="21"/>
      <c r="T236" s="21"/>
      <c r="U236" s="21"/>
      <c r="V236" s="21"/>
      <c r="W236" s="21"/>
      <c r="X236" s="21"/>
      <c r="Y236" s="21"/>
      <c r="Z236" s="21"/>
      <c r="AA236" s="21"/>
    </row>
    <row r="237" spans="1:27">
      <c r="A237" s="21"/>
      <c r="B237" s="21"/>
      <c r="C237" s="21"/>
      <c r="D237" s="21"/>
      <c r="E237" s="21"/>
      <c r="F237" s="38"/>
      <c r="G237" s="5"/>
      <c r="H237" s="21"/>
      <c r="I237" s="21"/>
      <c r="J237" s="21"/>
      <c r="K237" s="21"/>
      <c r="L237" s="21"/>
      <c r="M237" s="21"/>
      <c r="N237" s="21"/>
      <c r="O237" s="21"/>
      <c r="P237" s="21"/>
      <c r="Q237" s="21"/>
      <c r="R237" s="21"/>
      <c r="S237" s="21"/>
      <c r="T237" s="21"/>
      <c r="U237" s="21"/>
      <c r="V237" s="21"/>
      <c r="W237" s="21"/>
      <c r="X237" s="21"/>
      <c r="Y237" s="21"/>
      <c r="Z237" s="21"/>
      <c r="AA237" s="21"/>
    </row>
    <row r="238" spans="1:27">
      <c r="A238" s="21"/>
      <c r="B238" s="21"/>
      <c r="C238" s="21"/>
      <c r="D238" s="21"/>
      <c r="E238" s="21"/>
      <c r="F238" s="38"/>
      <c r="G238" s="5"/>
      <c r="H238" s="21"/>
      <c r="I238" s="21"/>
      <c r="J238" s="21"/>
      <c r="K238" s="21"/>
      <c r="L238" s="21"/>
      <c r="M238" s="21"/>
      <c r="N238" s="21"/>
      <c r="O238" s="21"/>
      <c r="P238" s="21"/>
      <c r="Q238" s="21"/>
      <c r="R238" s="21"/>
      <c r="S238" s="21"/>
      <c r="T238" s="21"/>
      <c r="U238" s="21"/>
      <c r="V238" s="21"/>
      <c r="W238" s="21"/>
      <c r="X238" s="21"/>
      <c r="Y238" s="21"/>
      <c r="Z238" s="21"/>
      <c r="AA238" s="21"/>
    </row>
    <row r="239" spans="1:27">
      <c r="A239" s="21"/>
      <c r="B239" s="21"/>
      <c r="C239" s="21"/>
      <c r="D239" s="21"/>
      <c r="E239" s="21"/>
      <c r="F239" s="38"/>
      <c r="G239" s="5"/>
      <c r="H239" s="21"/>
      <c r="I239" s="21"/>
      <c r="J239" s="21"/>
      <c r="K239" s="21"/>
      <c r="L239" s="21"/>
      <c r="M239" s="21"/>
      <c r="N239" s="21"/>
      <c r="O239" s="21"/>
      <c r="P239" s="21"/>
      <c r="Q239" s="21"/>
      <c r="R239" s="21"/>
      <c r="S239" s="21"/>
      <c r="T239" s="21"/>
      <c r="U239" s="21"/>
      <c r="V239" s="21"/>
      <c r="W239" s="21"/>
      <c r="X239" s="21"/>
      <c r="Y239" s="21"/>
      <c r="Z239" s="21"/>
      <c r="AA239" s="21"/>
    </row>
    <row r="240" spans="1:27">
      <c r="A240" s="21"/>
      <c r="B240" s="21"/>
      <c r="C240" s="21"/>
      <c r="D240" s="21"/>
      <c r="E240" s="21"/>
      <c r="F240" s="38"/>
      <c r="G240" s="5"/>
      <c r="H240" s="21"/>
      <c r="I240" s="21"/>
      <c r="J240" s="21"/>
      <c r="K240" s="21"/>
      <c r="L240" s="21"/>
      <c r="M240" s="21"/>
      <c r="N240" s="21"/>
      <c r="O240" s="21"/>
      <c r="P240" s="21"/>
      <c r="Q240" s="21"/>
      <c r="R240" s="21"/>
      <c r="S240" s="21"/>
      <c r="T240" s="21"/>
      <c r="U240" s="21"/>
      <c r="V240" s="21"/>
      <c r="W240" s="21"/>
      <c r="X240" s="21"/>
      <c r="Y240" s="21"/>
      <c r="Z240" s="21"/>
      <c r="AA240" s="21"/>
    </row>
    <row r="241" spans="1:27">
      <c r="A241" s="21"/>
      <c r="B241" s="21"/>
      <c r="C241" s="21"/>
      <c r="D241" s="21"/>
      <c r="E241" s="21"/>
      <c r="F241" s="38"/>
      <c r="G241" s="5"/>
      <c r="H241" s="21"/>
      <c r="I241" s="21"/>
      <c r="J241" s="21"/>
      <c r="K241" s="21"/>
      <c r="L241" s="21"/>
      <c r="M241" s="21"/>
      <c r="N241" s="21"/>
      <c r="O241" s="21"/>
      <c r="P241" s="21"/>
      <c r="Q241" s="21"/>
      <c r="R241" s="21"/>
      <c r="S241" s="21"/>
      <c r="T241" s="21"/>
      <c r="U241" s="21"/>
      <c r="V241" s="21"/>
      <c r="W241" s="21"/>
      <c r="X241" s="21"/>
      <c r="Y241" s="21"/>
      <c r="Z241" s="21"/>
      <c r="AA241" s="21"/>
    </row>
    <row r="242" spans="1:27">
      <c r="A242" s="21"/>
      <c r="B242" s="21"/>
      <c r="C242" s="21"/>
      <c r="D242" s="21"/>
      <c r="E242" s="21"/>
      <c r="F242" s="38"/>
      <c r="G242" s="5"/>
      <c r="H242" s="21"/>
      <c r="I242" s="21"/>
      <c r="J242" s="21"/>
      <c r="K242" s="21"/>
      <c r="L242" s="21"/>
      <c r="M242" s="21"/>
      <c r="N242" s="21"/>
      <c r="O242" s="21"/>
      <c r="P242" s="21"/>
      <c r="Q242" s="21"/>
      <c r="R242" s="21"/>
      <c r="S242" s="21"/>
      <c r="T242" s="21"/>
      <c r="U242" s="21"/>
      <c r="V242" s="21"/>
      <c r="W242" s="21"/>
      <c r="X242" s="21"/>
      <c r="Y242" s="21"/>
      <c r="Z242" s="21"/>
      <c r="AA242" s="21"/>
    </row>
    <row r="243" spans="1:27">
      <c r="A243" s="21"/>
      <c r="B243" s="21"/>
      <c r="C243" s="21"/>
      <c r="D243" s="21"/>
      <c r="E243" s="21"/>
      <c r="F243" s="38"/>
      <c r="G243" s="5"/>
      <c r="H243" s="21"/>
      <c r="I243" s="21"/>
      <c r="J243" s="21"/>
      <c r="K243" s="21"/>
      <c r="L243" s="21"/>
      <c r="M243" s="21"/>
      <c r="N243" s="21"/>
      <c r="O243" s="21"/>
      <c r="P243" s="21"/>
      <c r="Q243" s="21"/>
      <c r="R243" s="21"/>
      <c r="S243" s="21"/>
      <c r="T243" s="21"/>
      <c r="U243" s="21"/>
      <c r="V243" s="21"/>
      <c r="W243" s="21"/>
      <c r="X243" s="21"/>
      <c r="Y243" s="21"/>
      <c r="Z243" s="21"/>
      <c r="AA243" s="21"/>
    </row>
    <row r="244" spans="1:27">
      <c r="A244" s="21"/>
      <c r="B244" s="21"/>
      <c r="C244" s="21"/>
      <c r="D244" s="21"/>
      <c r="E244" s="21"/>
      <c r="F244" s="38"/>
      <c r="G244" s="5"/>
      <c r="H244" s="21"/>
      <c r="I244" s="21"/>
      <c r="J244" s="21"/>
      <c r="K244" s="21"/>
      <c r="L244" s="21"/>
      <c r="M244" s="21"/>
      <c r="N244" s="21"/>
      <c r="O244" s="21"/>
      <c r="P244" s="21"/>
      <c r="Q244" s="21"/>
      <c r="R244" s="21"/>
      <c r="S244" s="21"/>
      <c r="T244" s="21"/>
      <c r="U244" s="21"/>
      <c r="V244" s="21"/>
      <c r="W244" s="21"/>
      <c r="X244" s="21"/>
      <c r="Y244" s="21"/>
      <c r="Z244" s="21"/>
      <c r="AA244" s="21"/>
    </row>
    <row r="245" spans="1:27">
      <c r="A245" s="21"/>
      <c r="B245" s="21"/>
      <c r="C245" s="21"/>
      <c r="D245" s="21"/>
      <c r="E245" s="21"/>
      <c r="F245" s="38"/>
      <c r="G245" s="5"/>
      <c r="H245" s="21"/>
      <c r="I245" s="21"/>
      <c r="J245" s="21"/>
      <c r="K245" s="21"/>
      <c r="L245" s="21"/>
      <c r="M245" s="21"/>
      <c r="N245" s="21"/>
      <c r="O245" s="21"/>
      <c r="P245" s="21"/>
      <c r="Q245" s="21"/>
      <c r="R245" s="21"/>
      <c r="S245" s="21"/>
      <c r="T245" s="21"/>
      <c r="U245" s="21"/>
      <c r="V245" s="21"/>
      <c r="W245" s="21"/>
      <c r="X245" s="21"/>
      <c r="Y245" s="21"/>
      <c r="Z245" s="21"/>
      <c r="AA245" s="21"/>
    </row>
    <row r="246" spans="1:27">
      <c r="A246" s="21"/>
      <c r="B246" s="21"/>
      <c r="C246" s="21"/>
      <c r="D246" s="21"/>
      <c r="E246" s="21"/>
      <c r="F246" s="38"/>
      <c r="G246" s="5"/>
      <c r="H246" s="21"/>
      <c r="I246" s="21"/>
      <c r="J246" s="21"/>
      <c r="K246" s="21"/>
      <c r="L246" s="21"/>
      <c r="M246" s="21"/>
      <c r="N246" s="21"/>
      <c r="O246" s="21"/>
      <c r="P246" s="21"/>
      <c r="Q246" s="21"/>
      <c r="R246" s="21"/>
      <c r="S246" s="21"/>
      <c r="T246" s="21"/>
      <c r="U246" s="21"/>
      <c r="V246" s="21"/>
      <c r="W246" s="21"/>
      <c r="X246" s="21"/>
      <c r="Y246" s="21"/>
      <c r="Z246" s="21"/>
      <c r="AA246" s="21"/>
    </row>
    <row r="247" spans="1:27">
      <c r="A247" s="21"/>
      <c r="B247" s="21"/>
      <c r="C247" s="21"/>
      <c r="D247" s="21"/>
      <c r="E247" s="21"/>
      <c r="F247" s="38"/>
      <c r="G247" s="5"/>
      <c r="H247" s="21"/>
      <c r="I247" s="21"/>
      <c r="J247" s="21"/>
      <c r="K247" s="21"/>
      <c r="L247" s="21"/>
      <c r="M247" s="21"/>
      <c r="N247" s="21"/>
      <c r="O247" s="21"/>
      <c r="P247" s="21"/>
      <c r="Q247" s="21"/>
      <c r="R247" s="21"/>
      <c r="S247" s="21"/>
      <c r="T247" s="21"/>
      <c r="U247" s="21"/>
      <c r="V247" s="21"/>
      <c r="W247" s="21"/>
      <c r="X247" s="21"/>
      <c r="Y247" s="21"/>
      <c r="Z247" s="21"/>
      <c r="AA247" s="21"/>
    </row>
    <row r="248" spans="1:27">
      <c r="A248" s="21"/>
      <c r="B248" s="21"/>
      <c r="C248" s="21"/>
      <c r="D248" s="21"/>
      <c r="E248" s="21"/>
      <c r="F248" s="38"/>
      <c r="G248" s="5"/>
      <c r="H248" s="21"/>
      <c r="I248" s="21"/>
      <c r="J248" s="21"/>
      <c r="K248" s="21"/>
      <c r="L248" s="21"/>
      <c r="M248" s="21"/>
      <c r="N248" s="21"/>
      <c r="O248" s="21"/>
      <c r="P248" s="21"/>
      <c r="Q248" s="21"/>
      <c r="R248" s="21"/>
      <c r="S248" s="21"/>
      <c r="T248" s="21"/>
      <c r="U248" s="21"/>
      <c r="V248" s="21"/>
      <c r="W248" s="21"/>
      <c r="X248" s="21"/>
      <c r="Y248" s="21"/>
      <c r="Z248" s="21"/>
      <c r="AA248" s="21"/>
    </row>
    <row r="249" spans="1:27">
      <c r="A249" s="21"/>
      <c r="B249" s="21"/>
      <c r="C249" s="21"/>
      <c r="D249" s="21"/>
      <c r="E249" s="21"/>
      <c r="F249" s="38"/>
      <c r="G249" s="5"/>
      <c r="H249" s="21"/>
      <c r="I249" s="21"/>
      <c r="J249" s="21"/>
      <c r="K249" s="21"/>
      <c r="L249" s="21"/>
      <c r="M249" s="21"/>
      <c r="N249" s="21"/>
      <c r="O249" s="21"/>
      <c r="P249" s="21"/>
      <c r="Q249" s="21"/>
      <c r="R249" s="21"/>
      <c r="S249" s="21"/>
      <c r="T249" s="21"/>
      <c r="U249" s="21"/>
      <c r="V249" s="21"/>
      <c r="W249" s="21"/>
      <c r="X249" s="21"/>
      <c r="Y249" s="21"/>
      <c r="Z249" s="21"/>
      <c r="AA249" s="21"/>
    </row>
    <row r="250" spans="1:27">
      <c r="A250" s="21"/>
      <c r="B250" s="21"/>
      <c r="C250" s="21"/>
      <c r="D250" s="21"/>
      <c r="E250" s="21"/>
      <c r="F250" s="38"/>
      <c r="G250" s="5"/>
      <c r="H250" s="21"/>
      <c r="I250" s="21"/>
      <c r="J250" s="21"/>
      <c r="K250" s="21"/>
      <c r="L250" s="21"/>
      <c r="M250" s="21"/>
      <c r="N250" s="21"/>
      <c r="O250" s="21"/>
      <c r="P250" s="21"/>
      <c r="Q250" s="21"/>
      <c r="R250" s="21"/>
      <c r="S250" s="21"/>
      <c r="T250" s="21"/>
      <c r="U250" s="21"/>
      <c r="V250" s="21"/>
      <c r="W250" s="21"/>
      <c r="X250" s="21"/>
      <c r="Y250" s="21"/>
      <c r="Z250" s="21"/>
      <c r="AA250" s="21"/>
    </row>
    <row r="251" spans="1:27">
      <c r="A251" s="21"/>
      <c r="B251" s="21"/>
      <c r="C251" s="21"/>
      <c r="D251" s="21"/>
      <c r="E251" s="21"/>
      <c r="F251" s="38"/>
      <c r="G251" s="5"/>
      <c r="H251" s="21"/>
      <c r="I251" s="21"/>
      <c r="J251" s="21"/>
      <c r="K251" s="21"/>
      <c r="L251" s="21"/>
      <c r="M251" s="21"/>
      <c r="N251" s="21"/>
      <c r="O251" s="21"/>
      <c r="P251" s="21"/>
      <c r="Q251" s="21"/>
      <c r="R251" s="21"/>
      <c r="S251" s="21"/>
      <c r="T251" s="21"/>
      <c r="U251" s="21"/>
      <c r="V251" s="21"/>
      <c r="W251" s="21"/>
      <c r="X251" s="21"/>
      <c r="Y251" s="21"/>
      <c r="Z251" s="21"/>
      <c r="AA251" s="21"/>
    </row>
    <row r="252" spans="1:27">
      <c r="A252" s="21"/>
      <c r="B252" s="21"/>
      <c r="C252" s="21"/>
      <c r="D252" s="21"/>
      <c r="E252" s="21"/>
      <c r="F252" s="38"/>
      <c r="G252" s="5"/>
      <c r="H252" s="21"/>
      <c r="I252" s="21"/>
      <c r="J252" s="21"/>
      <c r="K252" s="21"/>
      <c r="L252" s="21"/>
      <c r="M252" s="21"/>
      <c r="N252" s="21"/>
      <c r="O252" s="21"/>
      <c r="P252" s="21"/>
      <c r="Q252" s="21"/>
      <c r="R252" s="21"/>
      <c r="S252" s="21"/>
      <c r="T252" s="21"/>
      <c r="U252" s="21"/>
      <c r="V252" s="21"/>
      <c r="W252" s="21"/>
      <c r="X252" s="21"/>
      <c r="Y252" s="21"/>
      <c r="Z252" s="21"/>
      <c r="AA252" s="21"/>
    </row>
    <row r="253" spans="1:27">
      <c r="A253" s="21"/>
      <c r="B253" s="21"/>
      <c r="C253" s="21"/>
      <c r="D253" s="21"/>
      <c r="E253" s="21"/>
      <c r="F253" s="38"/>
      <c r="G253" s="5"/>
      <c r="H253" s="21"/>
      <c r="I253" s="21"/>
      <c r="J253" s="21"/>
      <c r="K253" s="21"/>
      <c r="L253" s="21"/>
      <c r="M253" s="21"/>
      <c r="N253" s="21"/>
      <c r="O253" s="21"/>
      <c r="P253" s="21"/>
      <c r="Q253" s="21"/>
      <c r="R253" s="21"/>
      <c r="S253" s="21"/>
      <c r="T253" s="21"/>
      <c r="U253" s="21"/>
      <c r="V253" s="21"/>
      <c r="W253" s="21"/>
      <c r="X253" s="21"/>
      <c r="Y253" s="21"/>
      <c r="Z253" s="21"/>
      <c r="AA253" s="21"/>
    </row>
    <row r="254" spans="1:27">
      <c r="A254" s="21"/>
      <c r="B254" s="21"/>
      <c r="C254" s="21"/>
      <c r="D254" s="21"/>
      <c r="E254" s="21"/>
      <c r="F254" s="38"/>
      <c r="G254" s="5"/>
      <c r="H254" s="21"/>
      <c r="I254" s="21"/>
      <c r="J254" s="21"/>
      <c r="K254" s="21"/>
      <c r="L254" s="21"/>
      <c r="M254" s="21"/>
      <c r="N254" s="21"/>
      <c r="O254" s="21"/>
      <c r="P254" s="21"/>
      <c r="Q254" s="21"/>
      <c r="R254" s="21"/>
      <c r="S254" s="21"/>
      <c r="T254" s="21"/>
      <c r="U254" s="21"/>
      <c r="V254" s="21"/>
      <c r="W254" s="21"/>
      <c r="X254" s="21"/>
      <c r="Y254" s="21"/>
      <c r="Z254" s="21"/>
      <c r="AA254" s="21"/>
    </row>
    <row r="255" spans="1:27">
      <c r="A255" s="21"/>
      <c r="B255" s="21"/>
      <c r="C255" s="21"/>
      <c r="D255" s="21"/>
      <c r="E255" s="21"/>
      <c r="F255" s="38"/>
      <c r="G255" s="5"/>
      <c r="H255" s="21"/>
      <c r="I255" s="21"/>
      <c r="J255" s="21"/>
      <c r="K255" s="21"/>
      <c r="L255" s="21"/>
      <c r="M255" s="21"/>
      <c r="N255" s="21"/>
      <c r="O255" s="21"/>
      <c r="P255" s="21"/>
      <c r="Q255" s="21"/>
      <c r="R255" s="21"/>
      <c r="S255" s="21"/>
      <c r="T255" s="21"/>
      <c r="U255" s="21"/>
      <c r="V255" s="21"/>
      <c r="W255" s="21"/>
      <c r="X255" s="21"/>
      <c r="Y255" s="21"/>
      <c r="Z255" s="21"/>
      <c r="AA255" s="21"/>
    </row>
    <row r="256" spans="1:27">
      <c r="A256" s="21"/>
      <c r="B256" s="21"/>
      <c r="C256" s="21"/>
      <c r="D256" s="21"/>
      <c r="E256" s="21"/>
      <c r="F256" s="38"/>
      <c r="G256" s="5"/>
      <c r="H256" s="21"/>
      <c r="I256" s="21"/>
      <c r="J256" s="21"/>
      <c r="K256" s="21"/>
      <c r="L256" s="21"/>
      <c r="M256" s="21"/>
      <c r="N256" s="21"/>
      <c r="O256" s="21"/>
      <c r="P256" s="21"/>
      <c r="Q256" s="21"/>
      <c r="R256" s="21"/>
      <c r="S256" s="21"/>
      <c r="T256" s="21"/>
      <c r="U256" s="21"/>
      <c r="V256" s="21"/>
      <c r="W256" s="21"/>
      <c r="X256" s="21"/>
      <c r="Y256" s="21"/>
      <c r="Z256" s="21"/>
      <c r="AA256" s="21"/>
    </row>
    <row r="257" spans="1:27">
      <c r="A257" s="21"/>
      <c r="B257" s="21"/>
      <c r="C257" s="21"/>
      <c r="D257" s="21"/>
      <c r="E257" s="21"/>
      <c r="F257" s="38"/>
      <c r="G257" s="5"/>
      <c r="H257" s="21"/>
      <c r="I257" s="21"/>
      <c r="J257" s="21"/>
      <c r="K257" s="21"/>
      <c r="L257" s="21"/>
      <c r="M257" s="21"/>
      <c r="N257" s="21"/>
      <c r="O257" s="21"/>
      <c r="P257" s="21"/>
      <c r="Q257" s="21"/>
      <c r="R257" s="21"/>
      <c r="S257" s="21"/>
      <c r="T257" s="21"/>
      <c r="U257" s="21"/>
      <c r="V257" s="21"/>
      <c r="W257" s="21"/>
      <c r="X257" s="21"/>
      <c r="Y257" s="21"/>
      <c r="Z257" s="21"/>
      <c r="AA257" s="21"/>
    </row>
    <row r="258" spans="1:27">
      <c r="A258" s="21"/>
      <c r="B258" s="21"/>
      <c r="C258" s="21"/>
      <c r="D258" s="21"/>
      <c r="E258" s="21"/>
      <c r="F258" s="38"/>
      <c r="G258" s="5"/>
      <c r="H258" s="21"/>
      <c r="I258" s="21"/>
      <c r="J258" s="21"/>
      <c r="K258" s="21"/>
      <c r="L258" s="21"/>
      <c r="M258" s="21"/>
      <c r="N258" s="21"/>
      <c r="O258" s="21"/>
      <c r="P258" s="21"/>
      <c r="Q258" s="21"/>
      <c r="R258" s="21"/>
      <c r="S258" s="21"/>
      <c r="T258" s="21"/>
      <c r="U258" s="21"/>
      <c r="V258" s="21"/>
      <c r="W258" s="21"/>
      <c r="X258" s="21"/>
      <c r="Y258" s="21"/>
      <c r="Z258" s="21"/>
      <c r="AA258" s="21"/>
    </row>
    <row r="259" spans="1:27">
      <c r="A259" s="21"/>
      <c r="B259" s="21"/>
      <c r="C259" s="21"/>
      <c r="D259" s="21"/>
      <c r="E259" s="21"/>
      <c r="F259" s="38"/>
      <c r="G259" s="5"/>
      <c r="H259" s="21"/>
      <c r="I259" s="21"/>
      <c r="J259" s="21"/>
      <c r="K259" s="21"/>
      <c r="L259" s="21"/>
      <c r="M259" s="21"/>
      <c r="N259" s="21"/>
      <c r="O259" s="21"/>
      <c r="P259" s="21"/>
      <c r="Q259" s="21"/>
      <c r="R259" s="21"/>
      <c r="S259" s="21"/>
      <c r="T259" s="21"/>
      <c r="U259" s="21"/>
      <c r="V259" s="21"/>
      <c r="W259" s="21"/>
      <c r="X259" s="21"/>
      <c r="Y259" s="21"/>
      <c r="Z259" s="21"/>
      <c r="AA259" s="21"/>
    </row>
    <row r="260" spans="1:27">
      <c r="A260" s="21"/>
      <c r="B260" s="21"/>
      <c r="C260" s="21"/>
      <c r="D260" s="21"/>
      <c r="E260" s="21"/>
      <c r="F260" s="38"/>
      <c r="G260" s="5"/>
      <c r="H260" s="21"/>
      <c r="I260" s="21"/>
      <c r="J260" s="21"/>
      <c r="K260" s="21"/>
      <c r="L260" s="21"/>
      <c r="M260" s="21"/>
      <c r="N260" s="21"/>
      <c r="O260" s="21"/>
      <c r="P260" s="21"/>
      <c r="Q260" s="21"/>
      <c r="R260" s="21"/>
      <c r="S260" s="21"/>
      <c r="T260" s="21"/>
      <c r="U260" s="21"/>
      <c r="V260" s="21"/>
      <c r="W260" s="21"/>
      <c r="X260" s="21"/>
      <c r="Y260" s="21"/>
      <c r="Z260" s="21"/>
      <c r="AA260" s="21"/>
    </row>
    <row r="261" spans="1:27">
      <c r="A261" s="21"/>
      <c r="B261" s="21"/>
      <c r="C261" s="21"/>
      <c r="D261" s="21"/>
      <c r="E261" s="21"/>
      <c r="F261" s="38"/>
      <c r="G261" s="5"/>
      <c r="H261" s="21"/>
      <c r="I261" s="21"/>
      <c r="J261" s="21"/>
      <c r="K261" s="21"/>
      <c r="L261" s="21"/>
      <c r="M261" s="21"/>
      <c r="N261" s="21"/>
      <c r="O261" s="21"/>
      <c r="P261" s="21"/>
      <c r="Q261" s="21"/>
      <c r="R261" s="21"/>
      <c r="S261" s="21"/>
      <c r="T261" s="21"/>
      <c r="U261" s="21"/>
      <c r="V261" s="21"/>
      <c r="W261" s="21"/>
      <c r="X261" s="21"/>
      <c r="Y261" s="21"/>
      <c r="Z261" s="21"/>
      <c r="AA261" s="21"/>
    </row>
    <row r="262" spans="1:27">
      <c r="A262" s="21"/>
      <c r="B262" s="21"/>
      <c r="C262" s="21"/>
      <c r="D262" s="21"/>
      <c r="E262" s="21"/>
      <c r="F262" s="38"/>
      <c r="G262" s="5"/>
      <c r="H262" s="21"/>
      <c r="I262" s="21"/>
      <c r="J262" s="21"/>
      <c r="K262" s="21"/>
      <c r="L262" s="21"/>
      <c r="M262" s="21"/>
      <c r="N262" s="21"/>
      <c r="O262" s="21"/>
      <c r="P262" s="21"/>
      <c r="Q262" s="21"/>
      <c r="R262" s="21"/>
      <c r="S262" s="21"/>
      <c r="T262" s="21"/>
      <c r="U262" s="21"/>
      <c r="V262" s="21"/>
      <c r="W262" s="21"/>
      <c r="X262" s="21"/>
      <c r="Y262" s="21"/>
      <c r="Z262" s="21"/>
      <c r="AA262" s="21"/>
    </row>
    <row r="263" spans="1:27">
      <c r="A263" s="21"/>
      <c r="B263" s="21"/>
      <c r="C263" s="21"/>
      <c r="D263" s="21"/>
      <c r="E263" s="21"/>
      <c r="F263" s="38"/>
      <c r="G263" s="5"/>
      <c r="H263" s="21"/>
      <c r="I263" s="21"/>
      <c r="J263" s="21"/>
      <c r="K263" s="21"/>
      <c r="L263" s="21"/>
      <c r="M263" s="21"/>
      <c r="N263" s="21"/>
      <c r="O263" s="21"/>
      <c r="P263" s="21"/>
      <c r="Q263" s="21"/>
      <c r="R263" s="21"/>
      <c r="S263" s="21"/>
      <c r="T263" s="21"/>
      <c r="U263" s="21"/>
      <c r="V263" s="21"/>
      <c r="W263" s="21"/>
      <c r="X263" s="21"/>
      <c r="Y263" s="21"/>
      <c r="Z263" s="21"/>
      <c r="AA263" s="21"/>
    </row>
    <row r="264" spans="1:27">
      <c r="A264" s="21"/>
      <c r="B264" s="21"/>
      <c r="C264" s="21"/>
      <c r="D264" s="21"/>
      <c r="E264" s="21"/>
      <c r="F264" s="38"/>
      <c r="G264" s="5"/>
      <c r="H264" s="21"/>
      <c r="I264" s="21"/>
      <c r="J264" s="21"/>
      <c r="K264" s="21"/>
      <c r="L264" s="21"/>
      <c r="M264" s="21"/>
      <c r="N264" s="21"/>
      <c r="O264" s="21"/>
      <c r="P264" s="21"/>
      <c r="Q264" s="21"/>
      <c r="R264" s="21"/>
      <c r="S264" s="21"/>
      <c r="T264" s="21"/>
      <c r="U264" s="21"/>
      <c r="V264" s="21"/>
      <c r="W264" s="21"/>
      <c r="X264" s="21"/>
      <c r="Y264" s="21"/>
      <c r="Z264" s="21"/>
      <c r="AA264" s="21"/>
    </row>
    <row r="265" spans="1:27">
      <c r="A265" s="21"/>
      <c r="B265" s="21"/>
      <c r="C265" s="21"/>
      <c r="D265" s="21"/>
      <c r="E265" s="21"/>
      <c r="F265" s="38"/>
      <c r="G265" s="5"/>
      <c r="H265" s="21"/>
      <c r="I265" s="21"/>
      <c r="J265" s="21"/>
      <c r="K265" s="21"/>
      <c r="L265" s="21"/>
      <c r="M265" s="21"/>
      <c r="N265" s="21"/>
      <c r="O265" s="21"/>
      <c r="P265" s="21"/>
      <c r="Q265" s="21"/>
      <c r="R265" s="21"/>
      <c r="S265" s="21"/>
      <c r="T265" s="21"/>
      <c r="U265" s="21"/>
      <c r="V265" s="21"/>
      <c r="W265" s="21"/>
      <c r="X265" s="21"/>
      <c r="Y265" s="21"/>
      <c r="Z265" s="21"/>
      <c r="AA265" s="21"/>
    </row>
    <row r="266" spans="1:27">
      <c r="A266" s="21"/>
      <c r="B266" s="21"/>
      <c r="C266" s="21"/>
      <c r="D266" s="21"/>
      <c r="E266" s="21"/>
      <c r="F266" s="38"/>
      <c r="G266" s="5"/>
      <c r="H266" s="21"/>
      <c r="I266" s="21"/>
      <c r="J266" s="21"/>
      <c r="K266" s="21"/>
      <c r="L266" s="21"/>
      <c r="M266" s="21"/>
      <c r="N266" s="21"/>
      <c r="O266" s="21"/>
      <c r="P266" s="21"/>
      <c r="Q266" s="21"/>
      <c r="R266" s="21"/>
      <c r="S266" s="21"/>
      <c r="T266" s="21"/>
      <c r="U266" s="21"/>
      <c r="V266" s="21"/>
      <c r="W266" s="21"/>
      <c r="X266" s="21"/>
      <c r="Y266" s="21"/>
      <c r="Z266" s="21"/>
      <c r="AA266" s="21"/>
    </row>
    <row r="267" spans="1:27">
      <c r="A267" s="21"/>
      <c r="B267" s="21"/>
      <c r="C267" s="21"/>
      <c r="D267" s="21"/>
      <c r="E267" s="21"/>
      <c r="F267" s="38"/>
      <c r="G267" s="5"/>
      <c r="H267" s="21"/>
      <c r="I267" s="21"/>
      <c r="J267" s="21"/>
      <c r="K267" s="21"/>
      <c r="L267" s="21"/>
      <c r="M267" s="21"/>
      <c r="N267" s="21"/>
      <c r="O267" s="21"/>
      <c r="P267" s="21"/>
      <c r="Q267" s="21"/>
      <c r="R267" s="21"/>
      <c r="S267" s="21"/>
      <c r="T267" s="21"/>
      <c r="U267" s="21"/>
      <c r="V267" s="21"/>
      <c r="W267" s="21"/>
      <c r="X267" s="21"/>
      <c r="Y267" s="21"/>
      <c r="Z267" s="21"/>
      <c r="AA267" s="21"/>
    </row>
    <row r="268" spans="1:27">
      <c r="A268" s="21"/>
      <c r="B268" s="21"/>
      <c r="C268" s="21"/>
      <c r="D268" s="21"/>
      <c r="E268" s="21"/>
      <c r="F268" s="38"/>
      <c r="G268" s="5"/>
      <c r="H268" s="21"/>
      <c r="I268" s="21"/>
      <c r="J268" s="21"/>
      <c r="K268" s="21"/>
      <c r="L268" s="21"/>
      <c r="M268" s="21"/>
      <c r="N268" s="21"/>
      <c r="O268" s="21"/>
      <c r="P268" s="21"/>
      <c r="Q268" s="21"/>
      <c r="R268" s="21"/>
      <c r="S268" s="21"/>
      <c r="T268" s="21"/>
      <c r="U268" s="21"/>
      <c r="V268" s="21"/>
      <c r="W268" s="21"/>
      <c r="X268" s="21"/>
      <c r="Y268" s="21"/>
      <c r="Z268" s="21"/>
      <c r="AA268" s="21"/>
    </row>
    <row r="269" spans="1:27">
      <c r="A269" s="21"/>
      <c r="B269" s="21"/>
      <c r="C269" s="21"/>
      <c r="D269" s="21"/>
      <c r="E269" s="21"/>
      <c r="F269" s="38"/>
      <c r="G269" s="5"/>
      <c r="H269" s="21"/>
      <c r="I269" s="21"/>
      <c r="J269" s="21"/>
      <c r="K269" s="21"/>
      <c r="L269" s="21"/>
      <c r="M269" s="21"/>
      <c r="N269" s="21"/>
      <c r="O269" s="21"/>
      <c r="P269" s="21"/>
      <c r="Q269" s="21"/>
      <c r="R269" s="21"/>
      <c r="S269" s="21"/>
      <c r="T269" s="21"/>
      <c r="U269" s="21"/>
      <c r="V269" s="21"/>
      <c r="W269" s="21"/>
      <c r="X269" s="21"/>
      <c r="Y269" s="21"/>
      <c r="Z269" s="21"/>
      <c r="AA269" s="21"/>
    </row>
    <row r="270" spans="1:27">
      <c r="A270" s="21"/>
      <c r="B270" s="21"/>
      <c r="C270" s="21"/>
      <c r="D270" s="21"/>
      <c r="E270" s="21"/>
      <c r="F270" s="38"/>
      <c r="G270" s="5"/>
      <c r="H270" s="21"/>
      <c r="I270" s="21"/>
      <c r="J270" s="21"/>
      <c r="K270" s="21"/>
      <c r="L270" s="21"/>
      <c r="M270" s="21"/>
      <c r="N270" s="21"/>
      <c r="O270" s="21"/>
      <c r="P270" s="21"/>
      <c r="Q270" s="21"/>
      <c r="R270" s="21"/>
      <c r="S270" s="21"/>
      <c r="T270" s="21"/>
      <c r="U270" s="21"/>
      <c r="V270" s="21"/>
      <c r="W270" s="21"/>
      <c r="X270" s="21"/>
      <c r="Y270" s="21"/>
      <c r="Z270" s="21"/>
      <c r="AA270" s="21"/>
    </row>
    <row r="271" spans="1:27">
      <c r="A271" s="21"/>
      <c r="B271" s="21"/>
      <c r="C271" s="21"/>
      <c r="D271" s="21"/>
      <c r="E271" s="21"/>
      <c r="F271" s="38"/>
      <c r="G271" s="5"/>
      <c r="H271" s="21"/>
      <c r="I271" s="21"/>
      <c r="J271" s="21"/>
      <c r="K271" s="21"/>
      <c r="L271" s="21"/>
      <c r="M271" s="21"/>
      <c r="N271" s="21"/>
      <c r="O271" s="21"/>
      <c r="P271" s="21"/>
      <c r="Q271" s="21"/>
      <c r="R271" s="21"/>
      <c r="S271" s="21"/>
      <c r="T271" s="21"/>
      <c r="U271" s="21"/>
      <c r="V271" s="21"/>
      <c r="W271" s="21"/>
      <c r="X271" s="21"/>
      <c r="Y271" s="21"/>
      <c r="Z271" s="21"/>
      <c r="AA271" s="21"/>
    </row>
    <row r="272" spans="1:27">
      <c r="A272" s="21"/>
      <c r="B272" s="21"/>
      <c r="C272" s="21"/>
      <c r="D272" s="21"/>
      <c r="E272" s="21"/>
      <c r="F272" s="38"/>
      <c r="G272" s="5"/>
      <c r="H272" s="21"/>
      <c r="I272" s="21"/>
      <c r="J272" s="21"/>
      <c r="K272" s="21"/>
      <c r="L272" s="21"/>
      <c r="M272" s="21"/>
      <c r="N272" s="21"/>
      <c r="O272" s="21"/>
      <c r="P272" s="21"/>
      <c r="Q272" s="21"/>
      <c r="R272" s="21"/>
      <c r="S272" s="21"/>
      <c r="T272" s="21"/>
      <c r="U272" s="21"/>
      <c r="V272" s="21"/>
      <c r="W272" s="21"/>
      <c r="X272" s="21"/>
      <c r="Y272" s="21"/>
      <c r="Z272" s="21"/>
      <c r="AA272" s="21"/>
    </row>
    <row r="273" spans="1:27">
      <c r="A273" s="21"/>
      <c r="B273" s="21"/>
      <c r="C273" s="21"/>
      <c r="D273" s="21"/>
      <c r="E273" s="21"/>
      <c r="F273" s="38"/>
      <c r="G273" s="5"/>
      <c r="H273" s="21"/>
      <c r="I273" s="21"/>
      <c r="J273" s="21"/>
      <c r="K273" s="21"/>
      <c r="L273" s="21"/>
      <c r="M273" s="21"/>
      <c r="N273" s="21"/>
      <c r="O273" s="21"/>
      <c r="P273" s="21"/>
      <c r="Q273" s="21"/>
      <c r="R273" s="21"/>
      <c r="S273" s="21"/>
      <c r="T273" s="21"/>
      <c r="U273" s="21"/>
      <c r="V273" s="21"/>
      <c r="W273" s="21"/>
      <c r="X273" s="21"/>
      <c r="Y273" s="21"/>
      <c r="Z273" s="21"/>
      <c r="AA273" s="21"/>
    </row>
    <row r="274" spans="1:27">
      <c r="A274" s="21"/>
      <c r="B274" s="21"/>
      <c r="C274" s="21"/>
      <c r="D274" s="21"/>
      <c r="E274" s="21"/>
      <c r="F274" s="38"/>
      <c r="G274" s="5"/>
      <c r="H274" s="21"/>
      <c r="I274" s="21"/>
      <c r="J274" s="21"/>
      <c r="K274" s="21"/>
      <c r="L274" s="21"/>
      <c r="M274" s="21"/>
      <c r="N274" s="21"/>
      <c r="O274" s="21"/>
      <c r="P274" s="21"/>
      <c r="Q274" s="21"/>
      <c r="R274" s="21"/>
      <c r="S274" s="21"/>
      <c r="T274" s="21"/>
      <c r="U274" s="21"/>
      <c r="V274" s="21"/>
      <c r="W274" s="21"/>
      <c r="X274" s="21"/>
      <c r="Y274" s="21"/>
      <c r="Z274" s="21"/>
      <c r="AA274" s="21"/>
    </row>
    <row r="275" spans="1:27">
      <c r="A275" s="21"/>
      <c r="B275" s="21"/>
      <c r="C275" s="21"/>
      <c r="D275" s="21"/>
      <c r="E275" s="21"/>
      <c r="F275" s="38"/>
      <c r="G275" s="5"/>
      <c r="H275" s="21"/>
      <c r="I275" s="21"/>
      <c r="J275" s="21"/>
      <c r="K275" s="21"/>
      <c r="L275" s="21"/>
      <c r="M275" s="21"/>
      <c r="N275" s="21"/>
      <c r="O275" s="21"/>
      <c r="P275" s="21"/>
      <c r="Q275" s="21"/>
      <c r="R275" s="21"/>
      <c r="S275" s="21"/>
      <c r="T275" s="21"/>
      <c r="U275" s="21"/>
      <c r="V275" s="21"/>
      <c r="W275" s="21"/>
      <c r="X275" s="21"/>
      <c r="Y275" s="21"/>
      <c r="Z275" s="21"/>
      <c r="AA275" s="21"/>
    </row>
    <row r="276" spans="1:27">
      <c r="A276" s="21"/>
      <c r="B276" s="21"/>
      <c r="C276" s="21"/>
      <c r="D276" s="21"/>
      <c r="E276" s="21"/>
      <c r="F276" s="38"/>
      <c r="G276" s="5"/>
      <c r="H276" s="21"/>
      <c r="I276" s="21"/>
      <c r="J276" s="21"/>
      <c r="K276" s="21"/>
      <c r="L276" s="21"/>
      <c r="M276" s="21"/>
      <c r="N276" s="21"/>
      <c r="O276" s="21"/>
      <c r="P276" s="21"/>
      <c r="Q276" s="21"/>
      <c r="R276" s="21"/>
      <c r="S276" s="21"/>
      <c r="T276" s="21"/>
      <c r="U276" s="21"/>
      <c r="V276" s="21"/>
      <c r="W276" s="21"/>
      <c r="X276" s="21"/>
      <c r="Y276" s="21"/>
      <c r="Z276" s="21"/>
      <c r="AA276" s="21"/>
    </row>
    <row r="277" spans="1:27">
      <c r="A277" s="21"/>
      <c r="B277" s="21"/>
      <c r="C277" s="21"/>
      <c r="D277" s="21"/>
      <c r="E277" s="21"/>
      <c r="F277" s="38"/>
      <c r="G277" s="5"/>
      <c r="H277" s="21"/>
      <c r="I277" s="21"/>
      <c r="J277" s="21"/>
      <c r="K277" s="21"/>
      <c r="L277" s="21"/>
      <c r="M277" s="21"/>
      <c r="N277" s="21"/>
      <c r="O277" s="21"/>
      <c r="P277" s="21"/>
      <c r="Q277" s="21"/>
      <c r="R277" s="21"/>
      <c r="S277" s="21"/>
      <c r="T277" s="21"/>
      <c r="U277" s="21"/>
      <c r="V277" s="21"/>
      <c r="W277" s="21"/>
      <c r="X277" s="21"/>
      <c r="Y277" s="21"/>
      <c r="Z277" s="21"/>
      <c r="AA277" s="21"/>
    </row>
    <row r="278" spans="1:27">
      <c r="A278" s="21"/>
      <c r="B278" s="21"/>
      <c r="C278" s="21"/>
      <c r="D278" s="21"/>
      <c r="E278" s="21"/>
      <c r="F278" s="38"/>
      <c r="G278" s="5"/>
      <c r="H278" s="21"/>
      <c r="I278" s="21"/>
      <c r="J278" s="21"/>
      <c r="K278" s="21"/>
      <c r="L278" s="21"/>
      <c r="M278" s="21"/>
      <c r="N278" s="21"/>
      <c r="O278" s="21"/>
      <c r="P278" s="21"/>
      <c r="Q278" s="21"/>
      <c r="R278" s="21"/>
      <c r="S278" s="21"/>
      <c r="T278" s="21"/>
      <c r="U278" s="21"/>
      <c r="V278" s="21"/>
      <c r="W278" s="21"/>
      <c r="X278" s="21"/>
      <c r="Y278" s="21"/>
      <c r="Z278" s="21"/>
      <c r="AA278" s="21"/>
    </row>
    <row r="279" spans="1:27">
      <c r="A279" s="21"/>
      <c r="B279" s="21"/>
      <c r="C279" s="21"/>
      <c r="D279" s="21"/>
      <c r="E279" s="21"/>
      <c r="F279" s="38"/>
      <c r="G279" s="5"/>
      <c r="H279" s="21"/>
      <c r="I279" s="21"/>
      <c r="J279" s="21"/>
      <c r="K279" s="21"/>
      <c r="L279" s="21"/>
      <c r="M279" s="21"/>
      <c r="N279" s="21"/>
      <c r="O279" s="21"/>
      <c r="P279" s="21"/>
      <c r="Q279" s="21"/>
      <c r="R279" s="21"/>
      <c r="S279" s="21"/>
      <c r="T279" s="21"/>
      <c r="U279" s="21"/>
      <c r="V279" s="21"/>
      <c r="W279" s="21"/>
      <c r="X279" s="21"/>
      <c r="Y279" s="21"/>
      <c r="Z279" s="21"/>
      <c r="AA279" s="21"/>
    </row>
    <row r="280" spans="1:27">
      <c r="A280" s="21"/>
      <c r="B280" s="21"/>
      <c r="C280" s="21"/>
      <c r="D280" s="21"/>
      <c r="E280" s="21"/>
      <c r="F280" s="38"/>
      <c r="G280" s="5"/>
      <c r="H280" s="21"/>
      <c r="I280" s="21"/>
      <c r="J280" s="21"/>
      <c r="K280" s="21"/>
      <c r="L280" s="21"/>
      <c r="M280" s="21"/>
      <c r="N280" s="21"/>
      <c r="O280" s="21"/>
      <c r="P280" s="21"/>
      <c r="Q280" s="21"/>
      <c r="R280" s="21"/>
      <c r="S280" s="21"/>
      <c r="T280" s="21"/>
      <c r="U280" s="21"/>
      <c r="V280" s="21"/>
      <c r="W280" s="21"/>
      <c r="X280" s="21"/>
      <c r="Y280" s="21"/>
      <c r="Z280" s="21"/>
      <c r="AA280" s="21"/>
    </row>
    <row r="281" spans="1:27">
      <c r="A281" s="21"/>
      <c r="B281" s="21"/>
      <c r="C281" s="21"/>
      <c r="D281" s="21"/>
      <c r="E281" s="21"/>
      <c r="F281" s="38"/>
      <c r="G281" s="5"/>
      <c r="H281" s="21"/>
      <c r="I281" s="21"/>
      <c r="J281" s="21"/>
      <c r="K281" s="21"/>
      <c r="L281" s="21"/>
      <c r="M281" s="21"/>
      <c r="N281" s="21"/>
      <c r="O281" s="21"/>
      <c r="P281" s="21"/>
      <c r="Q281" s="21"/>
      <c r="R281" s="21"/>
      <c r="S281" s="21"/>
      <c r="T281" s="21"/>
      <c r="U281" s="21"/>
      <c r="V281" s="21"/>
      <c r="W281" s="21"/>
      <c r="X281" s="21"/>
      <c r="Y281" s="21"/>
      <c r="Z281" s="21"/>
      <c r="AA281" s="21"/>
    </row>
    <row r="282" spans="1:27">
      <c r="A282" s="21"/>
      <c r="B282" s="21"/>
      <c r="C282" s="21"/>
      <c r="D282" s="21"/>
      <c r="E282" s="21"/>
      <c r="F282" s="38"/>
      <c r="G282" s="5"/>
      <c r="H282" s="21"/>
      <c r="I282" s="21"/>
      <c r="J282" s="21"/>
      <c r="K282" s="21"/>
      <c r="L282" s="21"/>
      <c r="M282" s="21"/>
      <c r="N282" s="21"/>
      <c r="O282" s="21"/>
      <c r="P282" s="21"/>
      <c r="Q282" s="21"/>
      <c r="R282" s="21"/>
      <c r="S282" s="21"/>
      <c r="T282" s="21"/>
      <c r="U282" s="21"/>
      <c r="V282" s="21"/>
      <c r="W282" s="21"/>
      <c r="X282" s="21"/>
      <c r="Y282" s="21"/>
      <c r="Z282" s="21"/>
      <c r="AA282" s="21"/>
    </row>
    <row r="283" spans="1:27">
      <c r="A283" s="21"/>
      <c r="B283" s="21"/>
      <c r="C283" s="21"/>
      <c r="D283" s="21"/>
      <c r="E283" s="21"/>
      <c r="F283" s="38"/>
      <c r="G283" s="5"/>
      <c r="H283" s="21"/>
      <c r="I283" s="21"/>
      <c r="J283" s="21"/>
      <c r="K283" s="21"/>
      <c r="L283" s="21"/>
      <c r="M283" s="21"/>
      <c r="N283" s="21"/>
      <c r="O283" s="21"/>
      <c r="P283" s="21"/>
      <c r="Q283" s="21"/>
      <c r="R283" s="21"/>
      <c r="S283" s="21"/>
      <c r="T283" s="21"/>
      <c r="U283" s="21"/>
      <c r="V283" s="21"/>
      <c r="W283" s="21"/>
      <c r="X283" s="21"/>
      <c r="Y283" s="21"/>
      <c r="Z283" s="21"/>
      <c r="AA283" s="21"/>
    </row>
    <row r="284" spans="1:27">
      <c r="A284" s="21"/>
      <c r="B284" s="21"/>
      <c r="C284" s="21"/>
      <c r="D284" s="21"/>
      <c r="E284" s="21"/>
      <c r="F284" s="38"/>
      <c r="G284" s="5"/>
      <c r="H284" s="21"/>
      <c r="I284" s="21"/>
      <c r="J284" s="21"/>
      <c r="K284" s="21"/>
      <c r="L284" s="21"/>
      <c r="M284" s="21"/>
      <c r="N284" s="21"/>
      <c r="O284" s="21"/>
      <c r="P284" s="21"/>
      <c r="Q284" s="21"/>
      <c r="R284" s="21"/>
      <c r="S284" s="21"/>
      <c r="T284" s="21"/>
      <c r="U284" s="21"/>
      <c r="V284" s="21"/>
      <c r="W284" s="21"/>
      <c r="X284" s="21"/>
      <c r="Y284" s="21"/>
      <c r="Z284" s="21"/>
      <c r="AA284" s="21"/>
    </row>
    <row r="285" spans="1:27">
      <c r="A285" s="21"/>
      <c r="B285" s="21"/>
      <c r="C285" s="21"/>
      <c r="D285" s="21"/>
      <c r="E285" s="21"/>
      <c r="F285" s="38"/>
      <c r="G285" s="5"/>
      <c r="H285" s="21"/>
      <c r="I285" s="21"/>
      <c r="J285" s="21"/>
      <c r="K285" s="21"/>
      <c r="L285" s="21"/>
      <c r="M285" s="21"/>
      <c r="N285" s="21"/>
      <c r="O285" s="21"/>
      <c r="P285" s="21"/>
      <c r="Q285" s="21"/>
      <c r="R285" s="21"/>
      <c r="S285" s="21"/>
      <c r="T285" s="21"/>
      <c r="U285" s="21"/>
      <c r="V285" s="21"/>
      <c r="W285" s="21"/>
      <c r="X285" s="21"/>
      <c r="Y285" s="21"/>
      <c r="Z285" s="21"/>
      <c r="AA285" s="21"/>
    </row>
    <row r="286" spans="1:27">
      <c r="A286" s="21"/>
      <c r="B286" s="21"/>
      <c r="C286" s="21"/>
      <c r="D286" s="21"/>
      <c r="E286" s="21"/>
      <c r="F286" s="38"/>
      <c r="G286" s="5"/>
      <c r="H286" s="21"/>
      <c r="I286" s="21"/>
      <c r="J286" s="21"/>
      <c r="K286" s="21"/>
      <c r="L286" s="21"/>
      <c r="M286" s="21"/>
      <c r="N286" s="21"/>
      <c r="O286" s="21"/>
      <c r="P286" s="21"/>
      <c r="Q286" s="21"/>
      <c r="R286" s="21"/>
      <c r="S286" s="21"/>
      <c r="T286" s="21"/>
      <c r="U286" s="21"/>
      <c r="V286" s="21"/>
      <c r="W286" s="21"/>
      <c r="X286" s="21"/>
      <c r="Y286" s="21"/>
      <c r="Z286" s="21"/>
      <c r="AA286" s="21"/>
    </row>
    <row r="287" spans="1:27">
      <c r="A287" s="21"/>
      <c r="B287" s="21"/>
      <c r="C287" s="21"/>
      <c r="D287" s="21"/>
      <c r="E287" s="21"/>
      <c r="F287" s="38"/>
      <c r="G287" s="5"/>
      <c r="H287" s="21"/>
      <c r="I287" s="21"/>
      <c r="J287" s="21"/>
      <c r="K287" s="21"/>
      <c r="L287" s="21"/>
      <c r="M287" s="21"/>
      <c r="N287" s="21"/>
      <c r="O287" s="21"/>
      <c r="P287" s="21"/>
      <c r="Q287" s="21"/>
      <c r="R287" s="21"/>
      <c r="S287" s="21"/>
      <c r="T287" s="21"/>
      <c r="U287" s="21"/>
      <c r="V287" s="21"/>
      <c r="W287" s="21"/>
      <c r="X287" s="21"/>
      <c r="Y287" s="21"/>
      <c r="Z287" s="21"/>
      <c r="AA287" s="21"/>
    </row>
    <row r="288" spans="1:27">
      <c r="A288" s="21"/>
      <c r="B288" s="21"/>
      <c r="C288" s="21"/>
      <c r="D288" s="21"/>
      <c r="E288" s="21"/>
      <c r="F288" s="38"/>
      <c r="G288" s="5"/>
      <c r="H288" s="21"/>
      <c r="I288" s="21"/>
      <c r="J288" s="21"/>
      <c r="K288" s="21"/>
      <c r="L288" s="21"/>
      <c r="M288" s="21"/>
      <c r="N288" s="21"/>
      <c r="O288" s="21"/>
      <c r="P288" s="21"/>
      <c r="Q288" s="21"/>
      <c r="R288" s="21"/>
      <c r="S288" s="21"/>
      <c r="T288" s="21"/>
      <c r="U288" s="21"/>
      <c r="V288" s="21"/>
      <c r="W288" s="21"/>
      <c r="X288" s="21"/>
      <c r="Y288" s="21"/>
      <c r="Z288" s="21"/>
      <c r="AA288" s="21"/>
    </row>
    <row r="289" spans="1:27">
      <c r="A289" s="21"/>
      <c r="B289" s="21"/>
      <c r="C289" s="21"/>
      <c r="D289" s="21"/>
      <c r="E289" s="21"/>
      <c r="F289" s="38"/>
      <c r="G289" s="5"/>
      <c r="H289" s="21"/>
      <c r="I289" s="21"/>
      <c r="J289" s="21"/>
      <c r="K289" s="21"/>
      <c r="L289" s="21"/>
      <c r="M289" s="21"/>
      <c r="N289" s="21"/>
      <c r="O289" s="21"/>
      <c r="P289" s="21"/>
      <c r="Q289" s="21"/>
      <c r="R289" s="21"/>
      <c r="S289" s="21"/>
      <c r="T289" s="21"/>
      <c r="U289" s="21"/>
      <c r="V289" s="21"/>
      <c r="W289" s="21"/>
      <c r="X289" s="21"/>
      <c r="Y289" s="21"/>
      <c r="Z289" s="21"/>
      <c r="AA289" s="21"/>
    </row>
    <row r="290" spans="1:27">
      <c r="A290" s="21"/>
      <c r="B290" s="21"/>
      <c r="C290" s="21"/>
      <c r="D290" s="21"/>
      <c r="E290" s="21"/>
      <c r="F290" s="38"/>
      <c r="G290" s="5"/>
      <c r="H290" s="21"/>
      <c r="I290" s="21"/>
      <c r="J290" s="21"/>
      <c r="K290" s="21"/>
      <c r="L290" s="21"/>
      <c r="M290" s="21"/>
      <c r="N290" s="21"/>
      <c r="O290" s="21"/>
      <c r="P290" s="21"/>
      <c r="Q290" s="21"/>
      <c r="R290" s="21"/>
      <c r="S290" s="21"/>
      <c r="T290" s="21"/>
      <c r="U290" s="21"/>
      <c r="V290" s="21"/>
      <c r="W290" s="21"/>
      <c r="X290" s="21"/>
      <c r="Y290" s="21"/>
      <c r="Z290" s="21"/>
      <c r="AA290" s="21"/>
    </row>
    <row r="291" spans="1:27">
      <c r="A291" s="21"/>
      <c r="B291" s="21"/>
      <c r="C291" s="21"/>
      <c r="D291" s="21"/>
      <c r="E291" s="21"/>
      <c r="F291" s="38"/>
      <c r="G291" s="5"/>
      <c r="H291" s="21"/>
      <c r="I291" s="21"/>
      <c r="J291" s="21"/>
      <c r="K291" s="21"/>
      <c r="L291" s="21"/>
      <c r="M291" s="21"/>
      <c r="N291" s="21"/>
      <c r="O291" s="21"/>
      <c r="P291" s="21"/>
      <c r="Q291" s="21"/>
      <c r="R291" s="21"/>
      <c r="S291" s="21"/>
      <c r="T291" s="21"/>
      <c r="U291" s="21"/>
      <c r="V291" s="21"/>
      <c r="W291" s="21"/>
      <c r="X291" s="21"/>
      <c r="Y291" s="21"/>
      <c r="Z291" s="21"/>
      <c r="AA291" s="21"/>
    </row>
    <row r="292" spans="1:27">
      <c r="A292" s="21"/>
      <c r="B292" s="21"/>
      <c r="C292" s="21"/>
      <c r="D292" s="21"/>
      <c r="E292" s="21"/>
      <c r="F292" s="38"/>
      <c r="G292" s="5"/>
      <c r="H292" s="21"/>
      <c r="I292" s="21"/>
      <c r="J292" s="21"/>
      <c r="K292" s="21"/>
      <c r="L292" s="21"/>
      <c r="M292" s="21"/>
      <c r="N292" s="21"/>
      <c r="O292" s="21"/>
      <c r="P292" s="21"/>
      <c r="Q292" s="21"/>
      <c r="R292" s="21"/>
      <c r="S292" s="21"/>
      <c r="T292" s="21"/>
      <c r="U292" s="21"/>
      <c r="V292" s="21"/>
      <c r="W292" s="21"/>
      <c r="X292" s="21"/>
      <c r="Y292" s="21"/>
      <c r="Z292" s="21"/>
      <c r="AA292" s="21"/>
    </row>
    <row r="293" spans="1:27">
      <c r="A293" s="21"/>
      <c r="B293" s="21"/>
      <c r="C293" s="21"/>
      <c r="D293" s="21"/>
      <c r="E293" s="21"/>
      <c r="F293" s="38"/>
      <c r="G293" s="5"/>
      <c r="H293" s="21"/>
      <c r="I293" s="21"/>
      <c r="J293" s="21"/>
      <c r="K293" s="21"/>
      <c r="L293" s="21"/>
      <c r="M293" s="21"/>
      <c r="N293" s="21"/>
      <c r="O293" s="21"/>
      <c r="P293" s="21"/>
      <c r="Q293" s="21"/>
      <c r="R293" s="21"/>
      <c r="S293" s="21"/>
      <c r="T293" s="21"/>
      <c r="U293" s="21"/>
      <c r="V293" s="21"/>
      <c r="W293" s="21"/>
      <c r="X293" s="21"/>
      <c r="Y293" s="21"/>
      <c r="Z293" s="21"/>
      <c r="AA293" s="21"/>
    </row>
    <row r="294" spans="1:27">
      <c r="A294" s="21"/>
      <c r="B294" s="21"/>
      <c r="C294" s="21"/>
      <c r="D294" s="21"/>
      <c r="E294" s="21"/>
      <c r="F294" s="38"/>
      <c r="G294" s="5"/>
      <c r="H294" s="21"/>
      <c r="I294" s="21"/>
      <c r="J294" s="21"/>
      <c r="K294" s="21"/>
      <c r="L294" s="21"/>
      <c r="M294" s="21"/>
      <c r="N294" s="21"/>
      <c r="O294" s="21"/>
      <c r="P294" s="21"/>
      <c r="Q294" s="21"/>
      <c r="R294" s="21"/>
      <c r="S294" s="21"/>
      <c r="T294" s="21"/>
      <c r="U294" s="21"/>
      <c r="V294" s="21"/>
      <c r="W294" s="21"/>
      <c r="X294" s="21"/>
      <c r="Y294" s="21"/>
      <c r="Z294" s="21"/>
      <c r="AA294" s="21"/>
    </row>
    <row r="295" spans="1:27">
      <c r="A295" s="21"/>
      <c r="B295" s="21"/>
      <c r="C295" s="21"/>
      <c r="D295" s="21"/>
      <c r="E295" s="21"/>
      <c r="F295" s="38"/>
      <c r="G295" s="5"/>
      <c r="H295" s="21"/>
      <c r="I295" s="21"/>
      <c r="J295" s="21"/>
      <c r="K295" s="21"/>
      <c r="L295" s="21"/>
      <c r="M295" s="21"/>
      <c r="N295" s="21"/>
      <c r="O295" s="21"/>
      <c r="P295" s="21"/>
      <c r="Q295" s="21"/>
      <c r="R295" s="21"/>
      <c r="S295" s="21"/>
      <c r="T295" s="21"/>
      <c r="U295" s="21"/>
      <c r="V295" s="21"/>
      <c r="W295" s="21"/>
      <c r="X295" s="21"/>
      <c r="Y295" s="21"/>
      <c r="Z295" s="21"/>
      <c r="AA295" s="21"/>
    </row>
    <row r="296" spans="1:27">
      <c r="A296" s="21"/>
      <c r="B296" s="21"/>
      <c r="C296" s="21"/>
      <c r="D296" s="21"/>
      <c r="E296" s="21"/>
      <c r="F296" s="38"/>
      <c r="G296" s="5"/>
      <c r="H296" s="21"/>
      <c r="I296" s="21"/>
      <c r="J296" s="21"/>
      <c r="K296" s="21"/>
      <c r="L296" s="21"/>
      <c r="M296" s="21"/>
      <c r="N296" s="21"/>
      <c r="O296" s="21"/>
      <c r="P296" s="21"/>
      <c r="Q296" s="21"/>
      <c r="R296" s="21"/>
      <c r="S296" s="21"/>
      <c r="T296" s="21"/>
      <c r="U296" s="21"/>
      <c r="V296" s="21"/>
      <c r="W296" s="21"/>
      <c r="X296" s="21"/>
      <c r="Y296" s="21"/>
      <c r="Z296" s="21"/>
      <c r="AA296" s="21"/>
    </row>
    <row r="297" spans="1:27">
      <c r="A297" s="21"/>
      <c r="B297" s="21"/>
      <c r="C297" s="21"/>
      <c r="D297" s="21"/>
      <c r="E297" s="21"/>
      <c r="F297" s="38"/>
      <c r="G297" s="5"/>
      <c r="H297" s="21"/>
      <c r="I297" s="21"/>
      <c r="J297" s="21"/>
      <c r="K297" s="21"/>
      <c r="L297" s="21"/>
      <c r="M297" s="21"/>
      <c r="N297" s="21"/>
      <c r="O297" s="21"/>
      <c r="P297" s="21"/>
      <c r="Q297" s="21"/>
      <c r="R297" s="21"/>
      <c r="S297" s="21"/>
      <c r="T297" s="21"/>
      <c r="U297" s="21"/>
      <c r="V297" s="21"/>
      <c r="W297" s="21"/>
      <c r="X297" s="21"/>
      <c r="Y297" s="21"/>
      <c r="Z297" s="21"/>
      <c r="AA297" s="21"/>
    </row>
    <row r="298" spans="1:27">
      <c r="A298" s="21"/>
      <c r="B298" s="21"/>
      <c r="C298" s="21"/>
      <c r="D298" s="21"/>
      <c r="E298" s="21"/>
      <c r="F298" s="38"/>
      <c r="G298" s="5"/>
      <c r="H298" s="21"/>
      <c r="I298" s="21"/>
      <c r="J298" s="21"/>
      <c r="K298" s="21"/>
      <c r="L298" s="21"/>
      <c r="M298" s="21"/>
      <c r="N298" s="21"/>
      <c r="O298" s="21"/>
      <c r="P298" s="21"/>
      <c r="Q298" s="21"/>
      <c r="R298" s="21"/>
      <c r="S298" s="21"/>
      <c r="T298" s="21"/>
      <c r="U298" s="21"/>
      <c r="V298" s="21"/>
      <c r="W298" s="21"/>
      <c r="X298" s="21"/>
      <c r="Y298" s="21"/>
      <c r="Z298" s="21"/>
      <c r="AA298" s="21"/>
    </row>
    <row r="299" spans="1:27">
      <c r="A299" s="21"/>
      <c r="B299" s="21"/>
      <c r="C299" s="21"/>
      <c r="D299" s="21"/>
      <c r="E299" s="21"/>
      <c r="F299" s="38"/>
      <c r="G299" s="5"/>
      <c r="H299" s="21"/>
      <c r="I299" s="21"/>
      <c r="J299" s="21"/>
      <c r="K299" s="21"/>
      <c r="L299" s="21"/>
      <c r="M299" s="21"/>
      <c r="N299" s="21"/>
      <c r="O299" s="21"/>
      <c r="P299" s="21"/>
      <c r="Q299" s="21"/>
      <c r="R299" s="21"/>
      <c r="S299" s="21"/>
      <c r="T299" s="21"/>
      <c r="U299" s="21"/>
      <c r="V299" s="21"/>
      <c r="W299" s="21"/>
      <c r="X299" s="21"/>
      <c r="Y299" s="21"/>
      <c r="Z299" s="21"/>
      <c r="AA299" s="21"/>
    </row>
    <row r="300" spans="1:27">
      <c r="A300" s="21"/>
      <c r="B300" s="21"/>
      <c r="C300" s="21"/>
      <c r="D300" s="21"/>
      <c r="E300" s="21"/>
      <c r="F300" s="38"/>
      <c r="G300" s="5"/>
      <c r="H300" s="21"/>
      <c r="I300" s="21"/>
      <c r="J300" s="21"/>
      <c r="K300" s="21"/>
      <c r="L300" s="21"/>
      <c r="M300" s="21"/>
      <c r="N300" s="21"/>
      <c r="O300" s="21"/>
      <c r="P300" s="21"/>
      <c r="Q300" s="21"/>
      <c r="R300" s="21"/>
      <c r="S300" s="21"/>
      <c r="T300" s="21"/>
      <c r="U300" s="21"/>
      <c r="V300" s="21"/>
      <c r="W300" s="21"/>
      <c r="X300" s="21"/>
      <c r="Y300" s="21"/>
      <c r="Z300" s="21"/>
      <c r="AA300" s="21"/>
    </row>
    <row r="301" spans="1:27">
      <c r="A301" s="21"/>
      <c r="B301" s="21"/>
      <c r="C301" s="21"/>
      <c r="D301" s="21"/>
      <c r="E301" s="21"/>
      <c r="F301" s="38"/>
      <c r="G301" s="5"/>
      <c r="H301" s="21"/>
      <c r="I301" s="21"/>
      <c r="J301" s="21"/>
      <c r="K301" s="21"/>
      <c r="L301" s="21"/>
      <c r="M301" s="21"/>
      <c r="N301" s="21"/>
      <c r="O301" s="21"/>
      <c r="P301" s="21"/>
      <c r="Q301" s="21"/>
      <c r="R301" s="21"/>
      <c r="S301" s="21"/>
      <c r="T301" s="21"/>
      <c r="U301" s="21"/>
      <c r="V301" s="21"/>
      <c r="W301" s="21"/>
      <c r="X301" s="21"/>
      <c r="Y301" s="21"/>
      <c r="Z301" s="21"/>
      <c r="AA301" s="21"/>
    </row>
    <row r="302" spans="1:27">
      <c r="A302" s="21"/>
      <c r="B302" s="21"/>
      <c r="C302" s="21"/>
      <c r="D302" s="21"/>
      <c r="E302" s="21"/>
      <c r="F302" s="38"/>
      <c r="G302" s="5"/>
      <c r="H302" s="21"/>
      <c r="I302" s="21"/>
      <c r="J302" s="21"/>
      <c r="K302" s="21"/>
      <c r="L302" s="21"/>
      <c r="M302" s="21"/>
      <c r="N302" s="21"/>
      <c r="O302" s="21"/>
      <c r="P302" s="21"/>
      <c r="Q302" s="21"/>
      <c r="R302" s="21"/>
      <c r="S302" s="21"/>
      <c r="T302" s="21"/>
      <c r="U302" s="21"/>
      <c r="V302" s="21"/>
      <c r="W302" s="21"/>
      <c r="X302" s="21"/>
      <c r="Y302" s="21"/>
      <c r="Z302" s="21"/>
      <c r="AA302" s="21"/>
    </row>
    <row r="303" spans="1:27">
      <c r="A303" s="21"/>
      <c r="B303" s="21"/>
      <c r="C303" s="21"/>
      <c r="D303" s="21"/>
      <c r="E303" s="21"/>
      <c r="F303" s="38"/>
      <c r="G303" s="5"/>
      <c r="H303" s="21"/>
      <c r="I303" s="21"/>
      <c r="J303" s="21"/>
      <c r="K303" s="21"/>
      <c r="L303" s="21"/>
      <c r="M303" s="21"/>
      <c r="N303" s="21"/>
      <c r="O303" s="21"/>
      <c r="P303" s="21"/>
      <c r="Q303" s="21"/>
      <c r="R303" s="21"/>
      <c r="S303" s="21"/>
      <c r="T303" s="21"/>
      <c r="U303" s="21"/>
      <c r="V303" s="21"/>
      <c r="W303" s="21"/>
      <c r="X303" s="21"/>
      <c r="Y303" s="21"/>
      <c r="Z303" s="21"/>
      <c r="AA303" s="21"/>
    </row>
    <row r="304" spans="1:27">
      <c r="A304" s="21"/>
      <c r="B304" s="21"/>
      <c r="C304" s="21"/>
      <c r="D304" s="21"/>
      <c r="E304" s="21"/>
      <c r="F304" s="38"/>
      <c r="G304" s="5"/>
      <c r="H304" s="21"/>
      <c r="I304" s="21"/>
      <c r="J304" s="21"/>
      <c r="K304" s="21"/>
      <c r="L304" s="21"/>
      <c r="M304" s="21"/>
      <c r="N304" s="21"/>
      <c r="O304" s="21"/>
      <c r="P304" s="21"/>
      <c r="Q304" s="21"/>
      <c r="R304" s="21"/>
      <c r="S304" s="21"/>
      <c r="T304" s="21"/>
      <c r="U304" s="21"/>
      <c r="V304" s="21"/>
      <c r="W304" s="21"/>
      <c r="X304" s="21"/>
      <c r="Y304" s="21"/>
      <c r="Z304" s="21"/>
      <c r="AA304" s="21"/>
    </row>
    <row r="305" spans="1:27">
      <c r="A305" s="21"/>
      <c r="B305" s="21"/>
      <c r="C305" s="21"/>
      <c r="D305" s="21"/>
      <c r="E305" s="21"/>
      <c r="F305" s="38"/>
      <c r="G305" s="5"/>
      <c r="H305" s="21"/>
      <c r="I305" s="21"/>
      <c r="J305" s="21"/>
      <c r="K305" s="21"/>
      <c r="L305" s="21"/>
      <c r="M305" s="21"/>
      <c r="N305" s="21"/>
      <c r="O305" s="21"/>
      <c r="P305" s="21"/>
      <c r="Q305" s="21"/>
      <c r="R305" s="21"/>
      <c r="S305" s="21"/>
      <c r="T305" s="21"/>
      <c r="U305" s="21"/>
      <c r="V305" s="21"/>
      <c r="W305" s="21"/>
      <c r="X305" s="21"/>
      <c r="Y305" s="21"/>
      <c r="Z305" s="21"/>
      <c r="AA305" s="21"/>
    </row>
    <row r="306" spans="1:27">
      <c r="A306" s="21"/>
      <c r="B306" s="21"/>
      <c r="C306" s="21"/>
      <c r="D306" s="21"/>
      <c r="E306" s="21"/>
      <c r="F306" s="38"/>
      <c r="G306" s="5"/>
      <c r="H306" s="21"/>
      <c r="I306" s="21"/>
      <c r="J306" s="21"/>
      <c r="K306" s="21"/>
      <c r="L306" s="21"/>
      <c r="M306" s="21"/>
      <c r="N306" s="21"/>
      <c r="O306" s="21"/>
      <c r="P306" s="21"/>
      <c r="Q306" s="21"/>
      <c r="R306" s="21"/>
      <c r="S306" s="21"/>
      <c r="T306" s="21"/>
      <c r="U306" s="21"/>
      <c r="V306" s="21"/>
      <c r="W306" s="21"/>
      <c r="X306" s="21"/>
      <c r="Y306" s="21"/>
      <c r="Z306" s="21"/>
      <c r="AA306" s="21"/>
    </row>
    <row r="307" spans="1:27">
      <c r="A307" s="21"/>
      <c r="B307" s="21"/>
      <c r="C307" s="21"/>
      <c r="D307" s="21"/>
      <c r="E307" s="21"/>
      <c r="F307" s="38"/>
      <c r="G307" s="5"/>
      <c r="H307" s="21"/>
      <c r="I307" s="21"/>
      <c r="J307" s="21"/>
      <c r="K307" s="21"/>
      <c r="L307" s="21"/>
      <c r="M307" s="21"/>
      <c r="N307" s="21"/>
      <c r="O307" s="21"/>
      <c r="P307" s="21"/>
      <c r="Q307" s="21"/>
      <c r="R307" s="21"/>
      <c r="S307" s="21"/>
      <c r="T307" s="21"/>
      <c r="U307" s="21"/>
      <c r="V307" s="21"/>
      <c r="W307" s="21"/>
      <c r="X307" s="21"/>
      <c r="Y307" s="21"/>
      <c r="Z307" s="21"/>
      <c r="AA307" s="21"/>
    </row>
    <row r="308" spans="1:27">
      <c r="A308" s="21"/>
      <c r="B308" s="21"/>
      <c r="C308" s="21"/>
      <c r="D308" s="21"/>
      <c r="E308" s="21"/>
      <c r="F308" s="38"/>
      <c r="G308" s="5"/>
      <c r="H308" s="21"/>
      <c r="I308" s="21"/>
      <c r="J308" s="21"/>
      <c r="K308" s="21"/>
      <c r="L308" s="21"/>
      <c r="M308" s="21"/>
      <c r="N308" s="21"/>
      <c r="O308" s="21"/>
      <c r="P308" s="21"/>
      <c r="Q308" s="21"/>
      <c r="R308" s="21"/>
      <c r="S308" s="21"/>
      <c r="T308" s="21"/>
      <c r="U308" s="21"/>
      <c r="V308" s="21"/>
      <c r="W308" s="21"/>
      <c r="X308" s="21"/>
      <c r="Y308" s="21"/>
      <c r="Z308" s="21"/>
      <c r="AA308" s="21"/>
    </row>
    <row r="309" spans="1:27">
      <c r="A309" s="21"/>
      <c r="B309" s="21"/>
      <c r="C309" s="21"/>
      <c r="D309" s="21"/>
      <c r="E309" s="21"/>
      <c r="F309" s="38"/>
      <c r="G309" s="5"/>
      <c r="H309" s="21"/>
      <c r="I309" s="21"/>
      <c r="J309" s="21"/>
      <c r="K309" s="21"/>
      <c r="L309" s="21"/>
      <c r="M309" s="21"/>
      <c r="N309" s="21"/>
      <c r="O309" s="21"/>
      <c r="P309" s="21"/>
      <c r="Q309" s="21"/>
      <c r="R309" s="21"/>
      <c r="S309" s="21"/>
      <c r="T309" s="21"/>
      <c r="U309" s="21"/>
      <c r="V309" s="21"/>
      <c r="W309" s="21"/>
      <c r="X309" s="21"/>
      <c r="Y309" s="21"/>
      <c r="Z309" s="21"/>
      <c r="AA309" s="21"/>
    </row>
    <row r="310" spans="1:27">
      <c r="A310" s="21"/>
      <c r="B310" s="21"/>
      <c r="C310" s="21"/>
      <c r="D310" s="21"/>
      <c r="E310" s="21"/>
      <c r="F310" s="38"/>
      <c r="G310" s="5"/>
      <c r="H310" s="21"/>
      <c r="I310" s="21"/>
      <c r="J310" s="21"/>
      <c r="K310" s="21"/>
      <c r="L310" s="21"/>
      <c r="M310" s="21"/>
      <c r="N310" s="21"/>
      <c r="O310" s="21"/>
      <c r="P310" s="21"/>
      <c r="Q310" s="21"/>
      <c r="R310" s="21"/>
      <c r="S310" s="21"/>
      <c r="T310" s="21"/>
      <c r="U310" s="21"/>
      <c r="V310" s="21"/>
      <c r="W310" s="21"/>
      <c r="X310" s="21"/>
      <c r="Y310" s="21"/>
      <c r="Z310" s="21"/>
      <c r="AA310" s="21"/>
    </row>
    <row r="311" spans="1:27">
      <c r="A311" s="21"/>
      <c r="B311" s="21"/>
      <c r="C311" s="21"/>
      <c r="D311" s="21"/>
      <c r="E311" s="21"/>
      <c r="F311" s="38"/>
      <c r="G311" s="5"/>
      <c r="H311" s="21"/>
      <c r="I311" s="21"/>
      <c r="J311" s="21"/>
      <c r="K311" s="21"/>
      <c r="L311" s="21"/>
      <c r="M311" s="21"/>
      <c r="N311" s="21"/>
      <c r="O311" s="21"/>
      <c r="P311" s="21"/>
      <c r="Q311" s="21"/>
      <c r="R311" s="21"/>
      <c r="S311" s="21"/>
      <c r="T311" s="21"/>
      <c r="U311" s="21"/>
      <c r="V311" s="21"/>
      <c r="W311" s="21"/>
      <c r="X311" s="21"/>
      <c r="Y311" s="21"/>
      <c r="Z311" s="21"/>
      <c r="AA311" s="21"/>
    </row>
    <row r="312" spans="1:27">
      <c r="A312" s="21"/>
      <c r="B312" s="21"/>
      <c r="C312" s="21"/>
      <c r="D312" s="21"/>
      <c r="E312" s="21"/>
      <c r="F312" s="38"/>
      <c r="G312" s="5"/>
      <c r="H312" s="21"/>
      <c r="I312" s="21"/>
      <c r="J312" s="21"/>
      <c r="K312" s="21"/>
      <c r="L312" s="21"/>
      <c r="M312" s="21"/>
      <c r="N312" s="21"/>
      <c r="O312" s="21"/>
      <c r="P312" s="21"/>
      <c r="Q312" s="21"/>
      <c r="R312" s="21"/>
      <c r="S312" s="21"/>
      <c r="T312" s="21"/>
      <c r="U312" s="21"/>
      <c r="V312" s="21"/>
      <c r="W312" s="21"/>
      <c r="X312" s="21"/>
      <c r="Y312" s="21"/>
      <c r="Z312" s="21"/>
      <c r="AA312" s="21"/>
    </row>
    <row r="313" spans="1:27">
      <c r="A313" s="21"/>
      <c r="B313" s="21"/>
      <c r="C313" s="21"/>
      <c r="D313" s="21"/>
      <c r="E313" s="21"/>
      <c r="F313" s="38"/>
      <c r="G313" s="5"/>
      <c r="H313" s="21"/>
      <c r="I313" s="21"/>
      <c r="J313" s="21"/>
      <c r="K313" s="21"/>
      <c r="L313" s="21"/>
      <c r="M313" s="21"/>
      <c r="N313" s="21"/>
      <c r="O313" s="21"/>
      <c r="P313" s="21"/>
      <c r="Q313" s="21"/>
      <c r="R313" s="21"/>
      <c r="S313" s="21"/>
      <c r="T313" s="21"/>
      <c r="U313" s="21"/>
      <c r="V313" s="21"/>
      <c r="W313" s="21"/>
      <c r="X313" s="21"/>
      <c r="Y313" s="21"/>
      <c r="Z313" s="21"/>
      <c r="AA313" s="21"/>
    </row>
    <row r="314" spans="1:27">
      <c r="A314" s="21"/>
      <c r="B314" s="21"/>
      <c r="C314" s="21"/>
      <c r="D314" s="21"/>
      <c r="E314" s="21"/>
      <c r="F314" s="38"/>
      <c r="G314" s="5"/>
      <c r="H314" s="21"/>
      <c r="I314" s="21"/>
      <c r="J314" s="21"/>
      <c r="K314" s="21"/>
      <c r="L314" s="21"/>
      <c r="M314" s="21"/>
      <c r="N314" s="21"/>
      <c r="O314" s="21"/>
      <c r="P314" s="21"/>
      <c r="Q314" s="21"/>
      <c r="R314" s="21"/>
      <c r="S314" s="21"/>
      <c r="T314" s="21"/>
      <c r="U314" s="21"/>
      <c r="V314" s="21"/>
      <c r="W314" s="21"/>
      <c r="X314" s="21"/>
      <c r="Y314" s="21"/>
      <c r="Z314" s="21"/>
      <c r="AA314" s="21"/>
    </row>
    <row r="315" spans="1:27">
      <c r="A315" s="21"/>
      <c r="B315" s="21"/>
      <c r="C315" s="21"/>
      <c r="D315" s="21"/>
      <c r="E315" s="21"/>
      <c r="F315" s="38"/>
      <c r="G315" s="5"/>
      <c r="H315" s="21"/>
      <c r="I315" s="21"/>
      <c r="J315" s="21"/>
      <c r="K315" s="21"/>
      <c r="L315" s="21"/>
      <c r="M315" s="21"/>
      <c r="N315" s="21"/>
      <c r="O315" s="21"/>
      <c r="P315" s="21"/>
      <c r="Q315" s="21"/>
      <c r="R315" s="21"/>
      <c r="S315" s="21"/>
      <c r="T315" s="21"/>
      <c r="U315" s="21"/>
      <c r="V315" s="21"/>
      <c r="W315" s="21"/>
      <c r="X315" s="21"/>
      <c r="Y315" s="21"/>
      <c r="Z315" s="21"/>
      <c r="AA315" s="21"/>
    </row>
    <row r="316" spans="1:27">
      <c r="A316" s="21"/>
      <c r="B316" s="21"/>
      <c r="C316" s="21"/>
      <c r="D316" s="21"/>
      <c r="E316" s="21"/>
      <c r="F316" s="38"/>
      <c r="G316" s="5"/>
      <c r="H316" s="21"/>
      <c r="I316" s="21"/>
      <c r="J316" s="21"/>
      <c r="K316" s="21"/>
      <c r="L316" s="21"/>
      <c r="M316" s="21"/>
      <c r="N316" s="21"/>
      <c r="O316" s="21"/>
      <c r="P316" s="21"/>
      <c r="Q316" s="21"/>
      <c r="R316" s="21"/>
      <c r="S316" s="21"/>
      <c r="T316" s="21"/>
      <c r="U316" s="21"/>
      <c r="V316" s="21"/>
      <c r="W316" s="21"/>
      <c r="X316" s="21"/>
      <c r="Y316" s="21"/>
      <c r="Z316" s="21"/>
      <c r="AA316" s="21"/>
    </row>
    <row r="317" spans="1:27">
      <c r="A317" s="21"/>
      <c r="B317" s="21"/>
      <c r="C317" s="21"/>
      <c r="D317" s="21"/>
      <c r="E317" s="21"/>
      <c r="F317" s="38"/>
      <c r="G317" s="5"/>
      <c r="H317" s="21"/>
      <c r="I317" s="21"/>
      <c r="J317" s="21"/>
      <c r="K317" s="21"/>
      <c r="L317" s="21"/>
      <c r="M317" s="21"/>
      <c r="N317" s="21"/>
      <c r="O317" s="21"/>
      <c r="P317" s="21"/>
      <c r="Q317" s="21"/>
      <c r="R317" s="21"/>
      <c r="S317" s="21"/>
      <c r="T317" s="21"/>
      <c r="U317" s="21"/>
      <c r="V317" s="21"/>
      <c r="W317" s="21"/>
      <c r="X317" s="21"/>
      <c r="Y317" s="21"/>
      <c r="Z317" s="21"/>
      <c r="AA317" s="21"/>
    </row>
    <row r="318" spans="1:27">
      <c r="A318" s="21"/>
      <c r="B318" s="21"/>
      <c r="C318" s="21"/>
      <c r="D318" s="21"/>
      <c r="E318" s="21"/>
      <c r="F318" s="38"/>
      <c r="G318" s="5"/>
      <c r="H318" s="21"/>
      <c r="I318" s="21"/>
      <c r="J318" s="21"/>
      <c r="K318" s="21"/>
      <c r="L318" s="21"/>
      <c r="M318" s="21"/>
      <c r="N318" s="21"/>
      <c r="O318" s="21"/>
      <c r="P318" s="21"/>
      <c r="Q318" s="21"/>
      <c r="R318" s="21"/>
      <c r="S318" s="21"/>
      <c r="T318" s="21"/>
      <c r="U318" s="21"/>
      <c r="V318" s="21"/>
      <c r="W318" s="21"/>
      <c r="X318" s="21"/>
      <c r="Y318" s="21"/>
      <c r="Z318" s="21"/>
      <c r="AA318" s="21"/>
    </row>
    <row r="319" spans="1:27">
      <c r="A319" s="21"/>
      <c r="B319" s="21"/>
      <c r="C319" s="21"/>
      <c r="D319" s="21"/>
      <c r="E319" s="21"/>
      <c r="F319" s="38"/>
      <c r="G319" s="5"/>
      <c r="H319" s="21"/>
      <c r="I319" s="21"/>
      <c r="J319" s="21"/>
      <c r="K319" s="21"/>
      <c r="L319" s="21"/>
      <c r="M319" s="21"/>
      <c r="N319" s="21"/>
      <c r="O319" s="21"/>
      <c r="P319" s="21"/>
      <c r="Q319" s="21"/>
      <c r="R319" s="21"/>
      <c r="S319" s="21"/>
      <c r="T319" s="21"/>
      <c r="U319" s="21"/>
      <c r="V319" s="21"/>
      <c r="W319" s="21"/>
      <c r="X319" s="21"/>
      <c r="Y319" s="21"/>
      <c r="Z319" s="21"/>
      <c r="AA319" s="21"/>
    </row>
    <row r="320" spans="1:27">
      <c r="A320" s="21"/>
      <c r="B320" s="21"/>
      <c r="C320" s="21"/>
      <c r="D320" s="21"/>
      <c r="E320" s="21"/>
      <c r="F320" s="38"/>
      <c r="G320" s="5"/>
      <c r="H320" s="21"/>
      <c r="I320" s="21"/>
      <c r="J320" s="21"/>
      <c r="K320" s="21"/>
      <c r="L320" s="21"/>
      <c r="M320" s="21"/>
      <c r="N320" s="21"/>
      <c r="O320" s="21"/>
      <c r="P320" s="21"/>
      <c r="Q320" s="21"/>
      <c r="R320" s="21"/>
      <c r="S320" s="21"/>
      <c r="T320" s="21"/>
      <c r="U320" s="21"/>
      <c r="V320" s="21"/>
      <c r="W320" s="21"/>
      <c r="X320" s="21"/>
      <c r="Y320" s="21"/>
      <c r="Z320" s="21"/>
      <c r="AA320" s="21"/>
    </row>
    <row r="321" spans="1:27">
      <c r="A321" s="21"/>
      <c r="B321" s="21"/>
      <c r="C321" s="21"/>
      <c r="D321" s="21"/>
      <c r="E321" s="21"/>
      <c r="F321" s="38"/>
      <c r="G321" s="5"/>
      <c r="H321" s="21"/>
      <c r="I321" s="21"/>
      <c r="J321" s="21"/>
      <c r="K321" s="21"/>
      <c r="L321" s="21"/>
      <c r="M321" s="21"/>
      <c r="N321" s="21"/>
      <c r="O321" s="21"/>
      <c r="P321" s="21"/>
      <c r="Q321" s="21"/>
      <c r="R321" s="21"/>
      <c r="S321" s="21"/>
      <c r="T321" s="21"/>
      <c r="U321" s="21"/>
      <c r="V321" s="21"/>
      <c r="W321" s="21"/>
      <c r="X321" s="21"/>
      <c r="Y321" s="21"/>
      <c r="Z321" s="21"/>
      <c r="AA321" s="21"/>
    </row>
    <row r="322" spans="1:27">
      <c r="A322" s="21"/>
      <c r="B322" s="21"/>
      <c r="C322" s="21"/>
      <c r="D322" s="21"/>
      <c r="E322" s="21"/>
      <c r="F322" s="38"/>
      <c r="G322" s="5"/>
      <c r="H322" s="21"/>
      <c r="I322" s="21"/>
      <c r="J322" s="21"/>
      <c r="K322" s="21"/>
      <c r="L322" s="21"/>
      <c r="M322" s="21"/>
      <c r="N322" s="21"/>
      <c r="O322" s="21"/>
      <c r="P322" s="21"/>
      <c r="Q322" s="21"/>
      <c r="R322" s="21"/>
      <c r="S322" s="21"/>
      <c r="T322" s="21"/>
      <c r="U322" s="21"/>
      <c r="V322" s="21"/>
      <c r="W322" s="21"/>
      <c r="X322" s="21"/>
      <c r="Y322" s="21"/>
      <c r="Z322" s="21"/>
      <c r="AA322" s="21"/>
    </row>
    <row r="323" spans="1:27">
      <c r="A323" s="21"/>
      <c r="B323" s="21"/>
      <c r="C323" s="21"/>
      <c r="D323" s="21"/>
      <c r="E323" s="21"/>
      <c r="F323" s="38"/>
      <c r="G323" s="5"/>
      <c r="H323" s="21"/>
      <c r="I323" s="21"/>
      <c r="J323" s="21"/>
      <c r="K323" s="21"/>
      <c r="L323" s="21"/>
      <c r="M323" s="21"/>
      <c r="N323" s="21"/>
      <c r="O323" s="21"/>
      <c r="P323" s="21"/>
      <c r="Q323" s="21"/>
      <c r="R323" s="21"/>
      <c r="S323" s="21"/>
      <c r="T323" s="21"/>
      <c r="U323" s="21"/>
      <c r="V323" s="21"/>
      <c r="W323" s="21"/>
      <c r="X323" s="21"/>
      <c r="Y323" s="21"/>
      <c r="Z323" s="21"/>
      <c r="AA323" s="21"/>
    </row>
    <row r="324" spans="1:27">
      <c r="A324" s="21"/>
      <c r="B324" s="21"/>
      <c r="C324" s="21"/>
      <c r="D324" s="21"/>
      <c r="E324" s="21"/>
      <c r="F324" s="38"/>
      <c r="G324" s="5"/>
      <c r="H324" s="21"/>
      <c r="I324" s="21"/>
      <c r="J324" s="21"/>
      <c r="K324" s="21"/>
      <c r="L324" s="21"/>
      <c r="M324" s="21"/>
      <c r="N324" s="21"/>
      <c r="O324" s="21"/>
      <c r="P324" s="21"/>
      <c r="Q324" s="21"/>
      <c r="R324" s="21"/>
      <c r="S324" s="21"/>
      <c r="T324" s="21"/>
      <c r="U324" s="21"/>
      <c r="V324" s="21"/>
      <c r="W324" s="21"/>
      <c r="X324" s="21"/>
      <c r="Y324" s="21"/>
      <c r="Z324" s="21"/>
      <c r="AA324" s="21"/>
    </row>
    <row r="325" spans="1:27">
      <c r="A325" s="21"/>
      <c r="B325" s="21"/>
      <c r="C325" s="21"/>
      <c r="D325" s="21"/>
      <c r="E325" s="21"/>
      <c r="F325" s="38"/>
      <c r="G325" s="5"/>
      <c r="H325" s="21"/>
      <c r="I325" s="21"/>
      <c r="J325" s="21"/>
      <c r="K325" s="21"/>
      <c r="L325" s="21"/>
      <c r="M325" s="21"/>
      <c r="N325" s="21"/>
      <c r="O325" s="21"/>
      <c r="P325" s="21"/>
      <c r="Q325" s="21"/>
      <c r="R325" s="21"/>
      <c r="S325" s="21"/>
      <c r="T325" s="21"/>
      <c r="U325" s="21"/>
      <c r="V325" s="21"/>
      <c r="W325" s="21"/>
      <c r="X325" s="21"/>
      <c r="Y325" s="21"/>
      <c r="Z325" s="21"/>
      <c r="AA325" s="21"/>
    </row>
    <row r="326" spans="1:27">
      <c r="A326" s="21"/>
      <c r="B326" s="21"/>
      <c r="C326" s="21"/>
      <c r="D326" s="21"/>
      <c r="E326" s="21"/>
      <c r="F326" s="38"/>
      <c r="G326" s="5"/>
      <c r="H326" s="21"/>
      <c r="I326" s="21"/>
      <c r="J326" s="21"/>
      <c r="K326" s="21"/>
      <c r="L326" s="21"/>
      <c r="M326" s="21"/>
      <c r="N326" s="21"/>
      <c r="O326" s="21"/>
      <c r="P326" s="21"/>
      <c r="Q326" s="21"/>
      <c r="R326" s="21"/>
      <c r="S326" s="21"/>
      <c r="T326" s="21"/>
      <c r="U326" s="21"/>
      <c r="V326" s="21"/>
      <c r="W326" s="21"/>
      <c r="X326" s="21"/>
      <c r="Y326" s="21"/>
      <c r="Z326" s="21"/>
      <c r="AA326" s="21"/>
    </row>
    <row r="327" spans="1:27">
      <c r="A327" s="21"/>
      <c r="B327" s="21"/>
      <c r="C327" s="21"/>
      <c r="D327" s="21"/>
      <c r="E327" s="21"/>
      <c r="F327" s="38"/>
      <c r="G327" s="5"/>
      <c r="H327" s="21"/>
      <c r="I327" s="21"/>
      <c r="J327" s="21"/>
      <c r="K327" s="21"/>
      <c r="L327" s="21"/>
      <c r="M327" s="21"/>
      <c r="N327" s="21"/>
      <c r="O327" s="21"/>
      <c r="P327" s="21"/>
      <c r="Q327" s="21"/>
      <c r="R327" s="21"/>
      <c r="S327" s="21"/>
      <c r="T327" s="21"/>
      <c r="U327" s="21"/>
      <c r="V327" s="21"/>
      <c r="W327" s="21"/>
      <c r="X327" s="21"/>
      <c r="Y327" s="21"/>
      <c r="Z327" s="21"/>
      <c r="AA327" s="21"/>
    </row>
    <row r="328" spans="1:27">
      <c r="A328" s="21"/>
      <c r="B328" s="21"/>
      <c r="C328" s="21"/>
      <c r="D328" s="21"/>
      <c r="E328" s="21"/>
      <c r="F328" s="38"/>
      <c r="G328" s="5"/>
      <c r="H328" s="21"/>
      <c r="I328" s="21"/>
      <c r="J328" s="21"/>
      <c r="K328" s="21"/>
      <c r="L328" s="21"/>
      <c r="M328" s="21"/>
      <c r="N328" s="21"/>
      <c r="O328" s="21"/>
      <c r="P328" s="21"/>
      <c r="Q328" s="21"/>
      <c r="R328" s="21"/>
      <c r="S328" s="21"/>
      <c r="T328" s="21"/>
      <c r="U328" s="21"/>
      <c r="V328" s="21"/>
      <c r="W328" s="21"/>
      <c r="X328" s="21"/>
      <c r="Y328" s="21"/>
      <c r="Z328" s="21"/>
      <c r="AA328" s="21"/>
    </row>
    <row r="329" spans="1:27">
      <c r="A329" s="21"/>
      <c r="B329" s="21"/>
      <c r="C329" s="21"/>
      <c r="D329" s="21"/>
      <c r="E329" s="21"/>
      <c r="F329" s="38"/>
      <c r="G329" s="5"/>
      <c r="H329" s="21"/>
      <c r="I329" s="21"/>
      <c r="J329" s="21"/>
      <c r="K329" s="21"/>
      <c r="L329" s="21"/>
      <c r="M329" s="21"/>
      <c r="N329" s="21"/>
      <c r="O329" s="21"/>
      <c r="P329" s="21"/>
      <c r="Q329" s="21"/>
      <c r="R329" s="21"/>
      <c r="S329" s="21"/>
      <c r="T329" s="21"/>
      <c r="U329" s="21"/>
      <c r="V329" s="21"/>
      <c r="W329" s="21"/>
      <c r="X329" s="21"/>
      <c r="Y329" s="21"/>
      <c r="Z329" s="21"/>
      <c r="AA329" s="21"/>
    </row>
    <row r="330" spans="1:27">
      <c r="A330" s="21"/>
      <c r="B330" s="21"/>
      <c r="C330" s="21"/>
      <c r="D330" s="21"/>
      <c r="E330" s="21"/>
      <c r="F330" s="38"/>
      <c r="G330" s="5"/>
      <c r="H330" s="21"/>
      <c r="I330" s="21"/>
      <c r="J330" s="21"/>
      <c r="K330" s="21"/>
      <c r="L330" s="21"/>
      <c r="M330" s="21"/>
      <c r="N330" s="21"/>
      <c r="O330" s="21"/>
      <c r="P330" s="21"/>
      <c r="Q330" s="21"/>
      <c r="R330" s="21"/>
      <c r="S330" s="21"/>
      <c r="T330" s="21"/>
      <c r="U330" s="21"/>
      <c r="V330" s="21"/>
      <c r="W330" s="21"/>
      <c r="X330" s="21"/>
      <c r="Y330" s="21"/>
      <c r="Z330" s="21"/>
      <c r="AA330" s="21"/>
    </row>
    <row r="331" spans="1:27">
      <c r="A331" s="21"/>
      <c r="B331" s="21"/>
      <c r="C331" s="21"/>
      <c r="D331" s="21"/>
      <c r="E331" s="21"/>
      <c r="F331" s="38"/>
      <c r="G331" s="5"/>
      <c r="H331" s="21"/>
      <c r="I331" s="21"/>
      <c r="J331" s="21"/>
      <c r="K331" s="21"/>
      <c r="L331" s="21"/>
      <c r="M331" s="21"/>
      <c r="N331" s="21"/>
      <c r="O331" s="21"/>
      <c r="P331" s="21"/>
      <c r="Q331" s="21"/>
      <c r="R331" s="21"/>
      <c r="S331" s="21"/>
      <c r="T331" s="21"/>
      <c r="U331" s="21"/>
      <c r="V331" s="21"/>
      <c r="W331" s="21"/>
      <c r="X331" s="21"/>
      <c r="Y331" s="21"/>
      <c r="Z331" s="21"/>
      <c r="AA331" s="21"/>
    </row>
    <row r="332" spans="1:27">
      <c r="A332" s="21"/>
      <c r="B332" s="21"/>
      <c r="C332" s="21"/>
      <c r="D332" s="21"/>
      <c r="E332" s="21"/>
      <c r="F332" s="38"/>
      <c r="G332" s="5"/>
      <c r="H332" s="21"/>
      <c r="I332" s="21"/>
      <c r="J332" s="21"/>
      <c r="K332" s="21"/>
      <c r="L332" s="21"/>
      <c r="M332" s="21"/>
      <c r="N332" s="21"/>
      <c r="O332" s="21"/>
      <c r="P332" s="21"/>
      <c r="Q332" s="21"/>
      <c r="R332" s="21"/>
      <c r="S332" s="21"/>
      <c r="T332" s="21"/>
      <c r="U332" s="21"/>
      <c r="V332" s="21"/>
      <c r="W332" s="21"/>
      <c r="X332" s="21"/>
      <c r="Y332" s="21"/>
      <c r="Z332" s="21"/>
      <c r="AA332" s="21"/>
    </row>
    <row r="333" spans="1:27">
      <c r="A333" s="21"/>
      <c r="B333" s="21"/>
      <c r="C333" s="21"/>
      <c r="D333" s="21"/>
      <c r="E333" s="21"/>
      <c r="F333" s="38"/>
      <c r="G333" s="5"/>
      <c r="H333" s="21"/>
      <c r="I333" s="21"/>
      <c r="J333" s="21"/>
      <c r="K333" s="21"/>
      <c r="L333" s="21"/>
      <c r="M333" s="21"/>
      <c r="N333" s="21"/>
      <c r="O333" s="21"/>
      <c r="P333" s="21"/>
      <c r="Q333" s="21"/>
      <c r="R333" s="21"/>
      <c r="S333" s="21"/>
      <c r="T333" s="21"/>
      <c r="U333" s="21"/>
      <c r="V333" s="21"/>
      <c r="W333" s="21"/>
      <c r="X333" s="21"/>
      <c r="Y333" s="21"/>
      <c r="Z333" s="21"/>
      <c r="AA333" s="21"/>
    </row>
    <row r="334" spans="1:27">
      <c r="A334" s="21"/>
      <c r="B334" s="21"/>
      <c r="C334" s="21"/>
      <c r="D334" s="21"/>
      <c r="E334" s="21"/>
      <c r="F334" s="38"/>
      <c r="G334" s="5"/>
      <c r="H334" s="21"/>
      <c r="I334" s="21"/>
      <c r="J334" s="21"/>
      <c r="K334" s="21"/>
      <c r="L334" s="21"/>
      <c r="M334" s="21"/>
      <c r="N334" s="21"/>
      <c r="O334" s="21"/>
      <c r="P334" s="21"/>
      <c r="Q334" s="21"/>
      <c r="R334" s="21"/>
      <c r="S334" s="21"/>
      <c r="T334" s="21"/>
      <c r="U334" s="21"/>
      <c r="V334" s="21"/>
      <c r="W334" s="21"/>
      <c r="X334" s="21"/>
      <c r="Y334" s="21"/>
      <c r="Z334" s="21"/>
      <c r="AA334" s="21"/>
    </row>
    <row r="335" spans="1:27">
      <c r="A335" s="21"/>
      <c r="B335" s="21"/>
      <c r="C335" s="21"/>
      <c r="D335" s="21"/>
      <c r="E335" s="21"/>
      <c r="F335" s="38"/>
      <c r="G335" s="5"/>
      <c r="H335" s="21"/>
      <c r="I335" s="21"/>
      <c r="J335" s="21"/>
      <c r="K335" s="21"/>
      <c r="L335" s="21"/>
      <c r="M335" s="21"/>
      <c r="N335" s="21"/>
      <c r="O335" s="21"/>
      <c r="P335" s="21"/>
      <c r="Q335" s="21"/>
      <c r="R335" s="21"/>
      <c r="S335" s="21"/>
      <c r="T335" s="21"/>
      <c r="U335" s="21"/>
      <c r="V335" s="21"/>
      <c r="W335" s="21"/>
      <c r="X335" s="21"/>
      <c r="Y335" s="21"/>
      <c r="Z335" s="21"/>
      <c r="AA335" s="21"/>
    </row>
    <row r="336" spans="1:27">
      <c r="A336" s="21"/>
      <c r="B336" s="21"/>
      <c r="C336" s="21"/>
      <c r="D336" s="21"/>
      <c r="E336" s="21"/>
      <c r="F336" s="38"/>
      <c r="G336" s="5"/>
      <c r="H336" s="21"/>
      <c r="I336" s="21"/>
      <c r="J336" s="21"/>
      <c r="K336" s="21"/>
      <c r="L336" s="21"/>
      <c r="M336" s="21"/>
      <c r="N336" s="21"/>
      <c r="O336" s="21"/>
      <c r="P336" s="21"/>
      <c r="Q336" s="21"/>
      <c r="R336" s="21"/>
      <c r="S336" s="21"/>
      <c r="T336" s="21"/>
      <c r="U336" s="21"/>
      <c r="V336" s="21"/>
      <c r="W336" s="21"/>
      <c r="X336" s="21"/>
      <c r="Y336" s="21"/>
      <c r="Z336" s="21"/>
      <c r="AA336" s="21"/>
    </row>
    <row r="337" spans="1:27">
      <c r="A337" s="21"/>
      <c r="B337" s="21"/>
      <c r="C337" s="21"/>
      <c r="D337" s="21"/>
      <c r="E337" s="21"/>
      <c r="F337" s="38"/>
      <c r="G337" s="5"/>
      <c r="H337" s="21"/>
      <c r="I337" s="21"/>
      <c r="J337" s="21"/>
      <c r="K337" s="21"/>
      <c r="L337" s="21"/>
      <c r="M337" s="21"/>
      <c r="N337" s="21"/>
      <c r="O337" s="21"/>
      <c r="P337" s="21"/>
      <c r="Q337" s="21"/>
      <c r="R337" s="21"/>
      <c r="S337" s="21"/>
      <c r="T337" s="21"/>
      <c r="U337" s="21"/>
      <c r="V337" s="21"/>
      <c r="W337" s="21"/>
      <c r="X337" s="21"/>
      <c r="Y337" s="21"/>
      <c r="Z337" s="21"/>
      <c r="AA337" s="21"/>
    </row>
    <row r="338" spans="1:27">
      <c r="A338" s="21"/>
      <c r="B338" s="21"/>
      <c r="C338" s="21"/>
      <c r="D338" s="21"/>
      <c r="E338" s="21"/>
      <c r="F338" s="38"/>
      <c r="G338" s="5"/>
      <c r="H338" s="21"/>
      <c r="I338" s="21"/>
      <c r="J338" s="21"/>
      <c r="K338" s="21"/>
      <c r="L338" s="21"/>
      <c r="M338" s="21"/>
      <c r="N338" s="21"/>
      <c r="O338" s="21"/>
      <c r="P338" s="21"/>
      <c r="Q338" s="21"/>
      <c r="R338" s="21"/>
      <c r="S338" s="21"/>
      <c r="T338" s="21"/>
      <c r="U338" s="21"/>
      <c r="V338" s="21"/>
      <c r="W338" s="21"/>
      <c r="X338" s="21"/>
      <c r="Y338" s="21"/>
      <c r="Z338" s="21"/>
      <c r="AA338" s="21"/>
    </row>
    <row r="339" spans="1:27">
      <c r="A339" s="21"/>
      <c r="B339" s="21"/>
      <c r="C339" s="21"/>
      <c r="D339" s="21"/>
      <c r="E339" s="21"/>
      <c r="F339" s="38"/>
      <c r="G339" s="5"/>
      <c r="H339" s="21"/>
      <c r="I339" s="21"/>
      <c r="J339" s="21"/>
      <c r="K339" s="21"/>
      <c r="L339" s="21"/>
      <c r="M339" s="21"/>
      <c r="N339" s="21"/>
      <c r="O339" s="21"/>
      <c r="P339" s="21"/>
      <c r="Q339" s="21"/>
      <c r="R339" s="21"/>
      <c r="S339" s="21"/>
      <c r="T339" s="21"/>
      <c r="U339" s="21"/>
      <c r="V339" s="21"/>
      <c r="W339" s="21"/>
      <c r="X339" s="21"/>
      <c r="Y339" s="21"/>
      <c r="Z339" s="21"/>
      <c r="AA339" s="21"/>
    </row>
    <row r="340" spans="1:27">
      <c r="A340" s="21"/>
      <c r="B340" s="21"/>
      <c r="C340" s="21"/>
      <c r="D340" s="21"/>
      <c r="E340" s="21"/>
      <c r="F340" s="38"/>
      <c r="G340" s="5"/>
      <c r="H340" s="21"/>
      <c r="I340" s="21"/>
      <c r="J340" s="21"/>
      <c r="K340" s="21"/>
      <c r="L340" s="21"/>
      <c r="M340" s="21"/>
      <c r="N340" s="21"/>
      <c r="O340" s="21"/>
      <c r="P340" s="21"/>
      <c r="Q340" s="21"/>
      <c r="R340" s="21"/>
      <c r="S340" s="21"/>
      <c r="T340" s="21"/>
      <c r="U340" s="21"/>
      <c r="V340" s="21"/>
      <c r="W340" s="21"/>
      <c r="X340" s="21"/>
      <c r="Y340" s="21"/>
      <c r="Z340" s="21"/>
      <c r="AA340" s="21"/>
    </row>
    <row r="341" spans="1:27">
      <c r="A341" s="21"/>
      <c r="B341" s="21"/>
      <c r="C341" s="21"/>
      <c r="D341" s="21"/>
      <c r="E341" s="21"/>
      <c r="F341" s="38"/>
      <c r="G341" s="5"/>
      <c r="H341" s="21"/>
      <c r="I341" s="21"/>
      <c r="J341" s="21"/>
      <c r="K341" s="21"/>
      <c r="L341" s="21"/>
      <c r="M341" s="21"/>
      <c r="N341" s="21"/>
      <c r="O341" s="21"/>
      <c r="P341" s="21"/>
      <c r="Q341" s="21"/>
      <c r="R341" s="21"/>
      <c r="S341" s="21"/>
      <c r="T341" s="21"/>
      <c r="U341" s="21"/>
      <c r="V341" s="21"/>
      <c r="W341" s="21"/>
      <c r="X341" s="21"/>
      <c r="Y341" s="21"/>
      <c r="Z341" s="21"/>
      <c r="AA341" s="21"/>
    </row>
    <row r="342" spans="1:27">
      <c r="A342" s="21"/>
      <c r="B342" s="21"/>
      <c r="C342" s="21"/>
      <c r="D342" s="21"/>
      <c r="E342" s="21"/>
      <c r="F342" s="38"/>
      <c r="G342" s="5"/>
      <c r="H342" s="21"/>
      <c r="I342" s="21"/>
      <c r="J342" s="21"/>
      <c r="K342" s="21"/>
      <c r="L342" s="21"/>
      <c r="M342" s="21"/>
      <c r="N342" s="21"/>
      <c r="O342" s="21"/>
      <c r="P342" s="21"/>
      <c r="Q342" s="21"/>
      <c r="R342" s="21"/>
      <c r="S342" s="21"/>
      <c r="T342" s="21"/>
      <c r="U342" s="21"/>
      <c r="V342" s="21"/>
      <c r="W342" s="21"/>
      <c r="X342" s="21"/>
      <c r="Y342" s="21"/>
      <c r="Z342" s="21"/>
      <c r="AA342" s="21"/>
    </row>
    <row r="343" spans="1:27">
      <c r="A343" s="21"/>
      <c r="B343" s="21"/>
      <c r="C343" s="21"/>
      <c r="D343" s="21"/>
      <c r="E343" s="21"/>
      <c r="F343" s="38"/>
      <c r="G343" s="5"/>
      <c r="H343" s="21"/>
      <c r="I343" s="21"/>
      <c r="J343" s="21"/>
      <c r="K343" s="21"/>
      <c r="L343" s="21"/>
      <c r="M343" s="21"/>
      <c r="N343" s="21"/>
      <c r="O343" s="21"/>
      <c r="P343" s="21"/>
      <c r="Q343" s="21"/>
      <c r="R343" s="21"/>
      <c r="S343" s="21"/>
      <c r="T343" s="21"/>
      <c r="U343" s="21"/>
      <c r="V343" s="21"/>
      <c r="W343" s="21"/>
      <c r="X343" s="21"/>
      <c r="Y343" s="21"/>
      <c r="Z343" s="21"/>
      <c r="AA343" s="21"/>
    </row>
    <row r="344" spans="1:27">
      <c r="A344" s="21"/>
      <c r="B344" s="21"/>
      <c r="C344" s="21"/>
      <c r="D344" s="21"/>
      <c r="E344" s="21"/>
      <c r="F344" s="38"/>
      <c r="G344" s="5"/>
      <c r="H344" s="21"/>
      <c r="I344" s="21"/>
      <c r="J344" s="21"/>
      <c r="K344" s="21"/>
      <c r="L344" s="21"/>
      <c r="M344" s="21"/>
      <c r="N344" s="21"/>
      <c r="O344" s="21"/>
      <c r="P344" s="21"/>
      <c r="Q344" s="21"/>
      <c r="R344" s="21"/>
      <c r="S344" s="21"/>
      <c r="T344" s="21"/>
      <c r="U344" s="21"/>
      <c r="V344" s="21"/>
      <c r="W344" s="21"/>
      <c r="X344" s="21"/>
      <c r="Y344" s="21"/>
      <c r="Z344" s="21"/>
      <c r="AA344" s="21"/>
    </row>
    <row r="345" spans="1:27">
      <c r="A345" s="21"/>
      <c r="B345" s="21"/>
      <c r="C345" s="21"/>
      <c r="D345" s="21"/>
      <c r="E345" s="21"/>
      <c r="F345" s="38"/>
      <c r="G345" s="5"/>
      <c r="H345" s="21"/>
      <c r="I345" s="21"/>
      <c r="J345" s="21"/>
      <c r="K345" s="21"/>
      <c r="L345" s="21"/>
      <c r="M345" s="21"/>
      <c r="N345" s="21"/>
      <c r="O345" s="21"/>
      <c r="P345" s="21"/>
      <c r="Q345" s="21"/>
      <c r="R345" s="21"/>
      <c r="S345" s="21"/>
      <c r="T345" s="21"/>
      <c r="U345" s="21"/>
      <c r="V345" s="21"/>
      <c r="W345" s="21"/>
      <c r="X345" s="21"/>
      <c r="Y345" s="21"/>
      <c r="Z345" s="21"/>
      <c r="AA345" s="21"/>
    </row>
    <row r="346" spans="1:27">
      <c r="A346" s="21"/>
      <c r="B346" s="21"/>
      <c r="C346" s="21"/>
      <c r="D346" s="21"/>
      <c r="E346" s="21"/>
      <c r="F346" s="38"/>
      <c r="G346" s="5"/>
      <c r="H346" s="21"/>
      <c r="I346" s="21"/>
      <c r="J346" s="21"/>
      <c r="K346" s="21"/>
      <c r="L346" s="21"/>
      <c r="M346" s="21"/>
      <c r="N346" s="21"/>
      <c r="O346" s="21"/>
      <c r="P346" s="21"/>
      <c r="Q346" s="21"/>
      <c r="R346" s="21"/>
      <c r="S346" s="21"/>
      <c r="T346" s="21"/>
      <c r="U346" s="21"/>
      <c r="V346" s="21"/>
      <c r="W346" s="21"/>
      <c r="X346" s="21"/>
      <c r="Y346" s="21"/>
      <c r="Z346" s="21"/>
      <c r="AA346" s="21"/>
    </row>
    <row r="347" spans="1:27">
      <c r="A347" s="21"/>
      <c r="B347" s="21"/>
      <c r="C347" s="21"/>
      <c r="D347" s="21"/>
      <c r="E347" s="21"/>
      <c r="F347" s="38"/>
      <c r="G347" s="5"/>
      <c r="H347" s="21"/>
      <c r="I347" s="21"/>
      <c r="J347" s="21"/>
      <c r="K347" s="21"/>
      <c r="L347" s="21"/>
      <c r="M347" s="21"/>
      <c r="N347" s="21"/>
      <c r="O347" s="21"/>
      <c r="P347" s="21"/>
      <c r="Q347" s="21"/>
      <c r="R347" s="21"/>
      <c r="S347" s="21"/>
      <c r="T347" s="21"/>
      <c r="U347" s="21"/>
      <c r="V347" s="21"/>
      <c r="W347" s="21"/>
      <c r="X347" s="21"/>
      <c r="Y347" s="21"/>
      <c r="Z347" s="21"/>
      <c r="AA347" s="21"/>
    </row>
    <row r="348" spans="1:27">
      <c r="A348" s="21"/>
      <c r="B348" s="21"/>
      <c r="C348" s="21"/>
      <c r="D348" s="21"/>
      <c r="E348" s="21"/>
      <c r="F348" s="38"/>
      <c r="G348" s="5"/>
      <c r="H348" s="21"/>
      <c r="I348" s="21"/>
      <c r="J348" s="21"/>
      <c r="K348" s="21"/>
      <c r="L348" s="21"/>
      <c r="M348" s="21"/>
      <c r="N348" s="21"/>
      <c r="O348" s="21"/>
      <c r="P348" s="21"/>
      <c r="Q348" s="21"/>
      <c r="R348" s="21"/>
      <c r="S348" s="21"/>
      <c r="T348" s="21"/>
      <c r="U348" s="21"/>
      <c r="V348" s="21"/>
      <c r="W348" s="21"/>
      <c r="X348" s="21"/>
      <c r="Y348" s="21"/>
      <c r="Z348" s="21"/>
      <c r="AA348" s="21"/>
    </row>
    <row r="349" spans="1:27">
      <c r="A349" s="21"/>
      <c r="B349" s="21"/>
      <c r="C349" s="21"/>
      <c r="D349" s="21"/>
      <c r="E349" s="21"/>
      <c r="F349" s="38"/>
      <c r="G349" s="5"/>
      <c r="H349" s="21"/>
      <c r="I349" s="21"/>
      <c r="J349" s="21"/>
      <c r="K349" s="21"/>
      <c r="L349" s="21"/>
      <c r="M349" s="21"/>
      <c r="N349" s="21"/>
      <c r="O349" s="21"/>
      <c r="P349" s="21"/>
      <c r="Q349" s="21"/>
      <c r="R349" s="21"/>
      <c r="S349" s="21"/>
      <c r="T349" s="21"/>
      <c r="U349" s="21"/>
      <c r="V349" s="21"/>
      <c r="W349" s="21"/>
      <c r="X349" s="21"/>
      <c r="Y349" s="21"/>
      <c r="Z349" s="21"/>
      <c r="AA349" s="21"/>
    </row>
    <row r="350" spans="1:27">
      <c r="A350" s="21"/>
      <c r="B350" s="21"/>
      <c r="C350" s="21"/>
      <c r="D350" s="21"/>
      <c r="E350" s="21"/>
      <c r="F350" s="38"/>
      <c r="G350" s="5"/>
      <c r="H350" s="21"/>
      <c r="I350" s="21"/>
      <c r="J350" s="21"/>
      <c r="K350" s="21"/>
      <c r="L350" s="21"/>
      <c r="M350" s="21"/>
      <c r="N350" s="21"/>
      <c r="O350" s="21"/>
      <c r="P350" s="21"/>
      <c r="Q350" s="21"/>
      <c r="R350" s="21"/>
      <c r="S350" s="21"/>
      <c r="T350" s="21"/>
      <c r="U350" s="21"/>
      <c r="V350" s="21"/>
      <c r="W350" s="21"/>
      <c r="X350" s="21"/>
      <c r="Y350" s="21"/>
      <c r="Z350" s="21"/>
      <c r="AA350" s="21"/>
    </row>
    <row r="351" spans="1:27">
      <c r="A351" s="21"/>
      <c r="B351" s="21"/>
      <c r="C351" s="21"/>
      <c r="D351" s="21"/>
      <c r="E351" s="21"/>
      <c r="F351" s="38"/>
      <c r="G351" s="5"/>
      <c r="H351" s="21"/>
      <c r="I351" s="21"/>
      <c r="J351" s="21"/>
      <c r="K351" s="21"/>
      <c r="L351" s="21"/>
      <c r="M351" s="21"/>
      <c r="N351" s="21"/>
      <c r="O351" s="21"/>
      <c r="P351" s="21"/>
      <c r="Q351" s="21"/>
      <c r="R351" s="21"/>
      <c r="S351" s="21"/>
      <c r="T351" s="21"/>
      <c r="U351" s="21"/>
      <c r="V351" s="21"/>
      <c r="W351" s="21"/>
      <c r="X351" s="21"/>
      <c r="Y351" s="21"/>
      <c r="Z351" s="21"/>
      <c r="AA351" s="21"/>
    </row>
    <row r="352" spans="1:27">
      <c r="A352" s="21"/>
      <c r="B352" s="21"/>
      <c r="C352" s="21"/>
      <c r="D352" s="21"/>
      <c r="E352" s="21"/>
      <c r="F352" s="38"/>
      <c r="G352" s="5"/>
      <c r="H352" s="21"/>
      <c r="I352" s="21"/>
      <c r="J352" s="21"/>
      <c r="K352" s="21"/>
      <c r="L352" s="21"/>
      <c r="M352" s="21"/>
      <c r="N352" s="21"/>
      <c r="O352" s="21"/>
      <c r="P352" s="21"/>
      <c r="Q352" s="21"/>
      <c r="R352" s="21"/>
      <c r="S352" s="21"/>
      <c r="T352" s="21"/>
      <c r="U352" s="21"/>
      <c r="V352" s="21"/>
      <c r="W352" s="21"/>
      <c r="X352" s="21"/>
      <c r="Y352" s="21"/>
      <c r="Z352" s="21"/>
      <c r="AA352" s="21"/>
    </row>
    <row r="353" spans="1:27">
      <c r="A353" s="21"/>
      <c r="B353" s="21"/>
      <c r="C353" s="21"/>
      <c r="D353" s="21"/>
      <c r="E353" s="21"/>
      <c r="F353" s="38"/>
      <c r="G353" s="5"/>
      <c r="H353" s="21"/>
      <c r="I353" s="21"/>
      <c r="J353" s="21"/>
      <c r="K353" s="21"/>
      <c r="L353" s="21"/>
      <c r="M353" s="21"/>
      <c r="N353" s="21"/>
      <c r="O353" s="21"/>
      <c r="P353" s="21"/>
      <c r="Q353" s="21"/>
      <c r="R353" s="21"/>
      <c r="S353" s="21"/>
      <c r="T353" s="21"/>
      <c r="U353" s="21"/>
      <c r="V353" s="21"/>
      <c r="W353" s="21"/>
      <c r="X353" s="21"/>
      <c r="Y353" s="21"/>
      <c r="Z353" s="21"/>
      <c r="AA353" s="21"/>
    </row>
    <row r="354" spans="1:27">
      <c r="A354" s="21"/>
      <c r="B354" s="21"/>
      <c r="C354" s="21"/>
      <c r="D354" s="21"/>
      <c r="E354" s="21"/>
      <c r="F354" s="38"/>
      <c r="G354" s="5"/>
      <c r="H354" s="21"/>
      <c r="I354" s="21"/>
      <c r="J354" s="21"/>
      <c r="K354" s="21"/>
      <c r="L354" s="21"/>
      <c r="M354" s="21"/>
      <c r="N354" s="21"/>
      <c r="O354" s="21"/>
      <c r="P354" s="21"/>
      <c r="Q354" s="21"/>
      <c r="R354" s="21"/>
      <c r="S354" s="21"/>
      <c r="T354" s="21"/>
      <c r="U354" s="21"/>
      <c r="V354" s="21"/>
      <c r="W354" s="21"/>
      <c r="X354" s="21"/>
      <c r="Y354" s="21"/>
      <c r="Z354" s="21"/>
      <c r="AA354" s="21"/>
    </row>
    <row r="355" spans="1:27">
      <c r="A355" s="21"/>
      <c r="B355" s="21"/>
      <c r="C355" s="21"/>
      <c r="D355" s="21"/>
      <c r="E355" s="21"/>
      <c r="F355" s="38"/>
      <c r="G355" s="5"/>
      <c r="H355" s="21"/>
      <c r="I355" s="21"/>
      <c r="J355" s="21"/>
      <c r="K355" s="21"/>
      <c r="L355" s="21"/>
      <c r="M355" s="21"/>
      <c r="N355" s="21"/>
      <c r="O355" s="21"/>
      <c r="P355" s="21"/>
      <c r="Q355" s="21"/>
      <c r="R355" s="21"/>
      <c r="S355" s="21"/>
      <c r="T355" s="21"/>
      <c r="U355" s="21"/>
      <c r="V355" s="21"/>
      <c r="W355" s="21"/>
      <c r="X355" s="21"/>
      <c r="Y355" s="21"/>
      <c r="Z355" s="21"/>
      <c r="AA355" s="21"/>
    </row>
    <row r="356" spans="1:27">
      <c r="A356" s="21"/>
      <c r="B356" s="21"/>
      <c r="C356" s="21"/>
      <c r="D356" s="21"/>
      <c r="E356" s="21"/>
      <c r="F356" s="38"/>
      <c r="G356" s="5"/>
      <c r="H356" s="21"/>
      <c r="I356" s="21"/>
      <c r="J356" s="21"/>
      <c r="K356" s="21"/>
      <c r="L356" s="21"/>
      <c r="M356" s="21"/>
      <c r="N356" s="21"/>
      <c r="O356" s="21"/>
      <c r="P356" s="21"/>
      <c r="Q356" s="21"/>
      <c r="R356" s="21"/>
      <c r="S356" s="21"/>
      <c r="T356" s="21"/>
      <c r="U356" s="21"/>
      <c r="V356" s="21"/>
      <c r="W356" s="21"/>
      <c r="X356" s="21"/>
      <c r="Y356" s="21"/>
      <c r="Z356" s="21"/>
      <c r="AA356" s="21"/>
    </row>
    <row r="357" spans="1:27">
      <c r="A357" s="21"/>
      <c r="B357" s="21"/>
      <c r="C357" s="21"/>
      <c r="D357" s="21"/>
      <c r="E357" s="21"/>
      <c r="F357" s="38"/>
      <c r="G357" s="5"/>
      <c r="H357" s="21"/>
      <c r="I357" s="21"/>
      <c r="J357" s="21"/>
      <c r="K357" s="21"/>
      <c r="L357" s="21"/>
      <c r="M357" s="21"/>
      <c r="N357" s="21"/>
      <c r="O357" s="21"/>
      <c r="P357" s="21"/>
      <c r="Q357" s="21"/>
      <c r="R357" s="21"/>
      <c r="S357" s="21"/>
      <c r="T357" s="21"/>
      <c r="U357" s="21"/>
      <c r="V357" s="21"/>
      <c r="W357" s="21"/>
      <c r="X357" s="21"/>
      <c r="Y357" s="21"/>
      <c r="Z357" s="21"/>
      <c r="AA357" s="21"/>
    </row>
    <row r="358" spans="1:27">
      <c r="A358" s="21"/>
      <c r="B358" s="21"/>
      <c r="C358" s="21"/>
      <c r="D358" s="21"/>
      <c r="E358" s="21"/>
      <c r="F358" s="38"/>
      <c r="G358" s="5"/>
      <c r="H358" s="21"/>
      <c r="I358" s="21"/>
      <c r="J358" s="21"/>
      <c r="K358" s="21"/>
      <c r="L358" s="21"/>
      <c r="M358" s="21"/>
      <c r="N358" s="21"/>
      <c r="O358" s="21"/>
      <c r="P358" s="21"/>
      <c r="Q358" s="21"/>
      <c r="R358" s="21"/>
      <c r="S358" s="21"/>
      <c r="T358" s="21"/>
      <c r="U358" s="21"/>
      <c r="V358" s="21"/>
      <c r="W358" s="21"/>
      <c r="X358" s="21"/>
      <c r="Y358" s="21"/>
      <c r="Z358" s="21"/>
      <c r="AA358" s="21"/>
    </row>
    <row r="359" spans="1:27">
      <c r="A359" s="21"/>
      <c r="B359" s="21"/>
      <c r="C359" s="21"/>
      <c r="D359" s="21"/>
      <c r="E359" s="21"/>
      <c r="F359" s="38"/>
      <c r="G359" s="5"/>
      <c r="H359" s="21"/>
      <c r="I359" s="21"/>
      <c r="J359" s="21"/>
      <c r="K359" s="21"/>
      <c r="L359" s="21"/>
      <c r="M359" s="21"/>
      <c r="N359" s="21"/>
      <c r="O359" s="21"/>
      <c r="P359" s="21"/>
      <c r="Q359" s="21"/>
      <c r="R359" s="21"/>
      <c r="S359" s="21"/>
      <c r="T359" s="21"/>
      <c r="U359" s="21"/>
      <c r="V359" s="21"/>
      <c r="W359" s="21"/>
      <c r="X359" s="21"/>
      <c r="Y359" s="21"/>
      <c r="Z359" s="21"/>
      <c r="AA359" s="21"/>
    </row>
    <row r="360" spans="1:27">
      <c r="A360" s="21"/>
      <c r="B360" s="21"/>
      <c r="C360" s="21"/>
      <c r="D360" s="21"/>
      <c r="E360" s="21"/>
      <c r="F360" s="38"/>
      <c r="G360" s="5"/>
      <c r="H360" s="21"/>
      <c r="I360" s="21"/>
      <c r="J360" s="21"/>
      <c r="K360" s="21"/>
      <c r="L360" s="21"/>
      <c r="M360" s="21"/>
      <c r="N360" s="21"/>
      <c r="O360" s="21"/>
      <c r="P360" s="21"/>
      <c r="Q360" s="21"/>
      <c r="R360" s="21"/>
      <c r="S360" s="21"/>
      <c r="T360" s="21"/>
      <c r="U360" s="21"/>
      <c r="V360" s="21"/>
      <c r="W360" s="21"/>
      <c r="X360" s="21"/>
      <c r="Y360" s="21"/>
      <c r="Z360" s="21"/>
      <c r="AA360" s="21"/>
    </row>
    <row r="361" spans="1:27">
      <c r="A361" s="21"/>
      <c r="B361" s="21"/>
      <c r="C361" s="21"/>
      <c r="D361" s="21"/>
      <c r="E361" s="21"/>
      <c r="F361" s="38"/>
      <c r="G361" s="5"/>
      <c r="H361" s="21"/>
      <c r="I361" s="21"/>
      <c r="J361" s="21"/>
      <c r="K361" s="21"/>
      <c r="L361" s="21"/>
      <c r="M361" s="21"/>
      <c r="N361" s="21"/>
      <c r="O361" s="21"/>
      <c r="P361" s="21"/>
      <c r="Q361" s="21"/>
      <c r="R361" s="21"/>
      <c r="S361" s="21"/>
      <c r="T361" s="21"/>
      <c r="U361" s="21"/>
      <c r="V361" s="21"/>
      <c r="W361" s="21"/>
      <c r="X361" s="21"/>
      <c r="Y361" s="21"/>
      <c r="Z361" s="21"/>
      <c r="AA361" s="21"/>
    </row>
    <row r="362" spans="1:27">
      <c r="A362" s="21"/>
      <c r="B362" s="21"/>
      <c r="C362" s="21"/>
      <c r="D362" s="21"/>
      <c r="E362" s="21"/>
      <c r="F362" s="38"/>
      <c r="G362" s="5"/>
      <c r="H362" s="21"/>
      <c r="I362" s="21"/>
      <c r="J362" s="21"/>
      <c r="K362" s="21"/>
      <c r="L362" s="21"/>
      <c r="M362" s="21"/>
      <c r="N362" s="21"/>
      <c r="O362" s="21"/>
      <c r="P362" s="21"/>
      <c r="Q362" s="21"/>
      <c r="R362" s="21"/>
      <c r="S362" s="21"/>
      <c r="T362" s="21"/>
      <c r="U362" s="21"/>
      <c r="V362" s="21"/>
      <c r="W362" s="21"/>
      <c r="X362" s="21"/>
      <c r="Y362" s="21"/>
      <c r="Z362" s="21"/>
      <c r="AA362" s="21"/>
    </row>
    <row r="363" spans="1:27">
      <c r="A363" s="21"/>
      <c r="B363" s="21"/>
      <c r="C363" s="21"/>
      <c r="D363" s="21"/>
      <c r="E363" s="21"/>
      <c r="F363" s="38"/>
      <c r="G363" s="5"/>
      <c r="H363" s="21"/>
      <c r="I363" s="21"/>
      <c r="J363" s="21"/>
      <c r="K363" s="21"/>
      <c r="L363" s="21"/>
      <c r="M363" s="21"/>
      <c r="N363" s="21"/>
      <c r="O363" s="21"/>
      <c r="P363" s="21"/>
      <c r="Q363" s="21"/>
      <c r="R363" s="21"/>
      <c r="S363" s="21"/>
      <c r="T363" s="21"/>
      <c r="U363" s="21"/>
      <c r="V363" s="21"/>
      <c r="W363" s="21"/>
      <c r="X363" s="21"/>
      <c r="Y363" s="21"/>
      <c r="Z363" s="21"/>
      <c r="AA363" s="21"/>
    </row>
    <row r="364" spans="1:27">
      <c r="A364" s="21"/>
      <c r="B364" s="21"/>
      <c r="C364" s="21"/>
      <c r="D364" s="21"/>
      <c r="E364" s="21"/>
      <c r="F364" s="38"/>
      <c r="G364" s="5"/>
      <c r="H364" s="21"/>
      <c r="I364" s="21"/>
      <c r="J364" s="21"/>
      <c r="K364" s="21"/>
      <c r="L364" s="21"/>
      <c r="M364" s="21"/>
      <c r="N364" s="21"/>
      <c r="O364" s="21"/>
      <c r="P364" s="21"/>
      <c r="Q364" s="21"/>
      <c r="R364" s="21"/>
      <c r="S364" s="21"/>
      <c r="T364" s="21"/>
      <c r="U364" s="21"/>
      <c r="V364" s="21"/>
      <c r="W364" s="21"/>
      <c r="X364" s="21"/>
      <c r="Y364" s="21"/>
      <c r="Z364" s="21"/>
      <c r="AA364" s="21"/>
    </row>
    <row r="365" spans="1:27">
      <c r="A365" s="21"/>
      <c r="B365" s="21"/>
      <c r="C365" s="21"/>
      <c r="D365" s="21"/>
      <c r="E365" s="21"/>
      <c r="F365" s="38"/>
      <c r="G365" s="5"/>
      <c r="H365" s="21"/>
      <c r="I365" s="21"/>
      <c r="J365" s="21"/>
      <c r="K365" s="21"/>
      <c r="L365" s="21"/>
      <c r="M365" s="21"/>
      <c r="N365" s="21"/>
      <c r="O365" s="21"/>
      <c r="P365" s="21"/>
      <c r="Q365" s="21"/>
      <c r="R365" s="21"/>
      <c r="S365" s="21"/>
      <c r="T365" s="21"/>
      <c r="U365" s="21"/>
      <c r="V365" s="21"/>
      <c r="W365" s="21"/>
      <c r="X365" s="21"/>
      <c r="Y365" s="21"/>
      <c r="Z365" s="21"/>
      <c r="AA365" s="21"/>
    </row>
    <row r="366" spans="1:27">
      <c r="A366" s="21"/>
      <c r="B366" s="21"/>
      <c r="C366" s="21"/>
      <c r="D366" s="21"/>
      <c r="E366" s="21"/>
      <c r="F366" s="38"/>
      <c r="G366" s="5"/>
      <c r="H366" s="21"/>
      <c r="I366" s="21"/>
      <c r="J366" s="21"/>
      <c r="K366" s="21"/>
      <c r="L366" s="21"/>
      <c r="M366" s="21"/>
      <c r="N366" s="21"/>
      <c r="O366" s="21"/>
      <c r="P366" s="21"/>
      <c r="Q366" s="21"/>
      <c r="R366" s="21"/>
      <c r="S366" s="21"/>
      <c r="T366" s="21"/>
      <c r="U366" s="21"/>
      <c r="V366" s="21"/>
      <c r="W366" s="21"/>
      <c r="X366" s="21"/>
      <c r="Y366" s="21"/>
      <c r="Z366" s="21"/>
      <c r="AA366" s="21"/>
    </row>
    <row r="367" spans="1:27">
      <c r="A367" s="21"/>
      <c r="B367" s="21"/>
      <c r="C367" s="21"/>
      <c r="D367" s="21"/>
      <c r="E367" s="21"/>
      <c r="F367" s="38"/>
      <c r="G367" s="5"/>
      <c r="H367" s="21"/>
      <c r="I367" s="21"/>
      <c r="J367" s="21"/>
      <c r="K367" s="21"/>
      <c r="L367" s="21"/>
      <c r="M367" s="21"/>
      <c r="N367" s="21"/>
      <c r="O367" s="21"/>
      <c r="P367" s="21"/>
      <c r="Q367" s="21"/>
      <c r="R367" s="21"/>
      <c r="S367" s="21"/>
      <c r="T367" s="21"/>
      <c r="U367" s="21"/>
      <c r="V367" s="21"/>
      <c r="W367" s="21"/>
      <c r="X367" s="21"/>
      <c r="Y367" s="21"/>
      <c r="Z367" s="21"/>
      <c r="AA367" s="21"/>
    </row>
    <row r="368" spans="1:27">
      <c r="A368" s="21"/>
      <c r="B368" s="21"/>
      <c r="C368" s="21"/>
      <c r="D368" s="21"/>
      <c r="E368" s="21"/>
      <c r="F368" s="38"/>
      <c r="G368" s="5"/>
      <c r="H368" s="21"/>
      <c r="I368" s="21"/>
      <c r="J368" s="21"/>
      <c r="K368" s="21"/>
      <c r="L368" s="21"/>
      <c r="M368" s="21"/>
      <c r="N368" s="21"/>
      <c r="O368" s="21"/>
      <c r="P368" s="21"/>
      <c r="Q368" s="21"/>
      <c r="R368" s="21"/>
      <c r="S368" s="21"/>
      <c r="T368" s="21"/>
      <c r="U368" s="21"/>
      <c r="V368" s="21"/>
      <c r="W368" s="21"/>
      <c r="X368" s="21"/>
      <c r="Y368" s="21"/>
      <c r="Z368" s="21"/>
      <c r="AA368" s="21"/>
    </row>
    <row r="369" spans="1:27">
      <c r="A369" s="21"/>
      <c r="B369" s="21"/>
      <c r="C369" s="21"/>
      <c r="D369" s="21"/>
      <c r="E369" s="21"/>
      <c r="F369" s="38"/>
      <c r="G369" s="5"/>
      <c r="H369" s="21"/>
      <c r="I369" s="21"/>
      <c r="J369" s="21"/>
      <c r="K369" s="21"/>
      <c r="L369" s="21"/>
      <c r="M369" s="21"/>
      <c r="N369" s="21"/>
      <c r="O369" s="21"/>
      <c r="P369" s="21"/>
      <c r="Q369" s="21"/>
      <c r="R369" s="21"/>
      <c r="S369" s="21"/>
      <c r="T369" s="21"/>
      <c r="U369" s="21"/>
      <c r="V369" s="21"/>
      <c r="W369" s="21"/>
      <c r="X369" s="21"/>
      <c r="Y369" s="21"/>
      <c r="Z369" s="21"/>
      <c r="AA369" s="21"/>
    </row>
    <row r="370" spans="1:27">
      <c r="A370" s="21"/>
      <c r="B370" s="21"/>
      <c r="C370" s="21"/>
      <c r="D370" s="21"/>
      <c r="E370" s="21"/>
      <c r="F370" s="38"/>
      <c r="G370" s="5"/>
      <c r="H370" s="21"/>
      <c r="I370" s="21"/>
      <c r="J370" s="21"/>
      <c r="K370" s="21"/>
      <c r="L370" s="21"/>
      <c r="M370" s="21"/>
      <c r="N370" s="21"/>
      <c r="O370" s="21"/>
      <c r="P370" s="21"/>
      <c r="Q370" s="21"/>
      <c r="R370" s="21"/>
      <c r="S370" s="21"/>
      <c r="T370" s="21"/>
      <c r="U370" s="21"/>
      <c r="V370" s="21"/>
      <c r="W370" s="21"/>
      <c r="X370" s="21"/>
      <c r="Y370" s="21"/>
      <c r="Z370" s="21"/>
      <c r="AA370" s="21"/>
    </row>
    <row r="371" spans="1:27">
      <c r="A371" s="21"/>
      <c r="B371" s="21"/>
      <c r="C371" s="21"/>
      <c r="D371" s="21"/>
      <c r="E371" s="21"/>
      <c r="F371" s="38"/>
      <c r="G371" s="5"/>
      <c r="H371" s="21"/>
      <c r="I371" s="21"/>
      <c r="J371" s="21"/>
      <c r="K371" s="21"/>
      <c r="L371" s="21"/>
      <c r="M371" s="21"/>
      <c r="N371" s="21"/>
      <c r="O371" s="21"/>
      <c r="P371" s="21"/>
      <c r="Q371" s="21"/>
      <c r="R371" s="21"/>
      <c r="S371" s="21"/>
      <c r="T371" s="21"/>
      <c r="U371" s="21"/>
      <c r="V371" s="21"/>
      <c r="W371" s="21"/>
      <c r="X371" s="21"/>
      <c r="Y371" s="21"/>
      <c r="Z371" s="21"/>
      <c r="AA371" s="21"/>
    </row>
    <row r="372" spans="1:27">
      <c r="A372" s="21"/>
      <c r="B372" s="21"/>
      <c r="C372" s="21"/>
      <c r="D372" s="21"/>
      <c r="E372" s="21"/>
      <c r="F372" s="38"/>
      <c r="G372" s="5"/>
      <c r="H372" s="21"/>
      <c r="I372" s="21"/>
      <c r="J372" s="21"/>
      <c r="K372" s="21"/>
      <c r="L372" s="21"/>
      <c r="M372" s="21"/>
      <c r="N372" s="21"/>
      <c r="O372" s="21"/>
      <c r="P372" s="21"/>
      <c r="Q372" s="21"/>
      <c r="R372" s="21"/>
      <c r="S372" s="21"/>
      <c r="T372" s="21"/>
      <c r="U372" s="21"/>
      <c r="V372" s="21"/>
      <c r="W372" s="21"/>
      <c r="X372" s="21"/>
      <c r="Y372" s="21"/>
      <c r="Z372" s="21"/>
      <c r="AA372" s="21"/>
    </row>
    <row r="373" spans="1:27">
      <c r="A373" s="21"/>
      <c r="B373" s="21"/>
      <c r="C373" s="21"/>
      <c r="D373" s="21"/>
      <c r="E373" s="21"/>
      <c r="F373" s="38"/>
      <c r="G373" s="5"/>
      <c r="H373" s="21"/>
      <c r="I373" s="21"/>
      <c r="J373" s="21"/>
      <c r="K373" s="21"/>
      <c r="L373" s="21"/>
      <c r="M373" s="21"/>
      <c r="N373" s="21"/>
      <c r="O373" s="21"/>
      <c r="P373" s="21"/>
      <c r="Q373" s="21"/>
      <c r="R373" s="21"/>
      <c r="S373" s="21"/>
      <c r="T373" s="21"/>
      <c r="U373" s="21"/>
      <c r="V373" s="21"/>
      <c r="W373" s="21"/>
      <c r="X373" s="21"/>
      <c r="Y373" s="21"/>
      <c r="Z373" s="21"/>
      <c r="AA373" s="21"/>
    </row>
    <row r="374" spans="1:27">
      <c r="A374" s="21"/>
      <c r="B374" s="21"/>
      <c r="C374" s="21"/>
      <c r="D374" s="21"/>
      <c r="E374" s="21"/>
      <c r="F374" s="38"/>
      <c r="G374" s="5"/>
      <c r="H374" s="21"/>
      <c r="I374" s="21"/>
      <c r="J374" s="21"/>
      <c r="K374" s="21"/>
      <c r="L374" s="21"/>
      <c r="M374" s="21"/>
      <c r="N374" s="21"/>
      <c r="O374" s="21"/>
      <c r="P374" s="21"/>
      <c r="Q374" s="21"/>
      <c r="R374" s="21"/>
      <c r="S374" s="21"/>
      <c r="T374" s="21"/>
      <c r="U374" s="21"/>
      <c r="V374" s="21"/>
      <c r="W374" s="21"/>
      <c r="X374" s="21"/>
      <c r="Y374" s="21"/>
      <c r="Z374" s="21"/>
      <c r="AA374" s="21"/>
    </row>
    <row r="375" spans="1:27">
      <c r="A375" s="21"/>
      <c r="B375" s="21"/>
      <c r="C375" s="21"/>
      <c r="D375" s="21"/>
      <c r="E375" s="21"/>
      <c r="F375" s="38"/>
      <c r="G375" s="5"/>
      <c r="H375" s="21"/>
      <c r="I375" s="21"/>
      <c r="J375" s="21"/>
      <c r="K375" s="21"/>
      <c r="L375" s="21"/>
      <c r="M375" s="21"/>
      <c r="N375" s="21"/>
      <c r="O375" s="21"/>
      <c r="P375" s="21"/>
      <c r="Q375" s="21"/>
      <c r="R375" s="21"/>
      <c r="S375" s="21"/>
      <c r="T375" s="21"/>
      <c r="U375" s="21"/>
      <c r="V375" s="21"/>
      <c r="W375" s="21"/>
      <c r="X375" s="21"/>
      <c r="Y375" s="21"/>
      <c r="Z375" s="21"/>
      <c r="AA375" s="21"/>
    </row>
    <row r="376" spans="1:27">
      <c r="A376" s="21"/>
      <c r="B376" s="21"/>
      <c r="C376" s="21"/>
      <c r="D376" s="21"/>
      <c r="E376" s="21"/>
      <c r="F376" s="38"/>
      <c r="G376" s="5"/>
      <c r="H376" s="21"/>
      <c r="I376" s="21"/>
      <c r="J376" s="21"/>
      <c r="K376" s="21"/>
      <c r="L376" s="21"/>
      <c r="M376" s="21"/>
      <c r="N376" s="21"/>
      <c r="O376" s="21"/>
      <c r="P376" s="21"/>
      <c r="Q376" s="21"/>
      <c r="R376" s="21"/>
      <c r="S376" s="21"/>
      <c r="T376" s="21"/>
      <c r="U376" s="21"/>
      <c r="V376" s="21"/>
      <c r="W376" s="21"/>
      <c r="X376" s="21"/>
      <c r="Y376" s="21"/>
      <c r="Z376" s="21"/>
      <c r="AA376" s="21"/>
    </row>
    <row r="377" spans="1:27">
      <c r="A377" s="21"/>
      <c r="B377" s="21"/>
      <c r="C377" s="21"/>
      <c r="D377" s="21"/>
      <c r="E377" s="21"/>
      <c r="F377" s="38"/>
      <c r="G377" s="5"/>
      <c r="H377" s="21"/>
      <c r="I377" s="21"/>
      <c r="J377" s="21"/>
      <c r="K377" s="21"/>
      <c r="L377" s="21"/>
      <c r="M377" s="21"/>
      <c r="N377" s="21"/>
      <c r="O377" s="21"/>
      <c r="P377" s="21"/>
      <c r="Q377" s="21"/>
      <c r="R377" s="21"/>
      <c r="S377" s="21"/>
      <c r="T377" s="21"/>
      <c r="U377" s="21"/>
      <c r="V377" s="21"/>
      <c r="W377" s="21"/>
      <c r="X377" s="21"/>
      <c r="Y377" s="21"/>
      <c r="Z377" s="21"/>
      <c r="AA377" s="21"/>
    </row>
    <row r="378" spans="1:27">
      <c r="A378" s="21"/>
      <c r="B378" s="21"/>
      <c r="C378" s="21"/>
      <c r="D378" s="21"/>
      <c r="E378" s="21"/>
      <c r="F378" s="38"/>
      <c r="G378" s="5"/>
      <c r="H378" s="21"/>
      <c r="I378" s="21"/>
      <c r="J378" s="21"/>
      <c r="K378" s="21"/>
      <c r="L378" s="21"/>
      <c r="M378" s="21"/>
      <c r="N378" s="21"/>
      <c r="O378" s="21"/>
      <c r="P378" s="21"/>
      <c r="Q378" s="21"/>
      <c r="R378" s="21"/>
      <c r="S378" s="21"/>
      <c r="T378" s="21"/>
      <c r="U378" s="21"/>
      <c r="V378" s="21"/>
      <c r="W378" s="21"/>
      <c r="X378" s="21"/>
      <c r="Y378" s="21"/>
      <c r="Z378" s="21"/>
      <c r="AA378" s="21"/>
    </row>
    <row r="379" spans="1:27">
      <c r="A379" s="21"/>
      <c r="B379" s="21"/>
      <c r="C379" s="21"/>
      <c r="D379" s="21"/>
      <c r="E379" s="21"/>
      <c r="F379" s="38"/>
      <c r="G379" s="5"/>
      <c r="H379" s="21"/>
      <c r="I379" s="21"/>
      <c r="J379" s="21"/>
      <c r="K379" s="21"/>
      <c r="L379" s="21"/>
      <c r="M379" s="21"/>
      <c r="N379" s="21"/>
      <c r="O379" s="21"/>
      <c r="P379" s="21"/>
      <c r="Q379" s="21"/>
      <c r="R379" s="21"/>
      <c r="S379" s="21"/>
      <c r="T379" s="21"/>
      <c r="U379" s="21"/>
      <c r="V379" s="21"/>
      <c r="W379" s="21"/>
      <c r="X379" s="21"/>
      <c r="Y379" s="21"/>
      <c r="Z379" s="21"/>
      <c r="AA379" s="21"/>
    </row>
    <row r="380" spans="1:27">
      <c r="A380" s="21"/>
      <c r="B380" s="21"/>
      <c r="C380" s="21"/>
      <c r="D380" s="21"/>
      <c r="E380" s="21"/>
      <c r="F380" s="38"/>
      <c r="G380" s="5"/>
      <c r="H380" s="21"/>
      <c r="I380" s="21"/>
      <c r="J380" s="21"/>
      <c r="K380" s="21"/>
      <c r="L380" s="21"/>
      <c r="M380" s="21"/>
      <c r="N380" s="21"/>
      <c r="O380" s="21"/>
      <c r="P380" s="21"/>
      <c r="Q380" s="21"/>
      <c r="R380" s="21"/>
      <c r="S380" s="21"/>
      <c r="T380" s="21"/>
      <c r="U380" s="21"/>
      <c r="V380" s="21"/>
      <c r="W380" s="21"/>
      <c r="X380" s="21"/>
      <c r="Y380" s="21"/>
      <c r="Z380" s="21"/>
      <c r="AA380" s="21"/>
    </row>
    <row r="381" spans="1:27">
      <c r="A381" s="21"/>
      <c r="B381" s="21"/>
      <c r="C381" s="21"/>
      <c r="D381" s="21"/>
      <c r="E381" s="21"/>
      <c r="F381" s="38"/>
      <c r="G381" s="5"/>
      <c r="H381" s="21"/>
      <c r="I381" s="21"/>
      <c r="J381" s="21"/>
      <c r="K381" s="21"/>
      <c r="L381" s="21"/>
      <c r="M381" s="21"/>
      <c r="N381" s="21"/>
      <c r="O381" s="21"/>
      <c r="P381" s="21"/>
      <c r="Q381" s="21"/>
      <c r="R381" s="21"/>
      <c r="S381" s="21"/>
      <c r="T381" s="21"/>
      <c r="U381" s="21"/>
      <c r="V381" s="21"/>
      <c r="W381" s="21"/>
      <c r="X381" s="21"/>
      <c r="Y381" s="21"/>
      <c r="Z381" s="21"/>
      <c r="AA381" s="21"/>
    </row>
    <row r="382" spans="1:27">
      <c r="A382" s="21"/>
      <c r="B382" s="21"/>
      <c r="C382" s="21"/>
      <c r="D382" s="21"/>
      <c r="E382" s="21"/>
      <c r="F382" s="38"/>
      <c r="G382" s="5"/>
      <c r="H382" s="21"/>
      <c r="I382" s="21"/>
      <c r="J382" s="21"/>
      <c r="K382" s="21"/>
      <c r="L382" s="21"/>
      <c r="M382" s="21"/>
      <c r="N382" s="21"/>
      <c r="O382" s="21"/>
      <c r="P382" s="21"/>
      <c r="Q382" s="21"/>
      <c r="R382" s="21"/>
      <c r="S382" s="21"/>
      <c r="T382" s="21"/>
      <c r="U382" s="21"/>
      <c r="V382" s="21"/>
      <c r="W382" s="21"/>
      <c r="X382" s="21"/>
      <c r="Y382" s="21"/>
      <c r="Z382" s="21"/>
      <c r="AA382" s="21"/>
    </row>
    <row r="383" spans="1:27">
      <c r="A383" s="21"/>
      <c r="B383" s="21"/>
      <c r="C383" s="21"/>
      <c r="D383" s="21"/>
      <c r="E383" s="21"/>
      <c r="F383" s="38"/>
      <c r="G383" s="5"/>
      <c r="H383" s="21"/>
      <c r="I383" s="21"/>
      <c r="J383" s="21"/>
      <c r="K383" s="21"/>
      <c r="L383" s="21"/>
      <c r="M383" s="21"/>
      <c r="N383" s="21"/>
      <c r="O383" s="21"/>
      <c r="P383" s="21"/>
      <c r="Q383" s="21"/>
      <c r="R383" s="21"/>
      <c r="S383" s="21"/>
      <c r="T383" s="21"/>
      <c r="U383" s="21"/>
      <c r="V383" s="21"/>
      <c r="W383" s="21"/>
      <c r="X383" s="21"/>
      <c r="Y383" s="21"/>
      <c r="Z383" s="21"/>
      <c r="AA383" s="21"/>
    </row>
    <row r="384" spans="1:27">
      <c r="A384" s="21"/>
      <c r="B384" s="21"/>
      <c r="C384" s="21"/>
      <c r="D384" s="21"/>
      <c r="E384" s="21"/>
      <c r="F384" s="38"/>
      <c r="G384" s="5"/>
      <c r="H384" s="21"/>
      <c r="I384" s="21"/>
      <c r="J384" s="21"/>
      <c r="K384" s="21"/>
      <c r="L384" s="21"/>
      <c r="M384" s="21"/>
      <c r="N384" s="21"/>
      <c r="O384" s="21"/>
      <c r="P384" s="21"/>
      <c r="Q384" s="21"/>
      <c r="R384" s="21"/>
      <c r="S384" s="21"/>
      <c r="T384" s="21"/>
      <c r="U384" s="21"/>
      <c r="V384" s="21"/>
      <c r="W384" s="21"/>
      <c r="X384" s="21"/>
      <c r="Y384" s="21"/>
      <c r="Z384" s="21"/>
      <c r="AA384" s="21"/>
    </row>
    <row r="385" spans="1:27">
      <c r="A385" s="21"/>
      <c r="B385" s="21"/>
      <c r="C385" s="21"/>
      <c r="D385" s="21"/>
      <c r="E385" s="21"/>
      <c r="F385" s="38"/>
      <c r="G385" s="5"/>
      <c r="H385" s="21"/>
      <c r="I385" s="21"/>
      <c r="J385" s="21"/>
      <c r="K385" s="21"/>
      <c r="L385" s="21"/>
      <c r="M385" s="21"/>
      <c r="N385" s="21"/>
      <c r="O385" s="21"/>
      <c r="P385" s="21"/>
      <c r="Q385" s="21"/>
      <c r="R385" s="21"/>
      <c r="S385" s="21"/>
      <c r="T385" s="21"/>
      <c r="U385" s="21"/>
      <c r="V385" s="21"/>
      <c r="W385" s="21"/>
      <c r="X385" s="21"/>
      <c r="Y385" s="21"/>
      <c r="Z385" s="21"/>
      <c r="AA385" s="21"/>
    </row>
    <row r="386" spans="1:27">
      <c r="A386" s="21"/>
      <c r="B386" s="21"/>
      <c r="C386" s="21"/>
      <c r="D386" s="21"/>
      <c r="E386" s="21"/>
      <c r="F386" s="38"/>
      <c r="G386" s="5"/>
      <c r="H386" s="21"/>
      <c r="I386" s="21"/>
      <c r="J386" s="21"/>
      <c r="K386" s="21"/>
      <c r="L386" s="21"/>
      <c r="M386" s="21"/>
      <c r="N386" s="21"/>
      <c r="O386" s="21"/>
      <c r="P386" s="21"/>
      <c r="Q386" s="21"/>
      <c r="R386" s="21"/>
      <c r="S386" s="21"/>
      <c r="T386" s="21"/>
      <c r="U386" s="21"/>
      <c r="V386" s="21"/>
      <c r="W386" s="21"/>
      <c r="X386" s="21"/>
      <c r="Y386" s="21"/>
      <c r="Z386" s="21"/>
      <c r="AA386" s="21"/>
    </row>
    <row r="387" spans="1:27">
      <c r="A387" s="21"/>
      <c r="B387" s="21"/>
      <c r="C387" s="21"/>
      <c r="D387" s="21"/>
      <c r="E387" s="21"/>
      <c r="F387" s="38"/>
      <c r="G387" s="5"/>
      <c r="H387" s="21"/>
      <c r="I387" s="21"/>
      <c r="J387" s="21"/>
      <c r="K387" s="21"/>
      <c r="L387" s="21"/>
      <c r="M387" s="21"/>
      <c r="N387" s="21"/>
      <c r="O387" s="21"/>
      <c r="P387" s="21"/>
      <c r="Q387" s="21"/>
      <c r="R387" s="21"/>
      <c r="S387" s="21"/>
      <c r="T387" s="21"/>
      <c r="U387" s="21"/>
      <c r="V387" s="21"/>
      <c r="W387" s="21"/>
      <c r="X387" s="21"/>
      <c r="Y387" s="21"/>
      <c r="Z387" s="21"/>
      <c r="AA387" s="21"/>
    </row>
    <row r="388" spans="1:27">
      <c r="A388" s="21"/>
      <c r="B388" s="21"/>
      <c r="C388" s="21"/>
      <c r="D388" s="21"/>
      <c r="E388" s="21"/>
      <c r="F388" s="38"/>
      <c r="G388" s="5"/>
      <c r="H388" s="21"/>
      <c r="I388" s="21"/>
      <c r="J388" s="21"/>
      <c r="K388" s="21"/>
      <c r="L388" s="21"/>
      <c r="M388" s="21"/>
      <c r="N388" s="21"/>
      <c r="O388" s="21"/>
      <c r="P388" s="21"/>
      <c r="Q388" s="21"/>
      <c r="R388" s="21"/>
      <c r="S388" s="21"/>
      <c r="T388" s="21"/>
      <c r="U388" s="21"/>
      <c r="V388" s="21"/>
      <c r="W388" s="21"/>
      <c r="X388" s="21"/>
      <c r="Y388" s="21"/>
      <c r="Z388" s="21"/>
      <c r="AA388" s="21"/>
    </row>
    <row r="389" spans="1:27">
      <c r="A389" s="21"/>
      <c r="B389" s="21"/>
      <c r="C389" s="21"/>
      <c r="D389" s="21"/>
      <c r="E389" s="21"/>
      <c r="F389" s="38"/>
      <c r="G389" s="5"/>
      <c r="H389" s="21"/>
      <c r="I389" s="21"/>
      <c r="J389" s="21"/>
      <c r="K389" s="21"/>
      <c r="L389" s="21"/>
      <c r="M389" s="21"/>
      <c r="N389" s="21"/>
      <c r="O389" s="21"/>
      <c r="P389" s="21"/>
      <c r="Q389" s="21"/>
      <c r="R389" s="21"/>
      <c r="S389" s="21"/>
      <c r="T389" s="21"/>
      <c r="U389" s="21"/>
      <c r="V389" s="21"/>
      <c r="W389" s="21"/>
      <c r="X389" s="21"/>
      <c r="Y389" s="21"/>
      <c r="Z389" s="21"/>
      <c r="AA389" s="21"/>
    </row>
    <row r="390" spans="1:27">
      <c r="A390" s="21"/>
      <c r="B390" s="21"/>
      <c r="C390" s="21"/>
      <c r="D390" s="21"/>
      <c r="E390" s="21"/>
      <c r="F390" s="38"/>
      <c r="G390" s="5"/>
      <c r="H390" s="21"/>
      <c r="I390" s="21"/>
      <c r="J390" s="21"/>
      <c r="K390" s="21"/>
      <c r="L390" s="21"/>
      <c r="M390" s="21"/>
      <c r="N390" s="21"/>
      <c r="O390" s="21"/>
      <c r="P390" s="21"/>
      <c r="Q390" s="21"/>
      <c r="R390" s="21"/>
      <c r="S390" s="21"/>
      <c r="T390" s="21"/>
      <c r="U390" s="21"/>
      <c r="V390" s="21"/>
      <c r="W390" s="21"/>
      <c r="X390" s="21"/>
      <c r="Y390" s="21"/>
      <c r="Z390" s="21"/>
      <c r="AA390" s="21"/>
    </row>
    <row r="391" spans="1:27">
      <c r="A391" s="21"/>
      <c r="B391" s="21"/>
      <c r="C391" s="21"/>
      <c r="D391" s="21"/>
      <c r="E391" s="21"/>
      <c r="F391" s="38"/>
      <c r="G391" s="5"/>
      <c r="H391" s="21"/>
      <c r="I391" s="21"/>
      <c r="J391" s="21"/>
      <c r="K391" s="21"/>
      <c r="L391" s="21"/>
      <c r="M391" s="21"/>
      <c r="N391" s="21"/>
      <c r="O391" s="21"/>
      <c r="P391" s="21"/>
      <c r="Q391" s="21"/>
      <c r="R391" s="21"/>
      <c r="S391" s="21"/>
      <c r="T391" s="21"/>
      <c r="U391" s="21"/>
      <c r="V391" s="21"/>
      <c r="W391" s="21"/>
      <c r="X391" s="21"/>
      <c r="Y391" s="21"/>
      <c r="Z391" s="21"/>
      <c r="AA391" s="21"/>
    </row>
    <row r="392" spans="1:27">
      <c r="A392" s="21"/>
      <c r="B392" s="21"/>
      <c r="C392" s="21"/>
      <c r="D392" s="21"/>
      <c r="E392" s="21"/>
      <c r="F392" s="38"/>
      <c r="G392" s="5"/>
      <c r="H392" s="21"/>
      <c r="I392" s="21"/>
      <c r="J392" s="21"/>
      <c r="K392" s="21"/>
      <c r="L392" s="21"/>
      <c r="M392" s="21"/>
      <c r="N392" s="21"/>
      <c r="O392" s="21"/>
      <c r="P392" s="21"/>
      <c r="Q392" s="21"/>
      <c r="R392" s="21"/>
      <c r="S392" s="21"/>
      <c r="T392" s="21"/>
      <c r="U392" s="21"/>
      <c r="V392" s="21"/>
      <c r="W392" s="21"/>
      <c r="X392" s="21"/>
      <c r="Y392" s="21"/>
      <c r="Z392" s="21"/>
      <c r="AA392" s="21"/>
    </row>
    <row r="393" spans="1:27">
      <c r="A393" s="21"/>
      <c r="B393" s="21"/>
      <c r="C393" s="21"/>
      <c r="D393" s="21"/>
      <c r="E393" s="21"/>
      <c r="F393" s="38"/>
      <c r="G393" s="5"/>
      <c r="H393" s="21"/>
      <c r="I393" s="21"/>
      <c r="J393" s="21"/>
      <c r="K393" s="21"/>
      <c r="L393" s="21"/>
      <c r="M393" s="21"/>
      <c r="N393" s="21"/>
      <c r="O393" s="21"/>
      <c r="P393" s="21"/>
      <c r="Q393" s="21"/>
      <c r="R393" s="21"/>
      <c r="S393" s="21"/>
      <c r="T393" s="21"/>
      <c r="U393" s="21"/>
      <c r="V393" s="21"/>
      <c r="W393" s="21"/>
      <c r="X393" s="21"/>
      <c r="Y393" s="21"/>
      <c r="Z393" s="21"/>
      <c r="AA393" s="21"/>
    </row>
    <row r="394" spans="1:27">
      <c r="A394" s="21"/>
      <c r="B394" s="21"/>
      <c r="C394" s="21"/>
      <c r="D394" s="21"/>
      <c r="E394" s="21"/>
      <c r="F394" s="38"/>
      <c r="G394" s="5"/>
      <c r="H394" s="21"/>
      <c r="I394" s="21"/>
      <c r="J394" s="21"/>
      <c r="K394" s="21"/>
      <c r="L394" s="21"/>
      <c r="M394" s="21"/>
      <c r="N394" s="21"/>
      <c r="O394" s="21"/>
      <c r="P394" s="21"/>
      <c r="Q394" s="21"/>
      <c r="R394" s="21"/>
      <c r="S394" s="21"/>
      <c r="T394" s="21"/>
      <c r="U394" s="21"/>
      <c r="V394" s="21"/>
      <c r="W394" s="21"/>
      <c r="X394" s="21"/>
      <c r="Y394" s="21"/>
      <c r="Z394" s="21"/>
      <c r="AA394" s="21"/>
    </row>
    <row r="395" spans="1:27">
      <c r="A395" s="21"/>
      <c r="B395" s="21"/>
      <c r="C395" s="21"/>
      <c r="D395" s="21"/>
      <c r="E395" s="21"/>
      <c r="F395" s="38"/>
      <c r="G395" s="5"/>
      <c r="H395" s="21"/>
      <c r="I395" s="21"/>
      <c r="J395" s="21"/>
      <c r="K395" s="21"/>
      <c r="L395" s="21"/>
      <c r="M395" s="21"/>
      <c r="N395" s="21"/>
      <c r="O395" s="21"/>
      <c r="P395" s="21"/>
      <c r="Q395" s="21"/>
      <c r="R395" s="21"/>
      <c r="S395" s="21"/>
      <c r="T395" s="21"/>
      <c r="U395" s="21"/>
      <c r="V395" s="21"/>
      <c r="W395" s="21"/>
      <c r="X395" s="21"/>
      <c r="Y395" s="21"/>
      <c r="Z395" s="21"/>
      <c r="AA395" s="21"/>
    </row>
    <row r="396" spans="1:27">
      <c r="A396" s="21"/>
      <c r="B396" s="21"/>
      <c r="C396" s="21"/>
      <c r="D396" s="21"/>
      <c r="E396" s="21"/>
      <c r="F396" s="38"/>
      <c r="G396" s="5"/>
      <c r="H396" s="21"/>
      <c r="I396" s="21"/>
      <c r="J396" s="21"/>
      <c r="K396" s="21"/>
      <c r="L396" s="21"/>
      <c r="M396" s="21"/>
      <c r="N396" s="21"/>
      <c r="O396" s="21"/>
      <c r="P396" s="21"/>
      <c r="Q396" s="21"/>
      <c r="R396" s="21"/>
      <c r="S396" s="21"/>
      <c r="T396" s="21"/>
      <c r="U396" s="21"/>
      <c r="V396" s="21"/>
      <c r="W396" s="21"/>
      <c r="X396" s="21"/>
      <c r="Y396" s="21"/>
      <c r="Z396" s="21"/>
      <c r="AA396" s="21"/>
    </row>
    <row r="397" spans="1:27">
      <c r="A397" s="21"/>
      <c r="B397" s="21"/>
      <c r="C397" s="21"/>
      <c r="D397" s="21"/>
      <c r="E397" s="21"/>
      <c r="F397" s="38"/>
      <c r="G397" s="5"/>
      <c r="H397" s="21"/>
      <c r="I397" s="21"/>
      <c r="J397" s="21"/>
      <c r="K397" s="21"/>
      <c r="L397" s="21"/>
      <c r="M397" s="21"/>
      <c r="N397" s="21"/>
      <c r="O397" s="21"/>
      <c r="P397" s="21"/>
      <c r="Q397" s="21"/>
      <c r="R397" s="21"/>
      <c r="S397" s="21"/>
      <c r="T397" s="21"/>
      <c r="U397" s="21"/>
      <c r="V397" s="21"/>
      <c r="W397" s="21"/>
      <c r="X397" s="21"/>
      <c r="Y397" s="21"/>
      <c r="Z397" s="21"/>
      <c r="AA397" s="21"/>
    </row>
    <row r="398" spans="1:27">
      <c r="A398" s="21"/>
      <c r="B398" s="21"/>
      <c r="C398" s="21"/>
      <c r="D398" s="21"/>
      <c r="E398" s="21"/>
      <c r="F398" s="38"/>
      <c r="G398" s="5"/>
      <c r="H398" s="21"/>
      <c r="I398" s="21"/>
      <c r="J398" s="21"/>
      <c r="K398" s="21"/>
      <c r="L398" s="21"/>
      <c r="M398" s="21"/>
      <c r="N398" s="21"/>
      <c r="O398" s="21"/>
      <c r="P398" s="21"/>
      <c r="Q398" s="21"/>
      <c r="R398" s="21"/>
      <c r="S398" s="21"/>
      <c r="T398" s="21"/>
      <c r="U398" s="21"/>
      <c r="V398" s="21"/>
      <c r="W398" s="21"/>
      <c r="X398" s="21"/>
      <c r="Y398" s="21"/>
      <c r="Z398" s="21"/>
      <c r="AA398" s="21"/>
    </row>
    <row r="399" spans="1:27">
      <c r="A399" s="21"/>
      <c r="B399" s="21"/>
      <c r="C399" s="21"/>
      <c r="D399" s="21"/>
      <c r="E399" s="21"/>
      <c r="F399" s="38"/>
      <c r="G399" s="5"/>
      <c r="H399" s="21"/>
      <c r="I399" s="21"/>
      <c r="J399" s="21"/>
      <c r="K399" s="21"/>
      <c r="L399" s="21"/>
      <c r="M399" s="21"/>
      <c r="N399" s="21"/>
      <c r="O399" s="21"/>
      <c r="P399" s="21"/>
      <c r="Q399" s="21"/>
      <c r="R399" s="21"/>
      <c r="S399" s="21"/>
      <c r="T399" s="21"/>
      <c r="U399" s="21"/>
      <c r="V399" s="21"/>
      <c r="W399" s="21"/>
      <c r="X399" s="21"/>
      <c r="Y399" s="21"/>
      <c r="Z399" s="21"/>
      <c r="AA399" s="21"/>
    </row>
    <row r="400" spans="1:27">
      <c r="A400" s="21"/>
      <c r="B400" s="21"/>
      <c r="C400" s="21"/>
      <c r="D400" s="21"/>
      <c r="E400" s="21"/>
      <c r="F400" s="38"/>
      <c r="G400" s="5"/>
      <c r="H400" s="21"/>
      <c r="I400" s="21"/>
      <c r="J400" s="21"/>
      <c r="K400" s="21"/>
      <c r="L400" s="21"/>
      <c r="M400" s="21"/>
      <c r="N400" s="21"/>
      <c r="O400" s="21"/>
      <c r="P400" s="21"/>
      <c r="Q400" s="21"/>
      <c r="R400" s="21"/>
      <c r="S400" s="21"/>
      <c r="T400" s="21"/>
      <c r="U400" s="21"/>
      <c r="V400" s="21"/>
      <c r="W400" s="21"/>
      <c r="X400" s="21"/>
      <c r="Y400" s="21"/>
      <c r="Z400" s="21"/>
      <c r="AA400" s="21"/>
    </row>
    <row r="401" spans="1:27">
      <c r="A401" s="21"/>
      <c r="B401" s="21"/>
      <c r="C401" s="21"/>
      <c r="D401" s="21"/>
      <c r="E401" s="21"/>
      <c r="F401" s="38"/>
      <c r="G401" s="5"/>
      <c r="H401" s="21"/>
      <c r="I401" s="21"/>
      <c r="J401" s="21"/>
      <c r="K401" s="21"/>
      <c r="L401" s="21"/>
      <c r="M401" s="21"/>
      <c r="N401" s="21"/>
      <c r="O401" s="21"/>
      <c r="P401" s="21"/>
      <c r="Q401" s="21"/>
      <c r="R401" s="21"/>
      <c r="S401" s="21"/>
      <c r="T401" s="21"/>
      <c r="U401" s="21"/>
      <c r="V401" s="21"/>
      <c r="W401" s="21"/>
      <c r="X401" s="21"/>
      <c r="Y401" s="21"/>
      <c r="Z401" s="21"/>
      <c r="AA401" s="21"/>
    </row>
    <row r="402" spans="1:27">
      <c r="A402" s="21"/>
      <c r="B402" s="21"/>
      <c r="C402" s="21"/>
      <c r="D402" s="21"/>
      <c r="E402" s="21"/>
      <c r="F402" s="38"/>
      <c r="G402" s="5"/>
      <c r="H402" s="21"/>
      <c r="I402" s="21"/>
      <c r="J402" s="21"/>
      <c r="K402" s="21"/>
      <c r="L402" s="21"/>
      <c r="M402" s="21"/>
      <c r="N402" s="21"/>
      <c r="O402" s="21"/>
      <c r="P402" s="21"/>
      <c r="Q402" s="21"/>
      <c r="R402" s="21"/>
      <c r="S402" s="21"/>
      <c r="T402" s="21"/>
      <c r="U402" s="21"/>
      <c r="V402" s="21"/>
      <c r="W402" s="21"/>
      <c r="X402" s="21"/>
      <c r="Y402" s="21"/>
      <c r="Z402" s="21"/>
      <c r="AA402" s="21"/>
    </row>
    <row r="403" spans="1:27">
      <c r="A403" s="21"/>
      <c r="B403" s="21"/>
      <c r="C403" s="21"/>
      <c r="D403" s="21"/>
      <c r="E403" s="21"/>
      <c r="F403" s="38"/>
      <c r="G403" s="5"/>
      <c r="H403" s="21"/>
      <c r="I403" s="21"/>
      <c r="J403" s="21"/>
      <c r="K403" s="21"/>
      <c r="L403" s="21"/>
      <c r="M403" s="21"/>
      <c r="N403" s="21"/>
      <c r="O403" s="21"/>
      <c r="P403" s="21"/>
      <c r="Q403" s="21"/>
      <c r="R403" s="21"/>
      <c r="S403" s="21"/>
      <c r="T403" s="21"/>
      <c r="U403" s="21"/>
      <c r="V403" s="21"/>
      <c r="W403" s="21"/>
      <c r="X403" s="21"/>
      <c r="Y403" s="21"/>
      <c r="Z403" s="21"/>
      <c r="AA403" s="21"/>
    </row>
    <row r="404" spans="1:27">
      <c r="A404" s="21"/>
      <c r="B404" s="21"/>
      <c r="C404" s="21"/>
      <c r="D404" s="21"/>
      <c r="E404" s="21"/>
      <c r="F404" s="38"/>
      <c r="G404" s="5"/>
      <c r="H404" s="21"/>
      <c r="I404" s="21"/>
      <c r="J404" s="21"/>
      <c r="K404" s="21"/>
      <c r="L404" s="21"/>
      <c r="M404" s="21"/>
      <c r="N404" s="21"/>
      <c r="O404" s="21"/>
      <c r="P404" s="21"/>
      <c r="Q404" s="21"/>
      <c r="R404" s="21"/>
      <c r="S404" s="21"/>
      <c r="T404" s="21"/>
      <c r="U404" s="21"/>
      <c r="V404" s="21"/>
      <c r="W404" s="21"/>
      <c r="X404" s="21"/>
      <c r="Y404" s="21"/>
      <c r="Z404" s="21"/>
      <c r="AA404" s="21"/>
    </row>
    <row r="405" spans="1:27">
      <c r="A405" s="21"/>
      <c r="B405" s="21"/>
      <c r="C405" s="21"/>
      <c r="D405" s="21"/>
      <c r="E405" s="21"/>
      <c r="F405" s="38"/>
      <c r="G405" s="5"/>
      <c r="H405" s="21"/>
      <c r="I405" s="21"/>
      <c r="J405" s="21"/>
      <c r="K405" s="21"/>
      <c r="L405" s="21"/>
      <c r="M405" s="21"/>
      <c r="N405" s="21"/>
      <c r="O405" s="21"/>
      <c r="P405" s="21"/>
      <c r="Q405" s="21"/>
      <c r="R405" s="21"/>
      <c r="S405" s="21"/>
      <c r="T405" s="21"/>
      <c r="U405" s="21"/>
      <c r="V405" s="21"/>
      <c r="W405" s="21"/>
      <c r="X405" s="21"/>
      <c r="Y405" s="21"/>
      <c r="Z405" s="21"/>
      <c r="AA405" s="21"/>
    </row>
    <row r="406" spans="1:27">
      <c r="A406" s="21"/>
      <c r="B406" s="21"/>
      <c r="C406" s="21"/>
      <c r="D406" s="21"/>
      <c r="E406" s="21"/>
      <c r="F406" s="38"/>
      <c r="G406" s="5"/>
      <c r="H406" s="21"/>
      <c r="I406" s="21"/>
      <c r="J406" s="21"/>
      <c r="K406" s="21"/>
      <c r="L406" s="21"/>
      <c r="M406" s="21"/>
      <c r="N406" s="21"/>
      <c r="O406" s="21"/>
      <c r="P406" s="21"/>
      <c r="Q406" s="21"/>
      <c r="R406" s="21"/>
      <c r="S406" s="21"/>
      <c r="T406" s="21"/>
      <c r="U406" s="21"/>
      <c r="V406" s="21"/>
      <c r="W406" s="21"/>
      <c r="X406" s="21"/>
      <c r="Y406" s="21"/>
      <c r="Z406" s="21"/>
      <c r="AA406" s="21"/>
    </row>
    <row r="407" spans="1:27">
      <c r="A407" s="21"/>
      <c r="B407" s="21"/>
      <c r="C407" s="21"/>
      <c r="D407" s="21"/>
      <c r="E407" s="21"/>
      <c r="F407" s="38"/>
      <c r="G407" s="5"/>
      <c r="H407" s="21"/>
      <c r="I407" s="21"/>
      <c r="J407" s="21"/>
      <c r="K407" s="21"/>
      <c r="L407" s="21"/>
      <c r="M407" s="21"/>
      <c r="N407" s="21"/>
      <c r="O407" s="21"/>
      <c r="P407" s="21"/>
      <c r="Q407" s="21"/>
      <c r="R407" s="21"/>
      <c r="S407" s="21"/>
      <c r="T407" s="21"/>
      <c r="U407" s="21"/>
      <c r="V407" s="21"/>
      <c r="W407" s="21"/>
      <c r="X407" s="21"/>
      <c r="Y407" s="21"/>
      <c r="Z407" s="21"/>
      <c r="AA407" s="21"/>
    </row>
    <row r="408" spans="1:27">
      <c r="A408" s="21"/>
      <c r="B408" s="21"/>
      <c r="C408" s="21"/>
      <c r="D408" s="21"/>
      <c r="E408" s="21"/>
      <c r="F408" s="38"/>
      <c r="G408" s="5"/>
      <c r="H408" s="21"/>
      <c r="I408" s="21"/>
      <c r="J408" s="21"/>
      <c r="K408" s="21"/>
      <c r="L408" s="21"/>
      <c r="M408" s="21"/>
      <c r="N408" s="21"/>
      <c r="O408" s="21"/>
      <c r="P408" s="21"/>
      <c r="Q408" s="21"/>
      <c r="R408" s="21"/>
      <c r="S408" s="21"/>
      <c r="T408" s="21"/>
      <c r="U408" s="21"/>
      <c r="V408" s="21"/>
      <c r="W408" s="21"/>
      <c r="X408" s="21"/>
      <c r="Y408" s="21"/>
      <c r="Z408" s="21"/>
      <c r="AA408" s="21"/>
    </row>
    <row r="409" spans="1:27">
      <c r="A409" s="21"/>
      <c r="B409" s="21"/>
      <c r="C409" s="21"/>
      <c r="D409" s="21"/>
      <c r="E409" s="21"/>
      <c r="F409" s="38"/>
      <c r="G409" s="5"/>
      <c r="H409" s="21"/>
      <c r="I409" s="21"/>
      <c r="J409" s="21"/>
      <c r="K409" s="21"/>
      <c r="L409" s="21"/>
      <c r="M409" s="21"/>
      <c r="N409" s="21"/>
      <c r="O409" s="21"/>
      <c r="P409" s="21"/>
      <c r="Q409" s="21"/>
      <c r="R409" s="21"/>
      <c r="S409" s="21"/>
      <c r="T409" s="21"/>
      <c r="U409" s="21"/>
      <c r="V409" s="21"/>
      <c r="W409" s="21"/>
      <c r="X409" s="21"/>
      <c r="Y409" s="21"/>
      <c r="Z409" s="21"/>
      <c r="AA409" s="21"/>
    </row>
    <row r="410" spans="1:27">
      <c r="A410" s="21"/>
      <c r="B410" s="21"/>
      <c r="C410" s="21"/>
      <c r="D410" s="21"/>
      <c r="E410" s="21"/>
      <c r="F410" s="38"/>
      <c r="G410" s="5"/>
      <c r="H410" s="21"/>
      <c r="I410" s="21"/>
      <c r="J410" s="21"/>
      <c r="K410" s="21"/>
      <c r="L410" s="21"/>
      <c r="M410" s="21"/>
      <c r="N410" s="21"/>
      <c r="O410" s="21"/>
      <c r="P410" s="21"/>
      <c r="Q410" s="21"/>
      <c r="R410" s="21"/>
      <c r="S410" s="21"/>
      <c r="T410" s="21"/>
      <c r="U410" s="21"/>
      <c r="V410" s="21"/>
      <c r="W410" s="21"/>
      <c r="X410" s="21"/>
      <c r="Y410" s="21"/>
      <c r="Z410" s="21"/>
      <c r="AA410" s="21"/>
    </row>
    <row r="411" spans="1:27">
      <c r="A411" s="21"/>
      <c r="B411" s="21"/>
      <c r="C411" s="21"/>
      <c r="D411" s="21"/>
      <c r="E411" s="21"/>
      <c r="F411" s="38"/>
      <c r="G411" s="5"/>
      <c r="H411" s="21"/>
      <c r="I411" s="21"/>
      <c r="J411" s="21"/>
      <c r="K411" s="21"/>
      <c r="L411" s="21"/>
      <c r="M411" s="21"/>
      <c r="N411" s="21"/>
      <c r="O411" s="21"/>
      <c r="P411" s="21"/>
      <c r="Q411" s="21"/>
      <c r="R411" s="21"/>
      <c r="S411" s="21"/>
      <c r="T411" s="21"/>
      <c r="U411" s="21"/>
      <c r="V411" s="21"/>
      <c r="W411" s="21"/>
      <c r="X411" s="21"/>
      <c r="Y411" s="21"/>
      <c r="Z411" s="21"/>
      <c r="AA411" s="21"/>
    </row>
    <row r="412" spans="1:27">
      <c r="A412" s="21"/>
      <c r="B412" s="21"/>
      <c r="C412" s="21"/>
      <c r="D412" s="21"/>
      <c r="E412" s="21"/>
      <c r="F412" s="38"/>
      <c r="G412" s="5"/>
      <c r="H412" s="21"/>
      <c r="I412" s="21"/>
      <c r="J412" s="21"/>
      <c r="K412" s="21"/>
      <c r="L412" s="21"/>
      <c r="M412" s="21"/>
      <c r="N412" s="21"/>
      <c r="O412" s="21"/>
      <c r="P412" s="21"/>
      <c r="Q412" s="21"/>
      <c r="R412" s="21"/>
      <c r="S412" s="21"/>
      <c r="T412" s="21"/>
      <c r="U412" s="21"/>
      <c r="V412" s="21"/>
      <c r="W412" s="21"/>
      <c r="X412" s="21"/>
      <c r="Y412" s="21"/>
      <c r="Z412" s="21"/>
      <c r="AA412" s="21"/>
    </row>
    <row r="413" spans="1:27">
      <c r="A413" s="21"/>
      <c r="B413" s="21"/>
      <c r="C413" s="21"/>
      <c r="D413" s="21"/>
      <c r="E413" s="21"/>
      <c r="F413" s="38"/>
      <c r="G413" s="5"/>
      <c r="H413" s="21"/>
      <c r="I413" s="21"/>
      <c r="J413" s="21"/>
      <c r="K413" s="21"/>
      <c r="L413" s="21"/>
      <c r="M413" s="21"/>
      <c r="N413" s="21"/>
      <c r="O413" s="21"/>
      <c r="P413" s="21"/>
      <c r="Q413" s="21"/>
      <c r="R413" s="21"/>
      <c r="S413" s="21"/>
      <c r="T413" s="21"/>
      <c r="U413" s="21"/>
      <c r="V413" s="21"/>
      <c r="W413" s="21"/>
      <c r="X413" s="21"/>
      <c r="Y413" s="21"/>
      <c r="Z413" s="21"/>
      <c r="AA413" s="21"/>
    </row>
    <row r="414" spans="1:27">
      <c r="A414" s="21"/>
      <c r="B414" s="21"/>
      <c r="C414" s="21"/>
      <c r="D414" s="21"/>
      <c r="E414" s="21"/>
      <c r="F414" s="38"/>
      <c r="G414" s="5"/>
      <c r="H414" s="21"/>
      <c r="I414" s="21"/>
      <c r="J414" s="21"/>
      <c r="K414" s="21"/>
      <c r="L414" s="21"/>
      <c r="M414" s="21"/>
      <c r="N414" s="21"/>
      <c r="O414" s="21"/>
      <c r="P414" s="21"/>
      <c r="Q414" s="21"/>
      <c r="R414" s="21"/>
      <c r="S414" s="21"/>
      <c r="T414" s="21"/>
      <c r="U414" s="21"/>
      <c r="V414" s="21"/>
      <c r="W414" s="21"/>
      <c r="X414" s="21"/>
      <c r="Y414" s="21"/>
      <c r="Z414" s="21"/>
      <c r="AA414" s="21"/>
    </row>
    <row r="415" spans="1:27">
      <c r="A415" s="21"/>
      <c r="B415" s="21"/>
      <c r="C415" s="21"/>
      <c r="D415" s="21"/>
      <c r="E415" s="21"/>
      <c r="F415" s="38"/>
      <c r="G415" s="5"/>
      <c r="H415" s="21"/>
      <c r="I415" s="21"/>
      <c r="J415" s="21"/>
      <c r="K415" s="21"/>
      <c r="L415" s="21"/>
      <c r="M415" s="21"/>
      <c r="N415" s="21"/>
      <c r="O415" s="21"/>
      <c r="P415" s="21"/>
      <c r="Q415" s="21"/>
      <c r="R415" s="21"/>
      <c r="S415" s="21"/>
      <c r="T415" s="21"/>
      <c r="U415" s="21"/>
      <c r="V415" s="21"/>
      <c r="W415" s="21"/>
      <c r="X415" s="21"/>
      <c r="Y415" s="21"/>
      <c r="Z415" s="21"/>
      <c r="AA415" s="21"/>
    </row>
    <row r="416" spans="1:27">
      <c r="A416" s="21"/>
      <c r="B416" s="21"/>
      <c r="C416" s="21"/>
      <c r="D416" s="21"/>
      <c r="E416" s="21"/>
      <c r="F416" s="38"/>
      <c r="G416" s="5"/>
      <c r="H416" s="21"/>
      <c r="I416" s="21"/>
      <c r="J416" s="21"/>
      <c r="K416" s="21"/>
      <c r="L416" s="21"/>
      <c r="M416" s="21"/>
      <c r="N416" s="21"/>
      <c r="O416" s="21"/>
      <c r="P416" s="21"/>
      <c r="Q416" s="21"/>
      <c r="R416" s="21"/>
      <c r="S416" s="21"/>
      <c r="T416" s="21"/>
      <c r="U416" s="21"/>
      <c r="V416" s="21"/>
      <c r="W416" s="21"/>
      <c r="X416" s="21"/>
      <c r="Y416" s="21"/>
      <c r="Z416" s="21"/>
      <c r="AA416" s="21"/>
    </row>
    <row r="417" spans="1:27">
      <c r="A417" s="21"/>
      <c r="B417" s="21"/>
      <c r="C417" s="21"/>
      <c r="D417" s="21"/>
      <c r="E417" s="21"/>
      <c r="F417" s="38"/>
      <c r="G417" s="5"/>
      <c r="H417" s="21"/>
      <c r="I417" s="21"/>
      <c r="J417" s="21"/>
      <c r="K417" s="21"/>
      <c r="L417" s="21"/>
      <c r="M417" s="21"/>
      <c r="N417" s="21"/>
      <c r="O417" s="21"/>
      <c r="P417" s="21"/>
      <c r="Q417" s="21"/>
      <c r="R417" s="21"/>
      <c r="S417" s="21"/>
      <c r="T417" s="21"/>
      <c r="U417" s="21"/>
      <c r="V417" s="21"/>
      <c r="W417" s="21"/>
      <c r="X417" s="21"/>
      <c r="Y417" s="21"/>
      <c r="Z417" s="21"/>
      <c r="AA417" s="21"/>
    </row>
    <row r="418" spans="1:27">
      <c r="A418" s="21"/>
      <c r="B418" s="21"/>
      <c r="C418" s="21"/>
      <c r="D418" s="21"/>
      <c r="E418" s="21"/>
      <c r="F418" s="38"/>
      <c r="G418" s="5"/>
      <c r="H418" s="21"/>
      <c r="I418" s="21"/>
      <c r="J418" s="21"/>
      <c r="K418" s="21"/>
      <c r="L418" s="21"/>
      <c r="M418" s="21"/>
      <c r="N418" s="21"/>
      <c r="O418" s="21"/>
      <c r="P418" s="21"/>
      <c r="Q418" s="21"/>
      <c r="R418" s="21"/>
      <c r="S418" s="21"/>
      <c r="T418" s="21"/>
      <c r="U418" s="21"/>
      <c r="V418" s="21"/>
      <c r="W418" s="21"/>
      <c r="X418" s="21"/>
      <c r="Y418" s="21"/>
      <c r="Z418" s="21"/>
      <c r="AA418" s="21"/>
    </row>
    <row r="419" spans="1:27">
      <c r="A419" s="21"/>
      <c r="B419" s="21"/>
      <c r="C419" s="21"/>
      <c r="D419" s="21"/>
      <c r="E419" s="21"/>
      <c r="F419" s="38"/>
      <c r="G419" s="5"/>
      <c r="H419" s="21"/>
      <c r="I419" s="21"/>
      <c r="J419" s="21"/>
      <c r="K419" s="21"/>
      <c r="L419" s="21"/>
      <c r="M419" s="21"/>
      <c r="N419" s="21"/>
      <c r="O419" s="21"/>
      <c r="P419" s="21"/>
      <c r="Q419" s="21"/>
      <c r="R419" s="21"/>
      <c r="S419" s="21"/>
      <c r="T419" s="21"/>
      <c r="U419" s="21"/>
      <c r="V419" s="21"/>
      <c r="W419" s="21"/>
      <c r="X419" s="21"/>
      <c r="Y419" s="21"/>
      <c r="Z419" s="21"/>
      <c r="AA419" s="21"/>
    </row>
    <row r="420" spans="1:27">
      <c r="A420" s="21"/>
      <c r="B420" s="21"/>
      <c r="C420" s="21"/>
      <c r="D420" s="21"/>
      <c r="E420" s="21"/>
      <c r="F420" s="38"/>
      <c r="G420" s="5"/>
      <c r="H420" s="21"/>
      <c r="I420" s="21"/>
      <c r="J420" s="21"/>
      <c r="K420" s="21"/>
      <c r="L420" s="21"/>
      <c r="M420" s="21"/>
      <c r="N420" s="21"/>
      <c r="O420" s="21"/>
      <c r="P420" s="21"/>
      <c r="Q420" s="21"/>
      <c r="R420" s="21"/>
      <c r="S420" s="21"/>
      <c r="T420" s="21"/>
      <c r="U420" s="21"/>
      <c r="V420" s="21"/>
      <c r="W420" s="21"/>
      <c r="X420" s="21"/>
      <c r="Y420" s="21"/>
      <c r="Z420" s="21"/>
      <c r="AA420" s="21"/>
    </row>
    <row r="421" spans="1:27">
      <c r="A421" s="21"/>
      <c r="B421" s="21"/>
      <c r="C421" s="21"/>
      <c r="D421" s="21"/>
      <c r="E421" s="21"/>
      <c r="F421" s="38"/>
      <c r="G421" s="5"/>
      <c r="H421" s="21"/>
      <c r="I421" s="21"/>
      <c r="J421" s="21"/>
      <c r="K421" s="21"/>
      <c r="L421" s="21"/>
      <c r="M421" s="21"/>
      <c r="N421" s="21"/>
      <c r="O421" s="21"/>
      <c r="P421" s="21"/>
      <c r="Q421" s="21"/>
      <c r="R421" s="21"/>
      <c r="S421" s="21"/>
      <c r="T421" s="21"/>
      <c r="U421" s="21"/>
      <c r="V421" s="21"/>
      <c r="W421" s="21"/>
      <c r="X421" s="21"/>
      <c r="Y421" s="21"/>
      <c r="Z421" s="21"/>
      <c r="AA421" s="21"/>
    </row>
    <row r="422" spans="1:27">
      <c r="A422" s="21"/>
      <c r="B422" s="21"/>
      <c r="C422" s="21"/>
      <c r="D422" s="21"/>
      <c r="E422" s="21"/>
      <c r="F422" s="38"/>
      <c r="G422" s="5"/>
      <c r="H422" s="21"/>
      <c r="I422" s="21"/>
      <c r="J422" s="21"/>
      <c r="K422" s="21"/>
      <c r="L422" s="21"/>
      <c r="M422" s="21"/>
      <c r="N422" s="21"/>
      <c r="O422" s="21"/>
      <c r="P422" s="21"/>
      <c r="Q422" s="21"/>
      <c r="R422" s="21"/>
      <c r="S422" s="21"/>
      <c r="T422" s="21"/>
      <c r="U422" s="21"/>
      <c r="V422" s="21"/>
      <c r="W422" s="21"/>
      <c r="X422" s="21"/>
      <c r="Y422" s="21"/>
      <c r="Z422" s="21"/>
      <c r="AA422" s="21"/>
    </row>
    <row r="423" spans="1:27">
      <c r="A423" s="21"/>
      <c r="B423" s="21"/>
      <c r="C423" s="21"/>
      <c r="D423" s="21"/>
      <c r="E423" s="21"/>
      <c r="F423" s="38"/>
      <c r="G423" s="5"/>
      <c r="H423" s="21"/>
      <c r="I423" s="21"/>
      <c r="J423" s="21"/>
      <c r="K423" s="21"/>
      <c r="L423" s="21"/>
      <c r="M423" s="21"/>
      <c r="N423" s="21"/>
      <c r="O423" s="21"/>
      <c r="P423" s="21"/>
      <c r="Q423" s="21"/>
      <c r="R423" s="21"/>
      <c r="S423" s="21"/>
      <c r="T423" s="21"/>
      <c r="U423" s="21"/>
      <c r="V423" s="21"/>
      <c r="W423" s="21"/>
      <c r="X423" s="21"/>
      <c r="Y423" s="21"/>
      <c r="Z423" s="21"/>
      <c r="AA423" s="21"/>
    </row>
    <row r="424" spans="1:27">
      <c r="A424" s="21"/>
      <c r="B424" s="21"/>
      <c r="C424" s="21"/>
      <c r="D424" s="21"/>
      <c r="E424" s="21"/>
      <c r="F424" s="38"/>
      <c r="G424" s="5"/>
      <c r="H424" s="21"/>
      <c r="I424" s="21"/>
      <c r="J424" s="21"/>
      <c r="K424" s="21"/>
      <c r="L424" s="21"/>
      <c r="M424" s="21"/>
      <c r="N424" s="21"/>
      <c r="O424" s="21"/>
      <c r="P424" s="21"/>
      <c r="Q424" s="21"/>
      <c r="R424" s="21"/>
      <c r="S424" s="21"/>
      <c r="T424" s="21"/>
      <c r="U424" s="21"/>
      <c r="V424" s="21"/>
      <c r="W424" s="21"/>
      <c r="X424" s="21"/>
      <c r="Y424" s="21"/>
      <c r="Z424" s="21"/>
      <c r="AA424" s="21"/>
    </row>
    <row r="425" spans="1:27">
      <c r="A425" s="21"/>
      <c r="B425" s="21"/>
      <c r="C425" s="21"/>
      <c r="D425" s="21"/>
      <c r="E425" s="21"/>
      <c r="F425" s="38"/>
      <c r="G425" s="5"/>
      <c r="H425" s="21"/>
      <c r="I425" s="21"/>
      <c r="J425" s="21"/>
      <c r="K425" s="21"/>
      <c r="L425" s="21"/>
      <c r="M425" s="21"/>
      <c r="N425" s="21"/>
      <c r="O425" s="21"/>
      <c r="P425" s="21"/>
      <c r="Q425" s="21"/>
      <c r="R425" s="21"/>
      <c r="S425" s="21"/>
      <c r="T425" s="21"/>
      <c r="U425" s="21"/>
      <c r="V425" s="21"/>
      <c r="W425" s="21"/>
      <c r="X425" s="21"/>
      <c r="Y425" s="21"/>
      <c r="Z425" s="21"/>
      <c r="AA425" s="21"/>
    </row>
    <row r="426" spans="1:27">
      <c r="A426" s="21"/>
      <c r="B426" s="21"/>
      <c r="C426" s="21"/>
      <c r="D426" s="21"/>
      <c r="E426" s="21"/>
      <c r="F426" s="38"/>
      <c r="G426" s="5"/>
      <c r="H426" s="21"/>
      <c r="I426" s="21"/>
      <c r="J426" s="21"/>
      <c r="K426" s="21"/>
      <c r="L426" s="21"/>
      <c r="M426" s="21"/>
      <c r="N426" s="21"/>
      <c r="O426" s="21"/>
      <c r="P426" s="21"/>
      <c r="Q426" s="21"/>
      <c r="R426" s="21"/>
      <c r="S426" s="21"/>
      <c r="T426" s="21"/>
      <c r="U426" s="21"/>
      <c r="V426" s="21"/>
      <c r="W426" s="21"/>
      <c r="X426" s="21"/>
      <c r="Y426" s="21"/>
      <c r="Z426" s="21"/>
      <c r="AA426" s="21"/>
    </row>
    <row r="427" spans="1:27">
      <c r="A427" s="21"/>
      <c r="B427" s="21"/>
      <c r="C427" s="21"/>
      <c r="D427" s="21"/>
      <c r="E427" s="21"/>
      <c r="F427" s="38"/>
      <c r="G427" s="5"/>
      <c r="H427" s="21"/>
      <c r="I427" s="21"/>
      <c r="J427" s="21"/>
      <c r="K427" s="21"/>
      <c r="L427" s="21"/>
      <c r="M427" s="21"/>
      <c r="N427" s="21"/>
      <c r="O427" s="21"/>
      <c r="P427" s="21"/>
      <c r="Q427" s="21"/>
      <c r="R427" s="21"/>
      <c r="S427" s="21"/>
      <c r="T427" s="21"/>
      <c r="U427" s="21"/>
      <c r="V427" s="21"/>
      <c r="W427" s="21"/>
      <c r="X427" s="21"/>
      <c r="Y427" s="21"/>
      <c r="Z427" s="21"/>
      <c r="AA427" s="21"/>
    </row>
    <row r="428" spans="1:27">
      <c r="A428" s="21"/>
      <c r="B428" s="21"/>
      <c r="C428" s="21"/>
      <c r="D428" s="21"/>
      <c r="E428" s="21"/>
      <c r="F428" s="38"/>
      <c r="G428" s="5"/>
      <c r="H428" s="21"/>
      <c r="I428" s="21"/>
      <c r="J428" s="21"/>
      <c r="K428" s="21"/>
      <c r="L428" s="21"/>
      <c r="M428" s="21"/>
      <c r="N428" s="21"/>
      <c r="O428" s="21"/>
      <c r="P428" s="21"/>
      <c r="Q428" s="21"/>
      <c r="R428" s="21"/>
      <c r="S428" s="21"/>
      <c r="T428" s="21"/>
      <c r="U428" s="21"/>
      <c r="V428" s="21"/>
      <c r="W428" s="21"/>
      <c r="X428" s="21"/>
      <c r="Y428" s="21"/>
      <c r="Z428" s="21"/>
      <c r="AA428" s="21"/>
    </row>
    <row r="429" spans="1:27">
      <c r="A429" s="21"/>
      <c r="B429" s="21"/>
      <c r="C429" s="21"/>
      <c r="D429" s="21"/>
      <c r="E429" s="21"/>
      <c r="F429" s="38"/>
      <c r="G429" s="5"/>
      <c r="H429" s="21"/>
      <c r="I429" s="21"/>
      <c r="J429" s="21"/>
      <c r="K429" s="21"/>
      <c r="L429" s="21"/>
      <c r="M429" s="21"/>
      <c r="N429" s="21"/>
      <c r="O429" s="21"/>
      <c r="P429" s="21"/>
      <c r="Q429" s="21"/>
      <c r="R429" s="21"/>
      <c r="S429" s="21"/>
      <c r="T429" s="21"/>
      <c r="U429" s="21"/>
      <c r="V429" s="21"/>
      <c r="W429" s="21"/>
      <c r="X429" s="21"/>
      <c r="Y429" s="21"/>
      <c r="Z429" s="21"/>
      <c r="AA429" s="21"/>
    </row>
    <row r="430" spans="1:27">
      <c r="A430" s="21"/>
      <c r="B430" s="21"/>
      <c r="C430" s="21"/>
      <c r="D430" s="21"/>
      <c r="E430" s="21"/>
      <c r="F430" s="38"/>
      <c r="G430" s="5"/>
      <c r="H430" s="21"/>
      <c r="I430" s="21"/>
      <c r="J430" s="21"/>
      <c r="K430" s="21"/>
      <c r="L430" s="21"/>
      <c r="M430" s="21"/>
      <c r="N430" s="21"/>
      <c r="O430" s="21"/>
      <c r="P430" s="21"/>
      <c r="Q430" s="21"/>
      <c r="R430" s="21"/>
      <c r="S430" s="21"/>
      <c r="T430" s="21"/>
      <c r="U430" s="21"/>
      <c r="V430" s="21"/>
      <c r="W430" s="21"/>
      <c r="X430" s="21"/>
      <c r="Y430" s="21"/>
      <c r="Z430" s="21"/>
      <c r="AA430" s="21"/>
    </row>
    <row r="431" spans="1:27">
      <c r="A431" s="21"/>
      <c r="B431" s="21"/>
      <c r="C431" s="21"/>
      <c r="D431" s="21"/>
      <c r="E431" s="21"/>
      <c r="F431" s="38"/>
      <c r="G431" s="5"/>
      <c r="H431" s="21"/>
      <c r="I431" s="21"/>
      <c r="J431" s="21"/>
      <c r="K431" s="21"/>
      <c r="L431" s="21"/>
      <c r="M431" s="21"/>
      <c r="N431" s="21"/>
      <c r="O431" s="21"/>
      <c r="P431" s="21"/>
      <c r="Q431" s="21"/>
      <c r="R431" s="21"/>
      <c r="S431" s="21"/>
      <c r="T431" s="21"/>
      <c r="U431" s="21"/>
      <c r="V431" s="21"/>
      <c r="W431" s="21"/>
      <c r="X431" s="21"/>
      <c r="Y431" s="21"/>
      <c r="Z431" s="21"/>
      <c r="AA431" s="21"/>
    </row>
    <row r="432" spans="1:27">
      <c r="A432" s="21"/>
      <c r="B432" s="21"/>
      <c r="C432" s="21"/>
      <c r="D432" s="21"/>
      <c r="E432" s="21"/>
      <c r="F432" s="38"/>
      <c r="G432" s="5"/>
      <c r="H432" s="21"/>
      <c r="I432" s="21"/>
      <c r="J432" s="21"/>
      <c r="K432" s="21"/>
      <c r="L432" s="21"/>
      <c r="M432" s="21"/>
      <c r="N432" s="21"/>
      <c r="O432" s="21"/>
      <c r="P432" s="21"/>
      <c r="Q432" s="21"/>
      <c r="R432" s="21"/>
      <c r="S432" s="21"/>
      <c r="T432" s="21"/>
      <c r="U432" s="21"/>
      <c r="V432" s="21"/>
      <c r="W432" s="21"/>
      <c r="X432" s="21"/>
      <c r="Y432" s="21"/>
      <c r="Z432" s="21"/>
      <c r="AA432" s="21"/>
    </row>
    <row r="433" spans="1:27">
      <c r="A433" s="21"/>
      <c r="B433" s="21"/>
      <c r="C433" s="21"/>
      <c r="D433" s="21"/>
      <c r="E433" s="21"/>
      <c r="F433" s="38"/>
      <c r="G433" s="5"/>
      <c r="H433" s="21"/>
      <c r="I433" s="21"/>
      <c r="J433" s="21"/>
      <c r="K433" s="21"/>
      <c r="L433" s="21"/>
      <c r="M433" s="21"/>
      <c r="N433" s="21"/>
      <c r="O433" s="21"/>
      <c r="P433" s="21"/>
      <c r="Q433" s="21"/>
      <c r="R433" s="21"/>
      <c r="S433" s="21"/>
      <c r="T433" s="21"/>
      <c r="U433" s="21"/>
      <c r="V433" s="21"/>
      <c r="W433" s="21"/>
      <c r="X433" s="21"/>
      <c r="Y433" s="21"/>
      <c r="Z433" s="21"/>
      <c r="AA433" s="21"/>
    </row>
    <row r="434" spans="1:27">
      <c r="A434" s="21"/>
      <c r="B434" s="21"/>
      <c r="C434" s="21"/>
      <c r="D434" s="21"/>
      <c r="E434" s="21"/>
      <c r="F434" s="38"/>
      <c r="G434" s="5"/>
      <c r="H434" s="21"/>
      <c r="I434" s="21"/>
      <c r="J434" s="21"/>
      <c r="K434" s="21"/>
      <c r="L434" s="21"/>
      <c r="M434" s="21"/>
      <c r="N434" s="21"/>
      <c r="O434" s="21"/>
      <c r="P434" s="21"/>
      <c r="Q434" s="21"/>
      <c r="R434" s="21"/>
      <c r="S434" s="21"/>
      <c r="T434" s="21"/>
      <c r="U434" s="21"/>
      <c r="V434" s="21"/>
      <c r="W434" s="21"/>
      <c r="X434" s="21"/>
      <c r="Y434" s="21"/>
      <c r="Z434" s="21"/>
      <c r="AA434" s="21"/>
    </row>
    <row r="435" spans="1:27">
      <c r="A435" s="21"/>
      <c r="B435" s="21"/>
      <c r="C435" s="21"/>
      <c r="D435" s="21"/>
      <c r="E435" s="21"/>
      <c r="F435" s="38"/>
      <c r="G435" s="5"/>
      <c r="H435" s="21"/>
      <c r="I435" s="21"/>
      <c r="J435" s="21"/>
      <c r="K435" s="21"/>
      <c r="L435" s="21"/>
      <c r="M435" s="21"/>
      <c r="N435" s="21"/>
      <c r="O435" s="21"/>
      <c r="P435" s="21"/>
      <c r="Q435" s="21"/>
      <c r="R435" s="21"/>
      <c r="S435" s="21"/>
      <c r="T435" s="21"/>
      <c r="U435" s="21"/>
      <c r="V435" s="21"/>
      <c r="W435" s="21"/>
      <c r="X435" s="21"/>
      <c r="Y435" s="21"/>
      <c r="Z435" s="21"/>
      <c r="AA435" s="21"/>
    </row>
    <row r="436" spans="1:27">
      <c r="A436" s="21"/>
      <c r="B436" s="21"/>
      <c r="C436" s="21"/>
      <c r="D436" s="21"/>
      <c r="E436" s="21"/>
      <c r="F436" s="38"/>
      <c r="G436" s="5"/>
      <c r="H436" s="21"/>
      <c r="I436" s="21"/>
      <c r="J436" s="21"/>
      <c r="K436" s="21"/>
      <c r="L436" s="21"/>
      <c r="M436" s="21"/>
      <c r="N436" s="21"/>
      <c r="O436" s="21"/>
      <c r="P436" s="21"/>
      <c r="Q436" s="21"/>
      <c r="R436" s="21"/>
      <c r="S436" s="21"/>
      <c r="T436" s="21"/>
      <c r="U436" s="21"/>
      <c r="V436" s="21"/>
      <c r="W436" s="21"/>
      <c r="X436" s="21"/>
      <c r="Y436" s="21"/>
      <c r="Z436" s="21"/>
      <c r="AA436" s="21"/>
    </row>
    <row r="437" spans="1:27">
      <c r="A437" s="21"/>
      <c r="B437" s="21"/>
      <c r="C437" s="21"/>
      <c r="D437" s="21"/>
      <c r="E437" s="21"/>
      <c r="F437" s="38"/>
      <c r="G437" s="5"/>
      <c r="H437" s="21"/>
      <c r="I437" s="21"/>
      <c r="J437" s="21"/>
      <c r="K437" s="21"/>
      <c r="L437" s="21"/>
      <c r="M437" s="21"/>
      <c r="N437" s="21"/>
      <c r="O437" s="21"/>
      <c r="P437" s="21"/>
      <c r="Q437" s="21"/>
      <c r="R437" s="21"/>
      <c r="S437" s="21"/>
      <c r="T437" s="21"/>
      <c r="U437" s="21"/>
      <c r="V437" s="21"/>
      <c r="W437" s="21"/>
      <c r="X437" s="21"/>
      <c r="Y437" s="21"/>
      <c r="Z437" s="21"/>
      <c r="AA437" s="21"/>
    </row>
    <row r="438" spans="1:27">
      <c r="A438" s="21"/>
      <c r="B438" s="21"/>
      <c r="C438" s="21"/>
      <c r="D438" s="21"/>
      <c r="E438" s="21"/>
      <c r="F438" s="38"/>
      <c r="G438" s="5"/>
      <c r="H438" s="21"/>
      <c r="I438" s="21"/>
      <c r="J438" s="21"/>
      <c r="K438" s="21"/>
      <c r="L438" s="21"/>
      <c r="M438" s="21"/>
      <c r="N438" s="21"/>
      <c r="O438" s="21"/>
      <c r="P438" s="21"/>
      <c r="Q438" s="21"/>
      <c r="R438" s="21"/>
      <c r="S438" s="21"/>
      <c r="T438" s="21"/>
      <c r="U438" s="21"/>
      <c r="V438" s="21"/>
      <c r="W438" s="21"/>
      <c r="X438" s="21"/>
      <c r="Y438" s="21"/>
      <c r="Z438" s="21"/>
      <c r="AA438" s="21"/>
    </row>
    <row r="439" spans="1:27">
      <c r="A439" s="21"/>
      <c r="B439" s="21"/>
      <c r="C439" s="21"/>
      <c r="D439" s="21"/>
      <c r="E439" s="21"/>
      <c r="F439" s="38"/>
      <c r="G439" s="5"/>
      <c r="H439" s="21"/>
      <c r="I439" s="21"/>
      <c r="J439" s="21"/>
      <c r="K439" s="21"/>
      <c r="L439" s="21"/>
      <c r="M439" s="21"/>
      <c r="N439" s="21"/>
      <c r="O439" s="21"/>
      <c r="P439" s="21"/>
      <c r="Q439" s="21"/>
      <c r="R439" s="21"/>
      <c r="S439" s="21"/>
      <c r="T439" s="21"/>
      <c r="U439" s="21"/>
      <c r="V439" s="21"/>
      <c r="W439" s="21"/>
      <c r="X439" s="21"/>
      <c r="Y439" s="21"/>
      <c r="Z439" s="21"/>
      <c r="AA439" s="21"/>
    </row>
    <row r="440" spans="1:27">
      <c r="A440" s="21"/>
      <c r="B440" s="21"/>
      <c r="C440" s="21"/>
      <c r="D440" s="21"/>
      <c r="E440" s="21"/>
      <c r="F440" s="38"/>
      <c r="G440" s="5"/>
      <c r="H440" s="21"/>
      <c r="I440" s="21"/>
      <c r="J440" s="21"/>
      <c r="K440" s="21"/>
      <c r="L440" s="21"/>
      <c r="M440" s="21"/>
      <c r="N440" s="21"/>
      <c r="O440" s="21"/>
      <c r="P440" s="21"/>
      <c r="Q440" s="21"/>
      <c r="R440" s="21"/>
      <c r="S440" s="21"/>
      <c r="T440" s="21"/>
      <c r="U440" s="21"/>
      <c r="V440" s="21"/>
      <c r="W440" s="21"/>
      <c r="X440" s="21"/>
      <c r="Y440" s="21"/>
      <c r="Z440" s="21"/>
      <c r="AA440" s="21"/>
    </row>
    <row r="441" spans="1:27">
      <c r="A441" s="21"/>
      <c r="B441" s="21"/>
      <c r="C441" s="21"/>
      <c r="D441" s="21"/>
      <c r="E441" s="21"/>
      <c r="F441" s="38"/>
      <c r="G441" s="5"/>
      <c r="H441" s="21"/>
      <c r="I441" s="21"/>
      <c r="J441" s="21"/>
      <c r="K441" s="21"/>
      <c r="L441" s="21"/>
      <c r="M441" s="21"/>
      <c r="N441" s="21"/>
      <c r="O441" s="21"/>
      <c r="P441" s="21"/>
      <c r="Q441" s="21"/>
      <c r="R441" s="21"/>
      <c r="S441" s="21"/>
      <c r="T441" s="21"/>
      <c r="U441" s="21"/>
      <c r="V441" s="21"/>
      <c r="W441" s="21"/>
      <c r="X441" s="21"/>
      <c r="Y441" s="21"/>
      <c r="Z441" s="21"/>
      <c r="AA441" s="21"/>
    </row>
    <row r="442" spans="1:27">
      <c r="A442" s="21"/>
      <c r="B442" s="21"/>
      <c r="C442" s="21"/>
      <c r="D442" s="21"/>
      <c r="E442" s="21"/>
      <c r="F442" s="38"/>
      <c r="G442" s="5"/>
      <c r="H442" s="21"/>
      <c r="I442" s="21"/>
      <c r="J442" s="21"/>
      <c r="K442" s="21"/>
      <c r="L442" s="21"/>
      <c r="M442" s="21"/>
      <c r="N442" s="21"/>
      <c r="O442" s="21"/>
      <c r="P442" s="21"/>
      <c r="Q442" s="21"/>
      <c r="R442" s="21"/>
      <c r="S442" s="21"/>
      <c r="T442" s="21"/>
      <c r="U442" s="21"/>
      <c r="V442" s="21"/>
      <c r="W442" s="21"/>
      <c r="X442" s="21"/>
      <c r="Y442" s="21"/>
      <c r="Z442" s="21"/>
      <c r="AA442" s="21"/>
    </row>
    <row r="443" spans="1:27">
      <c r="A443" s="21"/>
      <c r="B443" s="21"/>
      <c r="C443" s="21"/>
      <c r="D443" s="21"/>
      <c r="E443" s="21"/>
      <c r="F443" s="38"/>
      <c r="G443" s="5"/>
      <c r="H443" s="21"/>
      <c r="I443" s="21"/>
      <c r="J443" s="21"/>
      <c r="K443" s="21"/>
      <c r="L443" s="21"/>
      <c r="M443" s="21"/>
      <c r="N443" s="21"/>
      <c r="O443" s="21"/>
      <c r="P443" s="21"/>
      <c r="Q443" s="21"/>
      <c r="R443" s="21"/>
      <c r="S443" s="21"/>
      <c r="T443" s="21"/>
      <c r="U443" s="21"/>
      <c r="V443" s="21"/>
      <c r="W443" s="21"/>
      <c r="X443" s="21"/>
      <c r="Y443" s="21"/>
      <c r="Z443" s="21"/>
      <c r="AA443" s="21"/>
    </row>
    <row r="444" spans="1:27">
      <c r="A444" s="21"/>
      <c r="B444" s="21"/>
      <c r="C444" s="21"/>
      <c r="D444" s="21"/>
      <c r="E444" s="21"/>
      <c r="F444" s="38"/>
      <c r="G444" s="5"/>
      <c r="H444" s="21"/>
      <c r="I444" s="21"/>
      <c r="J444" s="21"/>
      <c r="K444" s="21"/>
      <c r="L444" s="21"/>
      <c r="M444" s="21"/>
      <c r="N444" s="21"/>
      <c r="O444" s="21"/>
      <c r="P444" s="21"/>
      <c r="Q444" s="21"/>
      <c r="R444" s="21"/>
      <c r="S444" s="21"/>
      <c r="T444" s="21"/>
      <c r="U444" s="21"/>
      <c r="V444" s="21"/>
      <c r="W444" s="21"/>
      <c r="X444" s="21"/>
      <c r="Y444" s="21"/>
      <c r="Z444" s="21"/>
      <c r="AA444" s="21"/>
    </row>
    <row r="445" spans="1:27">
      <c r="A445" s="21"/>
      <c r="B445" s="21"/>
      <c r="C445" s="21"/>
      <c r="D445" s="21"/>
      <c r="E445" s="21"/>
      <c r="F445" s="38"/>
      <c r="G445" s="5"/>
      <c r="H445" s="21"/>
      <c r="I445" s="21"/>
      <c r="J445" s="21"/>
      <c r="K445" s="21"/>
      <c r="L445" s="21"/>
      <c r="M445" s="21"/>
      <c r="N445" s="21"/>
      <c r="O445" s="21"/>
      <c r="P445" s="21"/>
      <c r="Q445" s="21"/>
      <c r="R445" s="21"/>
      <c r="S445" s="21"/>
      <c r="T445" s="21"/>
      <c r="U445" s="21"/>
      <c r="V445" s="21"/>
      <c r="W445" s="21"/>
      <c r="X445" s="21"/>
      <c r="Y445" s="21"/>
      <c r="Z445" s="21"/>
      <c r="AA445" s="21"/>
    </row>
    <row r="446" spans="1:27">
      <c r="A446" s="21"/>
      <c r="B446" s="21"/>
      <c r="C446" s="21"/>
      <c r="D446" s="21"/>
      <c r="E446" s="21"/>
      <c r="F446" s="38"/>
      <c r="G446" s="5"/>
      <c r="H446" s="21"/>
      <c r="I446" s="21"/>
      <c r="J446" s="21"/>
      <c r="K446" s="21"/>
      <c r="L446" s="21"/>
      <c r="M446" s="21"/>
      <c r="N446" s="21"/>
      <c r="O446" s="21"/>
      <c r="P446" s="21"/>
      <c r="Q446" s="21"/>
      <c r="R446" s="21"/>
      <c r="S446" s="21"/>
      <c r="T446" s="21"/>
      <c r="U446" s="21"/>
      <c r="V446" s="21"/>
      <c r="W446" s="21"/>
      <c r="X446" s="21"/>
      <c r="Y446" s="21"/>
      <c r="Z446" s="21"/>
      <c r="AA446" s="21"/>
    </row>
    <row r="447" spans="1:27">
      <c r="A447" s="21"/>
      <c r="B447" s="21"/>
      <c r="C447" s="21"/>
      <c r="D447" s="21"/>
      <c r="E447" s="21"/>
      <c r="F447" s="38"/>
      <c r="G447" s="5"/>
      <c r="H447" s="21"/>
      <c r="I447" s="21"/>
      <c r="J447" s="21"/>
      <c r="K447" s="21"/>
      <c r="L447" s="21"/>
      <c r="M447" s="21"/>
      <c r="N447" s="21"/>
      <c r="O447" s="21"/>
      <c r="P447" s="21"/>
      <c r="Q447" s="21"/>
      <c r="R447" s="21"/>
      <c r="S447" s="21"/>
      <c r="T447" s="21"/>
      <c r="U447" s="21"/>
      <c r="V447" s="21"/>
      <c r="W447" s="21"/>
      <c r="X447" s="21"/>
      <c r="Y447" s="21"/>
      <c r="Z447" s="21"/>
      <c r="AA447" s="21"/>
    </row>
    <row r="448" spans="1:27">
      <c r="A448" s="21"/>
      <c r="B448" s="21"/>
      <c r="C448" s="21"/>
      <c r="D448" s="21"/>
      <c r="E448" s="21"/>
      <c r="F448" s="38"/>
      <c r="G448" s="5"/>
      <c r="H448" s="21"/>
      <c r="I448" s="21"/>
      <c r="J448" s="21"/>
      <c r="K448" s="21"/>
      <c r="L448" s="21"/>
      <c r="M448" s="21"/>
      <c r="N448" s="21"/>
      <c r="O448" s="21"/>
      <c r="P448" s="21"/>
      <c r="Q448" s="21"/>
      <c r="R448" s="21"/>
      <c r="S448" s="21"/>
      <c r="T448" s="21"/>
      <c r="U448" s="21"/>
      <c r="V448" s="21"/>
      <c r="W448" s="21"/>
      <c r="X448" s="21"/>
      <c r="Y448" s="21"/>
      <c r="Z448" s="21"/>
      <c r="AA448" s="21"/>
    </row>
    <row r="449" spans="1:27">
      <c r="A449" s="21"/>
      <c r="B449" s="21"/>
      <c r="C449" s="21"/>
      <c r="D449" s="21"/>
      <c r="E449" s="21"/>
      <c r="F449" s="38"/>
      <c r="G449" s="5"/>
      <c r="H449" s="21"/>
      <c r="I449" s="21"/>
      <c r="J449" s="21"/>
      <c r="K449" s="21"/>
      <c r="L449" s="21"/>
      <c r="M449" s="21"/>
      <c r="N449" s="21"/>
      <c r="O449" s="21"/>
      <c r="P449" s="21"/>
      <c r="Q449" s="21"/>
      <c r="R449" s="21"/>
      <c r="S449" s="21"/>
      <c r="T449" s="21"/>
      <c r="U449" s="21"/>
      <c r="V449" s="21"/>
      <c r="W449" s="21"/>
      <c r="X449" s="21"/>
      <c r="Y449" s="21"/>
      <c r="Z449" s="21"/>
      <c r="AA449" s="21"/>
    </row>
    <row r="450" spans="1:27">
      <c r="A450" s="21"/>
      <c r="B450" s="21"/>
      <c r="C450" s="21"/>
      <c r="D450" s="21"/>
      <c r="E450" s="21"/>
      <c r="F450" s="38"/>
      <c r="G450" s="5"/>
      <c r="H450" s="21"/>
      <c r="I450" s="21"/>
      <c r="J450" s="21"/>
      <c r="K450" s="21"/>
      <c r="L450" s="21"/>
      <c r="M450" s="21"/>
      <c r="N450" s="21"/>
      <c r="O450" s="21"/>
      <c r="P450" s="21"/>
      <c r="Q450" s="21"/>
      <c r="R450" s="21"/>
      <c r="S450" s="21"/>
      <c r="T450" s="21"/>
      <c r="U450" s="21"/>
      <c r="V450" s="21"/>
      <c r="W450" s="21"/>
      <c r="X450" s="21"/>
      <c r="Y450" s="21"/>
      <c r="Z450" s="21"/>
      <c r="AA450" s="21"/>
    </row>
    <row r="451" spans="1:27">
      <c r="A451" s="21"/>
      <c r="B451" s="21"/>
      <c r="C451" s="21"/>
      <c r="D451" s="21"/>
      <c r="E451" s="21"/>
      <c r="F451" s="38"/>
      <c r="G451" s="5"/>
      <c r="H451" s="21"/>
      <c r="I451" s="21"/>
      <c r="J451" s="21"/>
      <c r="K451" s="21"/>
      <c r="L451" s="21"/>
      <c r="M451" s="21"/>
      <c r="N451" s="21"/>
      <c r="O451" s="21"/>
      <c r="P451" s="21"/>
      <c r="Q451" s="21"/>
      <c r="R451" s="21"/>
      <c r="S451" s="21"/>
      <c r="T451" s="21"/>
      <c r="U451" s="21"/>
      <c r="V451" s="21"/>
      <c r="W451" s="21"/>
      <c r="X451" s="21"/>
      <c r="Y451" s="21"/>
      <c r="Z451" s="21"/>
      <c r="AA451" s="21"/>
    </row>
    <row r="452" spans="1:27">
      <c r="A452" s="21"/>
      <c r="B452" s="21"/>
      <c r="C452" s="21"/>
      <c r="D452" s="21"/>
      <c r="E452" s="21"/>
      <c r="F452" s="38"/>
      <c r="G452" s="5"/>
      <c r="H452" s="21"/>
      <c r="I452" s="21"/>
      <c r="J452" s="21"/>
      <c r="K452" s="21"/>
      <c r="L452" s="21"/>
      <c r="M452" s="21"/>
      <c r="N452" s="21"/>
      <c r="O452" s="21"/>
      <c r="P452" s="21"/>
      <c r="Q452" s="21"/>
      <c r="R452" s="21"/>
      <c r="S452" s="21"/>
      <c r="T452" s="21"/>
      <c r="U452" s="21"/>
      <c r="V452" s="21"/>
      <c r="W452" s="21"/>
      <c r="X452" s="21"/>
      <c r="Y452" s="21"/>
      <c r="Z452" s="21"/>
      <c r="AA452" s="21"/>
    </row>
    <row r="453" spans="1:27">
      <c r="A453" s="21"/>
      <c r="B453" s="21"/>
      <c r="C453" s="21"/>
      <c r="D453" s="21"/>
      <c r="E453" s="21"/>
      <c r="F453" s="38"/>
      <c r="G453" s="5"/>
      <c r="H453" s="21"/>
      <c r="I453" s="21"/>
      <c r="J453" s="21"/>
      <c r="K453" s="21"/>
      <c r="L453" s="21"/>
      <c r="M453" s="21"/>
      <c r="N453" s="21"/>
      <c r="O453" s="21"/>
      <c r="P453" s="21"/>
      <c r="Q453" s="21"/>
      <c r="R453" s="21"/>
      <c r="S453" s="21"/>
      <c r="T453" s="21"/>
      <c r="U453" s="21"/>
      <c r="V453" s="21"/>
      <c r="W453" s="21"/>
      <c r="X453" s="21"/>
      <c r="Y453" s="21"/>
      <c r="Z453" s="21"/>
      <c r="AA453" s="21"/>
    </row>
    <row r="454" spans="1:27">
      <c r="A454" s="21"/>
      <c r="B454" s="21"/>
      <c r="C454" s="21"/>
      <c r="D454" s="21"/>
      <c r="E454" s="21"/>
      <c r="F454" s="38"/>
      <c r="G454" s="5"/>
      <c r="H454" s="21"/>
      <c r="I454" s="21"/>
      <c r="J454" s="21"/>
      <c r="K454" s="21"/>
      <c r="L454" s="21"/>
      <c r="M454" s="21"/>
      <c r="N454" s="21"/>
      <c r="O454" s="21"/>
      <c r="P454" s="21"/>
      <c r="Q454" s="21"/>
      <c r="R454" s="21"/>
      <c r="S454" s="21"/>
      <c r="T454" s="21"/>
      <c r="U454" s="21"/>
      <c r="V454" s="21"/>
      <c r="W454" s="21"/>
      <c r="X454" s="21"/>
      <c r="Y454" s="21"/>
      <c r="Z454" s="21"/>
      <c r="AA454" s="21"/>
    </row>
    <row r="455" spans="1:27">
      <c r="A455" s="21"/>
      <c r="B455" s="21"/>
      <c r="C455" s="21"/>
      <c r="D455" s="21"/>
      <c r="E455" s="21"/>
      <c r="F455" s="38"/>
      <c r="G455" s="5"/>
      <c r="H455" s="21"/>
      <c r="I455" s="21"/>
      <c r="J455" s="21"/>
      <c r="K455" s="21"/>
      <c r="L455" s="21"/>
      <c r="M455" s="21"/>
      <c r="N455" s="21"/>
      <c r="O455" s="21"/>
      <c r="P455" s="21"/>
      <c r="Q455" s="21"/>
      <c r="R455" s="21"/>
      <c r="S455" s="21"/>
      <c r="T455" s="21"/>
      <c r="U455" s="21"/>
      <c r="V455" s="21"/>
      <c r="W455" s="21"/>
      <c r="X455" s="21"/>
      <c r="Y455" s="21"/>
      <c r="Z455" s="21"/>
      <c r="AA455" s="21"/>
    </row>
    <row r="456" spans="1:27">
      <c r="A456" s="21"/>
      <c r="B456" s="21"/>
      <c r="C456" s="21"/>
      <c r="D456" s="21"/>
      <c r="E456" s="21"/>
      <c r="F456" s="38"/>
      <c r="G456" s="5"/>
      <c r="H456" s="21"/>
      <c r="I456" s="21"/>
      <c r="J456" s="21"/>
      <c r="K456" s="21"/>
      <c r="L456" s="21"/>
      <c r="M456" s="21"/>
      <c r="N456" s="21"/>
      <c r="O456" s="21"/>
      <c r="P456" s="21"/>
      <c r="Q456" s="21"/>
      <c r="R456" s="21"/>
      <c r="S456" s="21"/>
      <c r="T456" s="21"/>
      <c r="U456" s="21"/>
      <c r="V456" s="21"/>
      <c r="W456" s="21"/>
      <c r="X456" s="21"/>
      <c r="Y456" s="21"/>
      <c r="Z456" s="21"/>
      <c r="AA456" s="21"/>
    </row>
    <row r="457" spans="1:27">
      <c r="A457" s="21"/>
      <c r="B457" s="21"/>
      <c r="C457" s="21"/>
      <c r="D457" s="21"/>
      <c r="E457" s="21"/>
      <c r="F457" s="38"/>
      <c r="G457" s="5"/>
      <c r="H457" s="21"/>
      <c r="I457" s="21"/>
      <c r="J457" s="21"/>
      <c r="K457" s="21"/>
      <c r="L457" s="21"/>
      <c r="M457" s="21"/>
      <c r="N457" s="21"/>
      <c r="O457" s="21"/>
      <c r="P457" s="21"/>
      <c r="Q457" s="21"/>
      <c r="R457" s="21"/>
      <c r="S457" s="21"/>
      <c r="T457" s="21"/>
      <c r="U457" s="21"/>
      <c r="V457" s="21"/>
      <c r="W457" s="21"/>
      <c r="X457" s="21"/>
      <c r="Y457" s="21"/>
      <c r="Z457" s="21"/>
      <c r="AA457" s="21"/>
    </row>
    <row r="458" spans="1:27">
      <c r="A458" s="21"/>
      <c r="B458" s="21"/>
      <c r="C458" s="21"/>
      <c r="D458" s="21"/>
      <c r="E458" s="21"/>
      <c r="F458" s="38"/>
      <c r="G458" s="5"/>
      <c r="H458" s="21"/>
      <c r="I458" s="21"/>
      <c r="J458" s="21"/>
      <c r="K458" s="21"/>
      <c r="L458" s="21"/>
      <c r="M458" s="21"/>
      <c r="N458" s="21"/>
      <c r="O458" s="21"/>
      <c r="P458" s="21"/>
      <c r="Q458" s="21"/>
      <c r="R458" s="21"/>
      <c r="S458" s="21"/>
      <c r="T458" s="21"/>
      <c r="U458" s="21"/>
      <c r="V458" s="21"/>
      <c r="W458" s="21"/>
      <c r="X458" s="21"/>
      <c r="Y458" s="21"/>
      <c r="Z458" s="21"/>
      <c r="AA458" s="21"/>
    </row>
    <row r="459" spans="1:27">
      <c r="A459" s="21"/>
      <c r="B459" s="21"/>
      <c r="C459" s="21"/>
      <c r="D459" s="21"/>
      <c r="E459" s="21"/>
      <c r="F459" s="38"/>
      <c r="G459" s="5"/>
      <c r="H459" s="21"/>
      <c r="I459" s="21"/>
      <c r="J459" s="21"/>
      <c r="K459" s="21"/>
      <c r="L459" s="21"/>
      <c r="M459" s="21"/>
      <c r="N459" s="21"/>
      <c r="O459" s="21"/>
      <c r="P459" s="21"/>
      <c r="Q459" s="21"/>
      <c r="R459" s="21"/>
      <c r="S459" s="21"/>
      <c r="T459" s="21"/>
      <c r="U459" s="21"/>
      <c r="V459" s="21"/>
      <c r="W459" s="21"/>
      <c r="X459" s="21"/>
      <c r="Y459" s="21"/>
      <c r="Z459" s="21"/>
      <c r="AA459" s="21"/>
    </row>
    <row r="460" spans="1:27">
      <c r="A460" s="21"/>
      <c r="B460" s="21"/>
      <c r="C460" s="21"/>
      <c r="D460" s="21"/>
      <c r="E460" s="21"/>
      <c r="F460" s="38"/>
      <c r="G460" s="5"/>
      <c r="H460" s="21"/>
      <c r="I460" s="21"/>
      <c r="J460" s="21"/>
      <c r="K460" s="21"/>
      <c r="L460" s="21"/>
      <c r="M460" s="21"/>
      <c r="N460" s="21"/>
      <c r="O460" s="21"/>
      <c r="P460" s="21"/>
      <c r="Q460" s="21"/>
      <c r="R460" s="21"/>
      <c r="S460" s="21"/>
      <c r="T460" s="21"/>
      <c r="U460" s="21"/>
      <c r="V460" s="21"/>
      <c r="W460" s="21"/>
      <c r="X460" s="21"/>
      <c r="Y460" s="21"/>
      <c r="Z460" s="21"/>
      <c r="AA460" s="21"/>
    </row>
    <row r="461" spans="1:27">
      <c r="A461" s="21"/>
      <c r="B461" s="21"/>
      <c r="C461" s="21"/>
      <c r="D461" s="21"/>
      <c r="E461" s="21"/>
      <c r="F461" s="38"/>
      <c r="G461" s="5"/>
      <c r="H461" s="21"/>
      <c r="I461" s="21"/>
      <c r="J461" s="21"/>
      <c r="K461" s="21"/>
      <c r="L461" s="21"/>
      <c r="M461" s="21"/>
      <c r="N461" s="21"/>
      <c r="O461" s="21"/>
      <c r="P461" s="21"/>
      <c r="Q461" s="21"/>
      <c r="R461" s="21"/>
      <c r="S461" s="21"/>
      <c r="T461" s="21"/>
      <c r="U461" s="21"/>
      <c r="V461" s="21"/>
      <c r="W461" s="21"/>
      <c r="X461" s="21"/>
      <c r="Y461" s="21"/>
      <c r="Z461" s="21"/>
      <c r="AA461" s="21"/>
    </row>
    <row r="462" spans="1:27">
      <c r="A462" s="21"/>
      <c r="B462" s="21"/>
      <c r="C462" s="21"/>
      <c r="D462" s="21"/>
      <c r="E462" s="21"/>
      <c r="F462" s="38"/>
      <c r="G462" s="5"/>
      <c r="H462" s="21"/>
      <c r="I462" s="21"/>
      <c r="J462" s="21"/>
      <c r="K462" s="21"/>
      <c r="L462" s="21"/>
      <c r="M462" s="21"/>
      <c r="N462" s="21"/>
      <c r="O462" s="21"/>
      <c r="P462" s="21"/>
      <c r="Q462" s="21"/>
      <c r="R462" s="21"/>
      <c r="S462" s="21"/>
      <c r="T462" s="21"/>
      <c r="U462" s="21"/>
      <c r="V462" s="21"/>
      <c r="W462" s="21"/>
      <c r="X462" s="21"/>
      <c r="Y462" s="21"/>
      <c r="Z462" s="21"/>
      <c r="AA462" s="21"/>
    </row>
    <row r="463" spans="1:27">
      <c r="A463" s="21"/>
      <c r="B463" s="21"/>
      <c r="C463" s="21"/>
      <c r="D463" s="21"/>
      <c r="E463" s="21"/>
      <c r="F463" s="38"/>
      <c r="G463" s="5"/>
      <c r="H463" s="21"/>
      <c r="I463" s="21"/>
      <c r="J463" s="21"/>
      <c r="K463" s="21"/>
      <c r="L463" s="21"/>
      <c r="M463" s="21"/>
      <c r="N463" s="21"/>
      <c r="O463" s="21"/>
      <c r="P463" s="21"/>
      <c r="Q463" s="21"/>
      <c r="R463" s="21"/>
      <c r="S463" s="21"/>
      <c r="T463" s="21"/>
      <c r="U463" s="21"/>
      <c r="V463" s="21"/>
      <c r="W463" s="21"/>
      <c r="X463" s="21"/>
      <c r="Y463" s="21"/>
      <c r="Z463" s="21"/>
      <c r="AA463" s="21"/>
    </row>
    <row r="464" spans="1:27">
      <c r="A464" s="21"/>
      <c r="B464" s="21"/>
      <c r="C464" s="21"/>
      <c r="D464" s="21"/>
      <c r="E464" s="21"/>
      <c r="F464" s="38"/>
      <c r="G464" s="5"/>
      <c r="H464" s="21"/>
      <c r="I464" s="21"/>
      <c r="J464" s="21"/>
      <c r="K464" s="21"/>
      <c r="L464" s="21"/>
      <c r="M464" s="21"/>
      <c r="N464" s="21"/>
      <c r="O464" s="21"/>
      <c r="P464" s="21"/>
      <c r="Q464" s="21"/>
      <c r="R464" s="21"/>
      <c r="S464" s="21"/>
      <c r="T464" s="21"/>
      <c r="U464" s="21"/>
      <c r="V464" s="21"/>
      <c r="W464" s="21"/>
      <c r="X464" s="21"/>
      <c r="Y464" s="21"/>
      <c r="Z464" s="21"/>
      <c r="AA464" s="21"/>
    </row>
    <row r="465" spans="1:27">
      <c r="A465" s="21"/>
      <c r="B465" s="21"/>
      <c r="C465" s="21"/>
      <c r="D465" s="21"/>
      <c r="E465" s="21"/>
      <c r="F465" s="38"/>
      <c r="G465" s="5"/>
      <c r="H465" s="21"/>
      <c r="I465" s="21"/>
      <c r="J465" s="21"/>
      <c r="K465" s="21"/>
      <c r="L465" s="21"/>
      <c r="M465" s="21"/>
      <c r="N465" s="21"/>
      <c r="O465" s="21"/>
      <c r="P465" s="21"/>
      <c r="Q465" s="21"/>
      <c r="R465" s="21"/>
      <c r="S465" s="21"/>
      <c r="T465" s="21"/>
      <c r="U465" s="21"/>
      <c r="V465" s="21"/>
      <c r="W465" s="21"/>
      <c r="X465" s="21"/>
      <c r="Y465" s="21"/>
      <c r="Z465" s="21"/>
      <c r="AA465" s="21"/>
    </row>
    <row r="466" spans="1:27">
      <c r="A466" s="21"/>
      <c r="B466" s="21"/>
      <c r="C466" s="21"/>
      <c r="D466" s="21"/>
      <c r="E466" s="21"/>
      <c r="F466" s="38"/>
      <c r="G466" s="5"/>
      <c r="H466" s="21"/>
      <c r="I466" s="21"/>
      <c r="J466" s="21"/>
      <c r="K466" s="21"/>
      <c r="L466" s="21"/>
      <c r="M466" s="21"/>
      <c r="N466" s="21"/>
      <c r="O466" s="21"/>
      <c r="P466" s="21"/>
      <c r="Q466" s="21"/>
      <c r="R466" s="21"/>
      <c r="S466" s="21"/>
      <c r="T466" s="21"/>
      <c r="U466" s="21"/>
      <c r="V466" s="21"/>
      <c r="W466" s="21"/>
      <c r="X466" s="21"/>
      <c r="Y466" s="21"/>
      <c r="Z466" s="21"/>
      <c r="AA466" s="21"/>
    </row>
    <row r="467" spans="1:27">
      <c r="A467" s="21"/>
      <c r="B467" s="21"/>
      <c r="C467" s="21"/>
      <c r="D467" s="21"/>
      <c r="E467" s="21"/>
      <c r="F467" s="38"/>
      <c r="G467" s="5"/>
      <c r="H467" s="21"/>
      <c r="I467" s="21"/>
      <c r="J467" s="21"/>
      <c r="K467" s="21"/>
      <c r="L467" s="21"/>
      <c r="M467" s="21"/>
      <c r="N467" s="21"/>
      <c r="O467" s="21"/>
      <c r="P467" s="21"/>
      <c r="Q467" s="21"/>
      <c r="R467" s="21"/>
      <c r="S467" s="21"/>
      <c r="T467" s="21"/>
      <c r="U467" s="21"/>
      <c r="V467" s="21"/>
      <c r="W467" s="21"/>
      <c r="X467" s="21"/>
      <c r="Y467" s="21"/>
      <c r="Z467" s="21"/>
      <c r="AA467" s="21"/>
    </row>
    <row r="468" spans="1:27">
      <c r="A468" s="21"/>
      <c r="B468" s="21"/>
      <c r="C468" s="21"/>
      <c r="D468" s="21"/>
      <c r="E468" s="21"/>
      <c r="F468" s="38"/>
      <c r="G468" s="5"/>
      <c r="H468" s="21"/>
      <c r="I468" s="21"/>
      <c r="J468" s="21"/>
      <c r="K468" s="21"/>
      <c r="L468" s="21"/>
      <c r="M468" s="21"/>
      <c r="N468" s="21"/>
      <c r="O468" s="21"/>
      <c r="P468" s="21"/>
      <c r="Q468" s="21"/>
      <c r="R468" s="21"/>
      <c r="S468" s="21"/>
      <c r="T468" s="21"/>
      <c r="U468" s="21"/>
      <c r="V468" s="21"/>
      <c r="W468" s="21"/>
      <c r="X468" s="21"/>
      <c r="Y468" s="21"/>
      <c r="Z468" s="21"/>
      <c r="AA468" s="21"/>
    </row>
    <row r="469" spans="1:27">
      <c r="A469" s="21"/>
      <c r="B469" s="21"/>
      <c r="C469" s="21"/>
      <c r="D469" s="21"/>
      <c r="E469" s="21"/>
      <c r="F469" s="38"/>
      <c r="G469" s="5"/>
      <c r="H469" s="21"/>
      <c r="I469" s="21"/>
      <c r="J469" s="21"/>
      <c r="K469" s="21"/>
      <c r="L469" s="21"/>
      <c r="M469" s="21"/>
      <c r="N469" s="21"/>
      <c r="O469" s="21"/>
      <c r="P469" s="21"/>
      <c r="Q469" s="21"/>
      <c r="R469" s="21"/>
      <c r="S469" s="21"/>
      <c r="T469" s="21"/>
      <c r="U469" s="21"/>
      <c r="V469" s="21"/>
      <c r="W469" s="21"/>
      <c r="X469" s="21"/>
      <c r="Y469" s="21"/>
      <c r="Z469" s="21"/>
      <c r="AA469" s="21"/>
    </row>
    <row r="470" spans="1:27">
      <c r="A470" s="21"/>
      <c r="B470" s="21"/>
      <c r="C470" s="21"/>
      <c r="D470" s="21"/>
      <c r="E470" s="21"/>
      <c r="F470" s="38"/>
      <c r="G470" s="5"/>
      <c r="H470" s="21"/>
      <c r="I470" s="21"/>
      <c r="J470" s="21"/>
      <c r="K470" s="21"/>
      <c r="L470" s="21"/>
      <c r="M470" s="21"/>
      <c r="N470" s="21"/>
      <c r="O470" s="21"/>
      <c r="P470" s="21"/>
      <c r="Q470" s="21"/>
      <c r="R470" s="21"/>
      <c r="S470" s="21"/>
      <c r="T470" s="21"/>
      <c r="U470" s="21"/>
      <c r="V470" s="21"/>
      <c r="W470" s="21"/>
      <c r="X470" s="21"/>
      <c r="Y470" s="21"/>
      <c r="Z470" s="21"/>
      <c r="AA470" s="21"/>
    </row>
    <row r="471" spans="1:27">
      <c r="A471" s="21"/>
      <c r="B471" s="21"/>
      <c r="C471" s="21"/>
      <c r="D471" s="21"/>
      <c r="E471" s="21"/>
      <c r="F471" s="38"/>
      <c r="G471" s="5"/>
      <c r="H471" s="21"/>
      <c r="I471" s="21"/>
      <c r="J471" s="21"/>
      <c r="K471" s="21"/>
      <c r="L471" s="21"/>
      <c r="M471" s="21"/>
      <c r="N471" s="21"/>
      <c r="O471" s="21"/>
      <c r="P471" s="21"/>
      <c r="Q471" s="21"/>
      <c r="R471" s="21"/>
      <c r="S471" s="21"/>
      <c r="T471" s="21"/>
      <c r="U471" s="21"/>
      <c r="V471" s="21"/>
      <c r="W471" s="21"/>
      <c r="X471" s="21"/>
      <c r="Y471" s="21"/>
      <c r="Z471" s="21"/>
      <c r="AA471" s="21"/>
    </row>
    <row r="472" spans="1:27">
      <c r="A472" s="21"/>
      <c r="B472" s="21"/>
      <c r="C472" s="21"/>
      <c r="D472" s="21"/>
      <c r="E472" s="21"/>
      <c r="F472" s="38"/>
      <c r="G472" s="5"/>
      <c r="H472" s="21"/>
      <c r="I472" s="21"/>
      <c r="J472" s="21"/>
      <c r="K472" s="21"/>
      <c r="L472" s="21"/>
      <c r="M472" s="21"/>
      <c r="N472" s="21"/>
      <c r="O472" s="21"/>
      <c r="P472" s="21"/>
      <c r="Q472" s="21"/>
      <c r="R472" s="21"/>
      <c r="S472" s="21"/>
      <c r="T472" s="21"/>
      <c r="U472" s="21"/>
      <c r="V472" s="21"/>
      <c r="W472" s="21"/>
      <c r="X472" s="21"/>
      <c r="Y472" s="21"/>
      <c r="Z472" s="21"/>
      <c r="AA472" s="21"/>
    </row>
    <row r="473" spans="1:27">
      <c r="A473" s="21"/>
      <c r="B473" s="21"/>
      <c r="C473" s="21"/>
      <c r="D473" s="21"/>
      <c r="E473" s="21"/>
      <c r="F473" s="38"/>
      <c r="G473" s="5"/>
      <c r="H473" s="21"/>
      <c r="I473" s="21"/>
      <c r="J473" s="21"/>
      <c r="K473" s="21"/>
      <c r="L473" s="21"/>
      <c r="M473" s="21"/>
      <c r="N473" s="21"/>
      <c r="O473" s="21"/>
      <c r="P473" s="21"/>
      <c r="Q473" s="21"/>
      <c r="R473" s="21"/>
      <c r="S473" s="21"/>
      <c r="T473" s="21"/>
      <c r="U473" s="21"/>
      <c r="V473" s="21"/>
      <c r="W473" s="21"/>
      <c r="X473" s="21"/>
      <c r="Y473" s="21"/>
      <c r="Z473" s="21"/>
      <c r="AA473" s="21"/>
    </row>
    <row r="474" spans="1:27">
      <c r="A474" s="21"/>
      <c r="B474" s="21"/>
      <c r="C474" s="21"/>
      <c r="D474" s="21"/>
      <c r="E474" s="21"/>
      <c r="F474" s="38"/>
      <c r="G474" s="5"/>
      <c r="H474" s="21"/>
      <c r="I474" s="21"/>
      <c r="J474" s="21"/>
      <c r="K474" s="21"/>
      <c r="L474" s="21"/>
      <c r="M474" s="21"/>
      <c r="N474" s="21"/>
      <c r="O474" s="21"/>
      <c r="P474" s="21"/>
      <c r="Q474" s="21"/>
      <c r="R474" s="21"/>
      <c r="S474" s="21"/>
      <c r="T474" s="21"/>
      <c r="U474" s="21"/>
      <c r="V474" s="21"/>
      <c r="W474" s="21"/>
      <c r="X474" s="21"/>
      <c r="Y474" s="21"/>
      <c r="Z474" s="21"/>
      <c r="AA474" s="21"/>
    </row>
    <row r="475" spans="1:27">
      <c r="A475" s="21"/>
      <c r="B475" s="21"/>
      <c r="C475" s="21"/>
      <c r="D475" s="21"/>
      <c r="E475" s="21"/>
      <c r="F475" s="38"/>
      <c r="G475" s="5"/>
      <c r="H475" s="21"/>
      <c r="I475" s="21"/>
      <c r="J475" s="21"/>
      <c r="K475" s="21"/>
      <c r="L475" s="21"/>
      <c r="M475" s="21"/>
      <c r="N475" s="21"/>
      <c r="O475" s="21"/>
      <c r="P475" s="21"/>
      <c r="Q475" s="21"/>
      <c r="R475" s="21"/>
      <c r="S475" s="21"/>
      <c r="T475" s="21"/>
      <c r="U475" s="21"/>
      <c r="V475" s="21"/>
      <c r="W475" s="21"/>
      <c r="X475" s="21"/>
      <c r="Y475" s="21"/>
      <c r="Z475" s="21"/>
      <c r="AA475" s="21"/>
    </row>
    <row r="476" spans="1:27">
      <c r="A476" s="21"/>
      <c r="B476" s="21"/>
      <c r="C476" s="21"/>
      <c r="D476" s="21"/>
      <c r="E476" s="21"/>
      <c r="F476" s="38"/>
      <c r="G476" s="5"/>
      <c r="H476" s="21"/>
      <c r="I476" s="21"/>
      <c r="J476" s="21"/>
      <c r="K476" s="21"/>
      <c r="L476" s="21"/>
      <c r="M476" s="21"/>
      <c r="N476" s="21"/>
      <c r="O476" s="21"/>
      <c r="P476" s="21"/>
      <c r="Q476" s="21"/>
      <c r="R476" s="21"/>
      <c r="S476" s="21"/>
      <c r="T476" s="21"/>
      <c r="U476" s="21"/>
      <c r="V476" s="21"/>
      <c r="W476" s="21"/>
      <c r="X476" s="21"/>
      <c r="Y476" s="21"/>
      <c r="Z476" s="21"/>
      <c r="AA476" s="21"/>
    </row>
    <row r="477" spans="1:27">
      <c r="A477" s="21"/>
      <c r="B477" s="21"/>
      <c r="C477" s="21"/>
      <c r="D477" s="21"/>
      <c r="E477" s="21"/>
      <c r="F477" s="38"/>
      <c r="G477" s="5"/>
      <c r="H477" s="21"/>
      <c r="I477" s="21"/>
      <c r="J477" s="21"/>
      <c r="K477" s="21"/>
      <c r="L477" s="21"/>
      <c r="M477" s="21"/>
      <c r="N477" s="21"/>
      <c r="O477" s="21"/>
      <c r="P477" s="21"/>
      <c r="Q477" s="21"/>
      <c r="R477" s="21"/>
      <c r="S477" s="21"/>
      <c r="T477" s="21"/>
      <c r="U477" s="21"/>
      <c r="V477" s="21"/>
      <c r="W477" s="21"/>
      <c r="X477" s="21"/>
      <c r="Y477" s="21"/>
      <c r="Z477" s="21"/>
      <c r="AA477" s="21"/>
    </row>
    <row r="478" spans="1:27">
      <c r="A478" s="21"/>
      <c r="B478" s="21"/>
      <c r="C478" s="21"/>
      <c r="D478" s="21"/>
      <c r="E478" s="21"/>
      <c r="F478" s="38"/>
      <c r="G478" s="5"/>
      <c r="H478" s="21"/>
      <c r="I478" s="21"/>
      <c r="J478" s="21"/>
      <c r="K478" s="21"/>
      <c r="L478" s="21"/>
      <c r="M478" s="21"/>
      <c r="N478" s="21"/>
      <c r="O478" s="21"/>
      <c r="P478" s="21"/>
      <c r="Q478" s="21"/>
      <c r="R478" s="21"/>
      <c r="S478" s="21"/>
      <c r="T478" s="21"/>
      <c r="U478" s="21"/>
      <c r="V478" s="21"/>
      <c r="W478" s="21"/>
      <c r="X478" s="21"/>
      <c r="Y478" s="21"/>
      <c r="Z478" s="21"/>
      <c r="AA478" s="21"/>
    </row>
    <row r="479" spans="1:27">
      <c r="A479" s="21"/>
      <c r="B479" s="21"/>
      <c r="C479" s="21"/>
      <c r="D479" s="21"/>
      <c r="E479" s="21"/>
      <c r="F479" s="38"/>
      <c r="G479" s="5"/>
      <c r="H479" s="21"/>
      <c r="I479" s="21"/>
      <c r="J479" s="21"/>
      <c r="K479" s="21"/>
      <c r="L479" s="21"/>
      <c r="M479" s="21"/>
      <c r="N479" s="21"/>
      <c r="O479" s="21"/>
      <c r="P479" s="21"/>
      <c r="Q479" s="21"/>
      <c r="R479" s="21"/>
      <c r="S479" s="21"/>
      <c r="T479" s="21"/>
      <c r="U479" s="21"/>
      <c r="V479" s="21"/>
      <c r="W479" s="21"/>
      <c r="X479" s="21"/>
      <c r="Y479" s="21"/>
      <c r="Z479" s="21"/>
      <c r="AA479" s="21"/>
    </row>
    <row r="480" spans="1:27">
      <c r="A480" s="21"/>
      <c r="B480" s="21"/>
      <c r="C480" s="21"/>
      <c r="D480" s="21"/>
      <c r="E480" s="21"/>
      <c r="F480" s="38"/>
      <c r="G480" s="5"/>
      <c r="H480" s="21"/>
      <c r="I480" s="21"/>
      <c r="J480" s="21"/>
      <c r="K480" s="21"/>
      <c r="L480" s="21"/>
      <c r="M480" s="21"/>
      <c r="N480" s="21"/>
      <c r="O480" s="21"/>
      <c r="P480" s="21"/>
      <c r="Q480" s="21"/>
      <c r="R480" s="21"/>
      <c r="S480" s="21"/>
      <c r="T480" s="21"/>
      <c r="U480" s="21"/>
      <c r="V480" s="21"/>
      <c r="W480" s="21"/>
      <c r="X480" s="21"/>
      <c r="Y480" s="21"/>
      <c r="Z480" s="21"/>
      <c r="AA480" s="21"/>
    </row>
    <row r="481" spans="1:27">
      <c r="A481" s="21"/>
      <c r="B481" s="21"/>
      <c r="C481" s="21"/>
      <c r="D481" s="21"/>
      <c r="E481" s="21"/>
      <c r="F481" s="38"/>
      <c r="G481" s="5"/>
      <c r="H481" s="21"/>
      <c r="I481" s="21"/>
      <c r="J481" s="21"/>
      <c r="K481" s="21"/>
      <c r="L481" s="21"/>
      <c r="M481" s="21"/>
      <c r="N481" s="21"/>
      <c r="O481" s="21"/>
      <c r="P481" s="21"/>
      <c r="Q481" s="21"/>
      <c r="R481" s="21"/>
      <c r="S481" s="21"/>
      <c r="T481" s="21"/>
      <c r="U481" s="21"/>
      <c r="V481" s="21"/>
      <c r="W481" s="21"/>
      <c r="X481" s="21"/>
      <c r="Y481" s="21"/>
      <c r="Z481" s="21"/>
      <c r="AA481" s="21"/>
    </row>
    <row r="482" spans="1:27">
      <c r="A482" s="21"/>
      <c r="B482" s="21"/>
      <c r="C482" s="21"/>
      <c r="D482" s="21"/>
      <c r="E482" s="21"/>
      <c r="F482" s="38"/>
      <c r="G482" s="5"/>
      <c r="H482" s="21"/>
      <c r="I482" s="21"/>
      <c r="J482" s="21"/>
      <c r="K482" s="21"/>
      <c r="L482" s="21"/>
      <c r="M482" s="21"/>
      <c r="N482" s="21"/>
      <c r="O482" s="21"/>
      <c r="P482" s="21"/>
      <c r="Q482" s="21"/>
      <c r="R482" s="21"/>
      <c r="S482" s="21"/>
      <c r="T482" s="21"/>
      <c r="U482" s="21"/>
      <c r="V482" s="21"/>
      <c r="W482" s="21"/>
      <c r="X482" s="21"/>
      <c r="Y482" s="21"/>
      <c r="Z482" s="21"/>
      <c r="AA482" s="21"/>
    </row>
    <row r="483" spans="1:27">
      <c r="A483" s="21"/>
      <c r="B483" s="21"/>
      <c r="C483" s="21"/>
      <c r="D483" s="21"/>
      <c r="E483" s="21"/>
      <c r="F483" s="38"/>
      <c r="G483" s="5"/>
      <c r="H483" s="21"/>
      <c r="I483" s="21"/>
      <c r="J483" s="21"/>
      <c r="K483" s="21"/>
      <c r="L483" s="21"/>
      <c r="M483" s="21"/>
      <c r="N483" s="21"/>
      <c r="O483" s="21"/>
      <c r="P483" s="21"/>
      <c r="Q483" s="21"/>
      <c r="R483" s="21"/>
      <c r="S483" s="21"/>
      <c r="T483" s="21"/>
      <c r="U483" s="21"/>
      <c r="V483" s="21"/>
      <c r="W483" s="21"/>
      <c r="X483" s="21"/>
      <c r="Y483" s="21"/>
      <c r="Z483" s="21"/>
      <c r="AA483" s="21"/>
    </row>
    <row r="484" spans="1:27">
      <c r="A484" s="21"/>
      <c r="B484" s="21"/>
      <c r="C484" s="21"/>
      <c r="D484" s="21"/>
      <c r="E484" s="21"/>
      <c r="F484" s="38"/>
      <c r="G484" s="5"/>
      <c r="H484" s="21"/>
      <c r="I484" s="21"/>
      <c r="J484" s="21"/>
      <c r="K484" s="21"/>
      <c r="L484" s="21"/>
      <c r="M484" s="21"/>
      <c r="N484" s="21"/>
      <c r="O484" s="21"/>
      <c r="P484" s="21"/>
      <c r="Q484" s="21"/>
      <c r="R484" s="21"/>
      <c r="S484" s="21"/>
      <c r="T484" s="21"/>
      <c r="U484" s="21"/>
      <c r="V484" s="21"/>
      <c r="W484" s="21"/>
      <c r="X484" s="21"/>
      <c r="Y484" s="21"/>
      <c r="Z484" s="21"/>
      <c r="AA484" s="21"/>
    </row>
    <row r="485" spans="1:27">
      <c r="A485" s="21"/>
      <c r="B485" s="21"/>
      <c r="C485" s="21"/>
      <c r="D485" s="21"/>
      <c r="E485" s="21"/>
      <c r="F485" s="38"/>
      <c r="G485" s="5"/>
      <c r="H485" s="21"/>
      <c r="I485" s="21"/>
      <c r="J485" s="21"/>
      <c r="K485" s="21"/>
      <c r="L485" s="21"/>
      <c r="M485" s="21"/>
      <c r="N485" s="21"/>
      <c r="O485" s="21"/>
      <c r="P485" s="21"/>
      <c r="Q485" s="21"/>
      <c r="R485" s="21"/>
      <c r="S485" s="21"/>
      <c r="T485" s="21"/>
      <c r="U485" s="21"/>
      <c r="V485" s="21"/>
      <c r="W485" s="21"/>
      <c r="X485" s="21"/>
      <c r="Y485" s="21"/>
      <c r="Z485" s="21"/>
      <c r="AA485" s="21"/>
    </row>
    <row r="486" spans="1:27">
      <c r="A486" s="21"/>
      <c r="B486" s="21"/>
      <c r="C486" s="21"/>
      <c r="D486" s="21"/>
      <c r="E486" s="21"/>
      <c r="F486" s="38"/>
      <c r="G486" s="5"/>
      <c r="H486" s="21"/>
      <c r="I486" s="21"/>
      <c r="J486" s="21"/>
      <c r="K486" s="21"/>
      <c r="L486" s="21"/>
      <c r="M486" s="21"/>
      <c r="N486" s="21"/>
      <c r="O486" s="21"/>
      <c r="P486" s="21"/>
      <c r="Q486" s="21"/>
      <c r="R486" s="21"/>
      <c r="S486" s="21"/>
      <c r="T486" s="21"/>
      <c r="U486" s="21"/>
      <c r="V486" s="21"/>
      <c r="W486" s="21"/>
      <c r="X486" s="21"/>
      <c r="Y486" s="21"/>
      <c r="Z486" s="21"/>
      <c r="AA486" s="21"/>
    </row>
    <row r="487" spans="1:27">
      <c r="A487" s="21"/>
      <c r="B487" s="21"/>
      <c r="C487" s="21"/>
      <c r="D487" s="21"/>
      <c r="E487" s="21"/>
      <c r="F487" s="38"/>
      <c r="G487" s="5"/>
      <c r="H487" s="21"/>
      <c r="I487" s="21"/>
      <c r="J487" s="21"/>
      <c r="K487" s="21"/>
      <c r="L487" s="21"/>
      <c r="M487" s="21"/>
      <c r="N487" s="21"/>
      <c r="O487" s="21"/>
      <c r="P487" s="21"/>
      <c r="Q487" s="21"/>
      <c r="R487" s="21"/>
      <c r="S487" s="21"/>
      <c r="T487" s="21"/>
      <c r="U487" s="21"/>
      <c r="V487" s="21"/>
      <c r="W487" s="21"/>
      <c r="X487" s="21"/>
      <c r="Y487" s="21"/>
      <c r="Z487" s="21"/>
      <c r="AA487" s="21"/>
    </row>
    <row r="488" spans="1:27">
      <c r="A488" s="21"/>
      <c r="B488" s="21"/>
      <c r="C488" s="21"/>
      <c r="D488" s="21"/>
      <c r="E488" s="21"/>
      <c r="F488" s="38"/>
      <c r="G488" s="5"/>
      <c r="H488" s="21"/>
      <c r="I488" s="21"/>
      <c r="J488" s="21"/>
      <c r="K488" s="21"/>
      <c r="L488" s="21"/>
      <c r="M488" s="21"/>
      <c r="N488" s="21"/>
      <c r="O488" s="21"/>
      <c r="P488" s="21"/>
      <c r="Q488" s="21"/>
      <c r="R488" s="21"/>
      <c r="S488" s="21"/>
      <c r="T488" s="21"/>
      <c r="U488" s="21"/>
      <c r="V488" s="21"/>
      <c r="W488" s="21"/>
      <c r="X488" s="21"/>
      <c r="Y488" s="21"/>
      <c r="Z488" s="21"/>
      <c r="AA488" s="21"/>
    </row>
    <row r="489" spans="1:27">
      <c r="A489" s="21"/>
      <c r="B489" s="21"/>
      <c r="C489" s="21"/>
      <c r="D489" s="21"/>
      <c r="E489" s="21"/>
      <c r="F489" s="38"/>
      <c r="G489" s="5"/>
      <c r="H489" s="21"/>
      <c r="I489" s="21"/>
      <c r="J489" s="21"/>
      <c r="K489" s="21"/>
      <c r="L489" s="21"/>
      <c r="M489" s="21"/>
      <c r="N489" s="21"/>
      <c r="O489" s="21"/>
      <c r="P489" s="21"/>
      <c r="Q489" s="21"/>
      <c r="R489" s="21"/>
      <c r="S489" s="21"/>
      <c r="T489" s="21"/>
      <c r="U489" s="21"/>
      <c r="V489" s="21"/>
      <c r="W489" s="21"/>
      <c r="X489" s="21"/>
      <c r="Y489" s="21"/>
      <c r="Z489" s="21"/>
      <c r="AA489" s="21"/>
    </row>
    <row r="490" spans="1:27">
      <c r="A490" s="21"/>
      <c r="B490" s="21"/>
      <c r="C490" s="21"/>
      <c r="D490" s="21"/>
      <c r="E490" s="21"/>
      <c r="F490" s="38"/>
      <c r="G490" s="5"/>
      <c r="H490" s="21"/>
      <c r="I490" s="21"/>
      <c r="J490" s="21"/>
      <c r="K490" s="21"/>
      <c r="L490" s="21"/>
      <c r="M490" s="21"/>
      <c r="N490" s="21"/>
      <c r="O490" s="21"/>
      <c r="P490" s="21"/>
      <c r="Q490" s="21"/>
      <c r="R490" s="21"/>
      <c r="S490" s="21"/>
      <c r="T490" s="21"/>
      <c r="U490" s="21"/>
      <c r="V490" s="21"/>
      <c r="W490" s="21"/>
      <c r="X490" s="21"/>
      <c r="Y490" s="21"/>
      <c r="Z490" s="21"/>
      <c r="AA490" s="21"/>
    </row>
    <row r="491" spans="1:27">
      <c r="A491" s="21"/>
      <c r="B491" s="21"/>
      <c r="C491" s="21"/>
      <c r="D491" s="21"/>
      <c r="E491" s="21"/>
      <c r="F491" s="38"/>
      <c r="G491" s="5"/>
      <c r="H491" s="21"/>
      <c r="I491" s="21"/>
      <c r="J491" s="21"/>
      <c r="K491" s="21"/>
      <c r="L491" s="21"/>
      <c r="M491" s="21"/>
      <c r="N491" s="21"/>
      <c r="O491" s="21"/>
      <c r="P491" s="21"/>
      <c r="Q491" s="21"/>
      <c r="R491" s="21"/>
      <c r="S491" s="21"/>
      <c r="T491" s="21"/>
      <c r="U491" s="21"/>
      <c r="V491" s="21"/>
      <c r="W491" s="21"/>
      <c r="X491" s="21"/>
      <c r="Y491" s="21"/>
      <c r="Z491" s="21"/>
      <c r="AA491" s="21"/>
    </row>
    <row r="492" spans="1:27">
      <c r="A492" s="21"/>
      <c r="B492" s="21"/>
      <c r="C492" s="21"/>
      <c r="D492" s="21"/>
      <c r="E492" s="21"/>
      <c r="F492" s="38"/>
      <c r="G492" s="5"/>
      <c r="H492" s="21"/>
      <c r="I492" s="21"/>
      <c r="J492" s="21"/>
      <c r="K492" s="21"/>
      <c r="L492" s="21"/>
      <c r="M492" s="21"/>
      <c r="N492" s="21"/>
      <c r="O492" s="21"/>
      <c r="P492" s="21"/>
      <c r="Q492" s="21"/>
      <c r="R492" s="21"/>
      <c r="S492" s="21"/>
      <c r="T492" s="21"/>
      <c r="U492" s="21"/>
      <c r="V492" s="21"/>
      <c r="W492" s="21"/>
      <c r="X492" s="21"/>
      <c r="Y492" s="21"/>
      <c r="Z492" s="21"/>
      <c r="AA492" s="21"/>
    </row>
    <row r="493" spans="1:27">
      <c r="A493" s="21"/>
      <c r="B493" s="21"/>
      <c r="C493" s="21"/>
      <c r="D493" s="21"/>
      <c r="E493" s="21"/>
      <c r="F493" s="38"/>
      <c r="G493" s="5"/>
      <c r="H493" s="21"/>
      <c r="I493" s="21"/>
      <c r="J493" s="21"/>
      <c r="K493" s="21"/>
      <c r="L493" s="21"/>
      <c r="M493" s="21"/>
      <c r="N493" s="21"/>
      <c r="O493" s="21"/>
      <c r="P493" s="21"/>
      <c r="Q493" s="21"/>
      <c r="R493" s="21"/>
      <c r="S493" s="21"/>
      <c r="T493" s="21"/>
      <c r="U493" s="21"/>
      <c r="V493" s="21"/>
      <c r="W493" s="21"/>
      <c r="X493" s="21"/>
      <c r="Y493" s="21"/>
      <c r="Z493" s="21"/>
      <c r="AA493" s="21"/>
    </row>
    <row r="494" spans="1:27">
      <c r="A494" s="21"/>
      <c r="B494" s="21"/>
      <c r="C494" s="21"/>
      <c r="D494" s="21"/>
      <c r="E494" s="21"/>
      <c r="F494" s="38"/>
      <c r="G494" s="5"/>
      <c r="H494" s="21"/>
      <c r="I494" s="21"/>
      <c r="J494" s="21"/>
      <c r="K494" s="21"/>
      <c r="L494" s="21"/>
      <c r="M494" s="21"/>
      <c r="N494" s="21"/>
      <c r="O494" s="21"/>
      <c r="P494" s="21"/>
      <c r="Q494" s="21"/>
      <c r="R494" s="21"/>
      <c r="S494" s="21"/>
      <c r="T494" s="21"/>
      <c r="U494" s="21"/>
      <c r="V494" s="21"/>
      <c r="W494" s="21"/>
      <c r="X494" s="21"/>
      <c r="Y494" s="21"/>
      <c r="Z494" s="21"/>
      <c r="AA494" s="21"/>
    </row>
    <row r="495" spans="1:27">
      <c r="A495" s="21"/>
      <c r="B495" s="21"/>
      <c r="C495" s="21"/>
      <c r="D495" s="21"/>
      <c r="E495" s="21"/>
      <c r="F495" s="38"/>
      <c r="G495" s="5"/>
      <c r="H495" s="21"/>
      <c r="I495" s="21"/>
      <c r="J495" s="21"/>
      <c r="K495" s="21"/>
      <c r="L495" s="21"/>
      <c r="M495" s="21"/>
      <c r="N495" s="21"/>
      <c r="O495" s="21"/>
      <c r="P495" s="21"/>
      <c r="Q495" s="21"/>
      <c r="R495" s="21"/>
      <c r="S495" s="21"/>
      <c r="T495" s="21"/>
      <c r="U495" s="21"/>
      <c r="V495" s="21"/>
      <c r="W495" s="21"/>
      <c r="X495" s="21"/>
      <c r="Y495" s="21"/>
      <c r="Z495" s="21"/>
      <c r="AA495" s="21"/>
    </row>
    <row r="496" spans="1:27">
      <c r="A496" s="21"/>
      <c r="B496" s="21"/>
      <c r="C496" s="21"/>
      <c r="D496" s="21"/>
      <c r="E496" s="21"/>
      <c r="F496" s="38"/>
      <c r="G496" s="5"/>
      <c r="H496" s="21"/>
      <c r="I496" s="21"/>
      <c r="J496" s="21"/>
      <c r="K496" s="21"/>
      <c r="L496" s="21"/>
      <c r="M496" s="21"/>
      <c r="N496" s="21"/>
      <c r="O496" s="21"/>
      <c r="P496" s="21"/>
      <c r="Q496" s="21"/>
      <c r="R496" s="21"/>
      <c r="S496" s="21"/>
      <c r="T496" s="21"/>
      <c r="U496" s="21"/>
      <c r="V496" s="21"/>
      <c r="W496" s="21"/>
      <c r="X496" s="21"/>
      <c r="Y496" s="21"/>
      <c r="Z496" s="21"/>
      <c r="AA496" s="21"/>
    </row>
    <row r="497" spans="1:27">
      <c r="A497" s="21"/>
      <c r="B497" s="21"/>
      <c r="C497" s="21"/>
      <c r="D497" s="21"/>
      <c r="E497" s="21"/>
      <c r="F497" s="38"/>
      <c r="G497" s="5"/>
      <c r="H497" s="21"/>
      <c r="I497" s="21"/>
      <c r="J497" s="21"/>
      <c r="K497" s="21"/>
      <c r="L497" s="21"/>
      <c r="M497" s="21"/>
      <c r="N497" s="21"/>
      <c r="O497" s="21"/>
      <c r="P497" s="21"/>
      <c r="Q497" s="21"/>
      <c r="R497" s="21"/>
      <c r="S497" s="21"/>
      <c r="T497" s="21"/>
      <c r="U497" s="21"/>
      <c r="V497" s="21"/>
      <c r="W497" s="21"/>
      <c r="X497" s="21"/>
      <c r="Y497" s="21"/>
      <c r="Z497" s="21"/>
      <c r="AA497" s="21"/>
    </row>
    <row r="498" spans="1:27">
      <c r="A498" s="21"/>
      <c r="B498" s="21"/>
      <c r="C498" s="21"/>
      <c r="D498" s="21"/>
      <c r="E498" s="21"/>
      <c r="F498" s="38"/>
      <c r="G498" s="5"/>
      <c r="H498" s="21"/>
      <c r="I498" s="21"/>
      <c r="J498" s="21"/>
      <c r="K498" s="21"/>
      <c r="L498" s="21"/>
      <c r="M498" s="21"/>
      <c r="N498" s="21"/>
      <c r="O498" s="21"/>
      <c r="P498" s="21"/>
      <c r="Q498" s="21"/>
      <c r="R498" s="21"/>
      <c r="S498" s="21"/>
      <c r="T498" s="21"/>
      <c r="U498" s="21"/>
      <c r="V498" s="21"/>
      <c r="W498" s="21"/>
      <c r="X498" s="21"/>
      <c r="Y498" s="21"/>
      <c r="Z498" s="21"/>
      <c r="AA498" s="21"/>
    </row>
    <row r="499" spans="1:27">
      <c r="A499" s="21"/>
      <c r="B499" s="21"/>
      <c r="C499" s="21"/>
      <c r="D499" s="21"/>
      <c r="E499" s="21"/>
      <c r="F499" s="38"/>
      <c r="G499" s="5"/>
      <c r="H499" s="21"/>
      <c r="I499" s="21"/>
      <c r="J499" s="21"/>
      <c r="K499" s="21"/>
      <c r="L499" s="21"/>
      <c r="M499" s="21"/>
      <c r="N499" s="21"/>
      <c r="O499" s="21"/>
      <c r="P499" s="21"/>
      <c r="Q499" s="21"/>
      <c r="R499" s="21"/>
      <c r="S499" s="21"/>
      <c r="T499" s="21"/>
      <c r="U499" s="21"/>
      <c r="V499" s="21"/>
      <c r="W499" s="21"/>
      <c r="X499" s="21"/>
      <c r="Y499" s="21"/>
      <c r="Z499" s="21"/>
      <c r="AA499" s="21"/>
    </row>
    <row r="500" spans="1:27">
      <c r="A500" s="21"/>
      <c r="B500" s="21"/>
      <c r="C500" s="21"/>
      <c r="D500" s="21"/>
      <c r="E500" s="21"/>
      <c r="F500" s="38"/>
      <c r="G500" s="5"/>
      <c r="H500" s="21"/>
      <c r="I500" s="21"/>
      <c r="J500" s="21"/>
      <c r="K500" s="21"/>
      <c r="L500" s="21"/>
      <c r="M500" s="21"/>
      <c r="N500" s="21"/>
      <c r="O500" s="21"/>
      <c r="P500" s="21"/>
      <c r="Q500" s="21"/>
      <c r="R500" s="21"/>
      <c r="S500" s="21"/>
      <c r="T500" s="21"/>
      <c r="U500" s="21"/>
      <c r="V500" s="21"/>
      <c r="W500" s="21"/>
      <c r="X500" s="21"/>
      <c r="Y500" s="21"/>
      <c r="Z500" s="21"/>
      <c r="AA500" s="21"/>
    </row>
    <row r="501" spans="1:27">
      <c r="A501" s="21"/>
      <c r="B501" s="21"/>
      <c r="C501" s="21"/>
      <c r="D501" s="21"/>
      <c r="E501" s="21"/>
      <c r="F501" s="38"/>
      <c r="G501" s="5"/>
      <c r="H501" s="21"/>
      <c r="I501" s="21"/>
      <c r="J501" s="21"/>
      <c r="K501" s="21"/>
      <c r="L501" s="21"/>
      <c r="M501" s="21"/>
      <c r="N501" s="21"/>
      <c r="O501" s="21"/>
      <c r="P501" s="21"/>
      <c r="Q501" s="21"/>
      <c r="R501" s="21"/>
      <c r="S501" s="21"/>
      <c r="T501" s="21"/>
      <c r="U501" s="21"/>
      <c r="V501" s="21"/>
      <c r="W501" s="21"/>
      <c r="X501" s="21"/>
      <c r="Y501" s="21"/>
      <c r="Z501" s="21"/>
      <c r="AA501" s="21"/>
    </row>
    <row r="502" spans="1:27">
      <c r="A502" s="21"/>
      <c r="B502" s="21"/>
      <c r="C502" s="21"/>
      <c r="D502" s="21"/>
      <c r="E502" s="21"/>
      <c r="F502" s="38"/>
      <c r="G502" s="5"/>
      <c r="H502" s="21"/>
      <c r="I502" s="21"/>
      <c r="J502" s="21"/>
      <c r="K502" s="21"/>
      <c r="L502" s="21"/>
      <c r="M502" s="21"/>
      <c r="N502" s="21"/>
      <c r="O502" s="21"/>
      <c r="P502" s="21"/>
      <c r="Q502" s="21"/>
      <c r="R502" s="21"/>
      <c r="S502" s="21"/>
      <c r="T502" s="21"/>
      <c r="U502" s="21"/>
      <c r="V502" s="21"/>
      <c r="W502" s="21"/>
      <c r="X502" s="21"/>
      <c r="Y502" s="21"/>
      <c r="Z502" s="21"/>
      <c r="AA502" s="21"/>
    </row>
    <row r="503" spans="1:27">
      <c r="A503" s="21"/>
      <c r="B503" s="21"/>
      <c r="C503" s="21"/>
      <c r="D503" s="21"/>
      <c r="E503" s="21"/>
      <c r="F503" s="38"/>
      <c r="G503" s="5"/>
      <c r="H503" s="21"/>
      <c r="I503" s="21"/>
      <c r="J503" s="21"/>
      <c r="K503" s="21"/>
      <c r="L503" s="21"/>
      <c r="M503" s="21"/>
      <c r="N503" s="21"/>
      <c r="O503" s="21"/>
      <c r="P503" s="21"/>
      <c r="Q503" s="21"/>
      <c r="R503" s="21"/>
      <c r="S503" s="21"/>
      <c r="T503" s="21"/>
      <c r="U503" s="21"/>
      <c r="V503" s="21"/>
      <c r="W503" s="21"/>
      <c r="X503" s="21"/>
      <c r="Y503" s="21"/>
      <c r="Z503" s="21"/>
      <c r="AA503" s="21"/>
    </row>
    <row r="504" spans="1:27">
      <c r="A504" s="21"/>
      <c r="B504" s="21"/>
      <c r="C504" s="21"/>
      <c r="D504" s="21"/>
      <c r="E504" s="21"/>
      <c r="F504" s="38"/>
      <c r="G504" s="5"/>
      <c r="H504" s="21"/>
      <c r="I504" s="21"/>
      <c r="J504" s="21"/>
      <c r="K504" s="21"/>
      <c r="L504" s="21"/>
      <c r="M504" s="21"/>
      <c r="N504" s="21"/>
      <c r="O504" s="21"/>
      <c r="P504" s="21"/>
      <c r="Q504" s="21"/>
      <c r="R504" s="21"/>
      <c r="S504" s="21"/>
      <c r="T504" s="21"/>
      <c r="U504" s="21"/>
      <c r="V504" s="21"/>
      <c r="W504" s="21"/>
      <c r="X504" s="21"/>
      <c r="Y504" s="21"/>
      <c r="Z504" s="21"/>
      <c r="AA504" s="21"/>
    </row>
    <row r="505" spans="1:27">
      <c r="A505" s="21"/>
      <c r="B505" s="21"/>
      <c r="C505" s="21"/>
      <c r="D505" s="21"/>
      <c r="E505" s="21"/>
      <c r="F505" s="38"/>
      <c r="G505" s="5"/>
      <c r="H505" s="21"/>
      <c r="I505" s="21"/>
      <c r="J505" s="21"/>
      <c r="K505" s="21"/>
      <c r="L505" s="21"/>
      <c r="M505" s="21"/>
      <c r="N505" s="21"/>
      <c r="O505" s="21"/>
      <c r="P505" s="21"/>
      <c r="Q505" s="21"/>
      <c r="R505" s="21"/>
      <c r="S505" s="21"/>
      <c r="T505" s="21"/>
      <c r="U505" s="21"/>
      <c r="V505" s="21"/>
      <c r="W505" s="21"/>
      <c r="X505" s="21"/>
      <c r="Y505" s="21"/>
      <c r="Z505" s="21"/>
      <c r="AA505" s="21"/>
    </row>
    <row r="506" spans="1:27">
      <c r="A506" s="21"/>
      <c r="B506" s="21"/>
      <c r="C506" s="21"/>
      <c r="D506" s="21"/>
      <c r="E506" s="21"/>
      <c r="F506" s="38"/>
      <c r="G506" s="5"/>
      <c r="H506" s="21"/>
      <c r="I506" s="21"/>
      <c r="J506" s="21"/>
      <c r="K506" s="21"/>
      <c r="L506" s="21"/>
      <c r="M506" s="21"/>
      <c r="N506" s="21"/>
      <c r="O506" s="21"/>
      <c r="P506" s="21"/>
      <c r="Q506" s="21"/>
      <c r="R506" s="21"/>
      <c r="S506" s="21"/>
      <c r="T506" s="21"/>
      <c r="U506" s="21"/>
      <c r="V506" s="21"/>
      <c r="W506" s="21"/>
      <c r="X506" s="21"/>
      <c r="Y506" s="21"/>
      <c r="Z506" s="21"/>
      <c r="AA506" s="21"/>
    </row>
    <row r="507" spans="1:27">
      <c r="A507" s="21"/>
      <c r="B507" s="21"/>
      <c r="C507" s="21"/>
      <c r="D507" s="21"/>
      <c r="E507" s="21"/>
      <c r="F507" s="38"/>
      <c r="G507" s="5"/>
      <c r="H507" s="21"/>
      <c r="I507" s="21"/>
      <c r="J507" s="21"/>
      <c r="K507" s="21"/>
      <c r="L507" s="21"/>
      <c r="M507" s="21"/>
      <c r="N507" s="21"/>
      <c r="O507" s="21"/>
      <c r="P507" s="21"/>
      <c r="Q507" s="21"/>
      <c r="R507" s="21"/>
      <c r="S507" s="21"/>
      <c r="T507" s="21"/>
      <c r="U507" s="21"/>
      <c r="V507" s="21"/>
      <c r="W507" s="21"/>
      <c r="X507" s="21"/>
      <c r="Y507" s="21"/>
      <c r="Z507" s="21"/>
      <c r="AA507" s="21"/>
    </row>
    <row r="508" spans="1:27">
      <c r="A508" s="21"/>
      <c r="B508" s="21"/>
      <c r="C508" s="21"/>
      <c r="D508" s="21"/>
      <c r="E508" s="21"/>
      <c r="F508" s="38"/>
      <c r="G508" s="5"/>
      <c r="H508" s="21"/>
      <c r="I508" s="21"/>
      <c r="J508" s="21"/>
      <c r="K508" s="21"/>
      <c r="L508" s="21"/>
      <c r="M508" s="21"/>
      <c r="N508" s="21"/>
      <c r="O508" s="21"/>
      <c r="P508" s="21"/>
      <c r="Q508" s="21"/>
      <c r="R508" s="21"/>
      <c r="S508" s="21"/>
      <c r="T508" s="21"/>
      <c r="U508" s="21"/>
      <c r="V508" s="21"/>
      <c r="W508" s="21"/>
      <c r="X508" s="21"/>
      <c r="Y508" s="21"/>
      <c r="Z508" s="21"/>
      <c r="AA508" s="21"/>
    </row>
    <row r="509" spans="1:27">
      <c r="A509" s="21"/>
      <c r="B509" s="21"/>
      <c r="C509" s="21"/>
      <c r="D509" s="21"/>
      <c r="E509" s="21"/>
      <c r="F509" s="38"/>
      <c r="G509" s="5"/>
      <c r="H509" s="21"/>
      <c r="I509" s="21"/>
      <c r="J509" s="21"/>
      <c r="K509" s="21"/>
      <c r="L509" s="21"/>
      <c r="M509" s="21"/>
      <c r="N509" s="21"/>
      <c r="O509" s="21"/>
      <c r="P509" s="21"/>
      <c r="Q509" s="21"/>
      <c r="R509" s="21"/>
      <c r="S509" s="21"/>
      <c r="T509" s="21"/>
      <c r="U509" s="21"/>
      <c r="V509" s="21"/>
      <c r="W509" s="21"/>
      <c r="X509" s="21"/>
      <c r="Y509" s="21"/>
      <c r="Z509" s="21"/>
      <c r="AA509" s="21"/>
    </row>
    <row r="510" spans="1:27">
      <c r="A510" s="21"/>
      <c r="B510" s="21"/>
      <c r="C510" s="21"/>
      <c r="D510" s="21"/>
      <c r="E510" s="21"/>
      <c r="F510" s="38"/>
      <c r="G510" s="5"/>
      <c r="H510" s="21"/>
      <c r="I510" s="21"/>
      <c r="J510" s="21"/>
      <c r="K510" s="21"/>
      <c r="L510" s="21"/>
      <c r="M510" s="21"/>
      <c r="N510" s="21"/>
      <c r="O510" s="21"/>
      <c r="P510" s="21"/>
      <c r="Q510" s="21"/>
      <c r="R510" s="21"/>
      <c r="S510" s="21"/>
      <c r="T510" s="21"/>
      <c r="U510" s="21"/>
      <c r="V510" s="21"/>
      <c r="W510" s="21"/>
      <c r="X510" s="21"/>
      <c r="Y510" s="21"/>
      <c r="Z510" s="21"/>
      <c r="AA510" s="21"/>
    </row>
    <row r="511" spans="1:27">
      <c r="A511" s="21"/>
      <c r="B511" s="21"/>
      <c r="C511" s="21"/>
      <c r="D511" s="21"/>
      <c r="E511" s="21"/>
      <c r="F511" s="38"/>
      <c r="G511" s="5"/>
      <c r="H511" s="21"/>
      <c r="I511" s="21"/>
      <c r="J511" s="21"/>
      <c r="K511" s="21"/>
      <c r="L511" s="21"/>
      <c r="M511" s="21"/>
      <c r="N511" s="21"/>
      <c r="O511" s="21"/>
      <c r="P511" s="21"/>
      <c r="Q511" s="21"/>
      <c r="R511" s="21"/>
      <c r="S511" s="21"/>
      <c r="T511" s="21"/>
      <c r="U511" s="21"/>
      <c r="V511" s="21"/>
      <c r="W511" s="21"/>
      <c r="X511" s="21"/>
      <c r="Y511" s="21"/>
      <c r="Z511" s="21"/>
      <c r="AA511" s="21"/>
    </row>
    <row r="512" spans="1:27">
      <c r="A512" s="21"/>
      <c r="B512" s="21"/>
      <c r="C512" s="21"/>
      <c r="D512" s="21"/>
      <c r="E512" s="21"/>
      <c r="F512" s="38"/>
      <c r="G512" s="5"/>
      <c r="H512" s="21"/>
      <c r="I512" s="21"/>
      <c r="J512" s="21"/>
      <c r="K512" s="21"/>
      <c r="L512" s="21"/>
      <c r="M512" s="21"/>
      <c r="N512" s="21"/>
      <c r="O512" s="21"/>
      <c r="P512" s="21"/>
      <c r="Q512" s="21"/>
      <c r="R512" s="21"/>
      <c r="S512" s="21"/>
      <c r="T512" s="21"/>
      <c r="U512" s="21"/>
      <c r="V512" s="21"/>
      <c r="W512" s="21"/>
      <c r="X512" s="21"/>
      <c r="Y512" s="21"/>
      <c r="Z512" s="21"/>
      <c r="AA512" s="21"/>
    </row>
    <row r="513" spans="1:27">
      <c r="A513" s="21"/>
      <c r="B513" s="21"/>
      <c r="C513" s="21"/>
      <c r="D513" s="21"/>
      <c r="E513" s="21"/>
      <c r="F513" s="38"/>
      <c r="G513" s="5"/>
      <c r="H513" s="21"/>
      <c r="I513" s="21"/>
      <c r="J513" s="21"/>
      <c r="K513" s="21"/>
      <c r="L513" s="21"/>
      <c r="M513" s="21"/>
      <c r="N513" s="21"/>
      <c r="O513" s="21"/>
      <c r="P513" s="21"/>
      <c r="Q513" s="21"/>
      <c r="R513" s="21"/>
      <c r="S513" s="21"/>
      <c r="T513" s="21"/>
      <c r="U513" s="21"/>
      <c r="V513" s="21"/>
      <c r="W513" s="21"/>
      <c r="X513" s="21"/>
      <c r="Y513" s="21"/>
      <c r="Z513" s="21"/>
      <c r="AA513" s="21"/>
    </row>
    <row r="514" spans="1:27">
      <c r="A514" s="21"/>
      <c r="B514" s="21"/>
      <c r="C514" s="21"/>
      <c r="D514" s="21"/>
      <c r="E514" s="21"/>
      <c r="F514" s="38"/>
      <c r="G514" s="5"/>
      <c r="H514" s="21"/>
      <c r="I514" s="21"/>
      <c r="J514" s="21"/>
      <c r="K514" s="21"/>
      <c r="L514" s="21"/>
      <c r="M514" s="21"/>
      <c r="N514" s="21"/>
      <c r="O514" s="21"/>
      <c r="P514" s="21"/>
      <c r="Q514" s="21"/>
      <c r="R514" s="21"/>
      <c r="S514" s="21"/>
      <c r="T514" s="21"/>
      <c r="U514" s="21"/>
      <c r="V514" s="21"/>
      <c r="W514" s="21"/>
      <c r="X514" s="21"/>
      <c r="Y514" s="21"/>
      <c r="Z514" s="21"/>
      <c r="AA514" s="21"/>
    </row>
    <row r="515" spans="1:27">
      <c r="A515" s="21"/>
      <c r="B515" s="21"/>
      <c r="C515" s="21"/>
      <c r="D515" s="21"/>
      <c r="E515" s="21"/>
      <c r="F515" s="38"/>
      <c r="G515" s="5"/>
      <c r="H515" s="21"/>
      <c r="I515" s="21"/>
      <c r="J515" s="21"/>
      <c r="K515" s="21"/>
      <c r="L515" s="21"/>
      <c r="M515" s="21"/>
      <c r="N515" s="21"/>
      <c r="O515" s="21"/>
      <c r="P515" s="21"/>
      <c r="Q515" s="21"/>
      <c r="R515" s="21"/>
      <c r="S515" s="21"/>
      <c r="T515" s="21"/>
      <c r="U515" s="21"/>
      <c r="V515" s="21"/>
      <c r="W515" s="21"/>
      <c r="X515" s="21"/>
      <c r="Y515" s="21"/>
      <c r="Z515" s="21"/>
      <c r="AA515" s="21"/>
    </row>
    <row r="516" spans="1:27">
      <c r="A516" s="21"/>
      <c r="B516" s="21"/>
      <c r="C516" s="21"/>
      <c r="D516" s="21"/>
      <c r="E516" s="21"/>
      <c r="F516" s="38"/>
      <c r="G516" s="5"/>
      <c r="H516" s="21"/>
      <c r="I516" s="21"/>
      <c r="J516" s="21"/>
      <c r="K516" s="21"/>
      <c r="L516" s="21"/>
      <c r="M516" s="21"/>
      <c r="N516" s="21"/>
      <c r="O516" s="21"/>
      <c r="P516" s="21"/>
      <c r="Q516" s="21"/>
      <c r="R516" s="21"/>
      <c r="S516" s="21"/>
      <c r="T516" s="21"/>
      <c r="U516" s="21"/>
      <c r="V516" s="21"/>
      <c r="W516" s="21"/>
      <c r="X516" s="21"/>
      <c r="Y516" s="21"/>
      <c r="Z516" s="21"/>
      <c r="AA516" s="21"/>
    </row>
    <row r="517" spans="1:27">
      <c r="A517" s="21"/>
      <c r="B517" s="21"/>
      <c r="C517" s="21"/>
      <c r="D517" s="21"/>
      <c r="E517" s="21"/>
      <c r="F517" s="38"/>
      <c r="G517" s="5"/>
      <c r="H517" s="21"/>
      <c r="I517" s="21"/>
      <c r="J517" s="21"/>
      <c r="K517" s="21"/>
      <c r="L517" s="21"/>
      <c r="M517" s="21"/>
      <c r="N517" s="21"/>
      <c r="O517" s="21"/>
      <c r="P517" s="21"/>
      <c r="Q517" s="21"/>
      <c r="R517" s="21"/>
      <c r="S517" s="21"/>
      <c r="T517" s="21"/>
      <c r="U517" s="21"/>
      <c r="V517" s="21"/>
      <c r="W517" s="21"/>
      <c r="X517" s="21"/>
      <c r="Y517" s="21"/>
      <c r="Z517" s="21"/>
      <c r="AA517" s="21"/>
    </row>
    <row r="518" spans="1:27">
      <c r="A518" s="21"/>
      <c r="B518" s="21"/>
      <c r="C518" s="21"/>
      <c r="D518" s="21"/>
      <c r="E518" s="21"/>
      <c r="F518" s="38"/>
      <c r="G518" s="5"/>
      <c r="H518" s="21"/>
      <c r="I518" s="21"/>
      <c r="J518" s="21"/>
      <c r="K518" s="21"/>
      <c r="L518" s="21"/>
      <c r="M518" s="21"/>
      <c r="N518" s="21"/>
      <c r="O518" s="21"/>
      <c r="P518" s="21"/>
      <c r="Q518" s="21"/>
      <c r="R518" s="21"/>
      <c r="S518" s="21"/>
      <c r="T518" s="21"/>
      <c r="U518" s="21"/>
      <c r="V518" s="21"/>
      <c r="W518" s="21"/>
      <c r="X518" s="21"/>
      <c r="Y518" s="21"/>
      <c r="Z518" s="21"/>
      <c r="AA518" s="21"/>
    </row>
    <row r="519" spans="1:27">
      <c r="A519" s="21"/>
      <c r="B519" s="21"/>
      <c r="C519" s="21"/>
      <c r="D519" s="21"/>
      <c r="E519" s="21"/>
      <c r="F519" s="38"/>
      <c r="G519" s="5"/>
      <c r="H519" s="21"/>
      <c r="I519" s="21"/>
      <c r="J519" s="21"/>
      <c r="K519" s="21"/>
      <c r="L519" s="21"/>
      <c r="M519" s="21"/>
      <c r="N519" s="21"/>
      <c r="O519" s="21"/>
      <c r="P519" s="21"/>
      <c r="Q519" s="21"/>
      <c r="R519" s="21"/>
      <c r="S519" s="21"/>
      <c r="T519" s="21"/>
      <c r="U519" s="21"/>
      <c r="V519" s="21"/>
      <c r="W519" s="21"/>
      <c r="X519" s="21"/>
      <c r="Y519" s="21"/>
      <c r="Z519" s="21"/>
      <c r="AA519" s="21"/>
    </row>
    <row r="520" spans="1:27">
      <c r="A520" s="21"/>
      <c r="B520" s="21"/>
      <c r="C520" s="21"/>
      <c r="D520" s="21"/>
      <c r="E520" s="21"/>
      <c r="F520" s="38"/>
      <c r="G520" s="5"/>
      <c r="H520" s="21"/>
      <c r="I520" s="21"/>
      <c r="J520" s="21"/>
      <c r="K520" s="21"/>
      <c r="L520" s="21"/>
      <c r="M520" s="21"/>
      <c r="N520" s="21"/>
      <c r="O520" s="21"/>
      <c r="P520" s="21"/>
      <c r="Q520" s="21"/>
      <c r="R520" s="21"/>
      <c r="S520" s="21"/>
      <c r="T520" s="21"/>
      <c r="U520" s="21"/>
      <c r="V520" s="21"/>
      <c r="W520" s="21"/>
      <c r="X520" s="21"/>
      <c r="Y520" s="21"/>
      <c r="Z520" s="21"/>
      <c r="AA520" s="21"/>
    </row>
    <row r="521" spans="1:27">
      <c r="A521" s="21"/>
      <c r="B521" s="21"/>
      <c r="C521" s="21"/>
      <c r="D521" s="21"/>
      <c r="E521" s="21"/>
      <c r="F521" s="38"/>
      <c r="G521" s="5"/>
      <c r="H521" s="21"/>
      <c r="I521" s="21"/>
      <c r="J521" s="21"/>
      <c r="K521" s="21"/>
      <c r="L521" s="21"/>
      <c r="M521" s="21"/>
      <c r="N521" s="21"/>
      <c r="O521" s="21"/>
      <c r="P521" s="21"/>
      <c r="Q521" s="21"/>
      <c r="R521" s="21"/>
      <c r="S521" s="21"/>
      <c r="T521" s="21"/>
      <c r="U521" s="21"/>
      <c r="V521" s="21"/>
      <c r="W521" s="21"/>
      <c r="X521" s="21"/>
      <c r="Y521" s="21"/>
      <c r="Z521" s="21"/>
      <c r="AA521" s="21"/>
    </row>
    <row r="522" spans="1:27">
      <c r="A522" s="21"/>
      <c r="B522" s="21"/>
      <c r="C522" s="21"/>
      <c r="D522" s="21"/>
      <c r="E522" s="21"/>
      <c r="F522" s="38"/>
      <c r="G522" s="5"/>
      <c r="H522" s="21"/>
      <c r="I522" s="21"/>
      <c r="J522" s="21"/>
      <c r="K522" s="21"/>
      <c r="L522" s="21"/>
      <c r="M522" s="21"/>
      <c r="N522" s="21"/>
      <c r="O522" s="21"/>
      <c r="P522" s="21"/>
      <c r="Q522" s="21"/>
      <c r="R522" s="21"/>
      <c r="S522" s="21"/>
      <c r="T522" s="21"/>
      <c r="U522" s="21"/>
      <c r="V522" s="21"/>
      <c r="W522" s="21"/>
      <c r="X522" s="21"/>
      <c r="Y522" s="21"/>
      <c r="Z522" s="21"/>
      <c r="AA522" s="21"/>
    </row>
    <row r="523" spans="1:27">
      <c r="A523" s="21"/>
      <c r="B523" s="21"/>
      <c r="C523" s="21"/>
      <c r="D523" s="21"/>
      <c r="E523" s="21"/>
      <c r="F523" s="38"/>
      <c r="G523" s="5"/>
      <c r="H523" s="21"/>
      <c r="I523" s="21"/>
      <c r="J523" s="21"/>
      <c r="K523" s="21"/>
      <c r="L523" s="21"/>
      <c r="M523" s="21"/>
      <c r="N523" s="21"/>
      <c r="O523" s="21"/>
      <c r="P523" s="21"/>
      <c r="Q523" s="21"/>
      <c r="R523" s="21"/>
      <c r="S523" s="21"/>
      <c r="T523" s="21"/>
      <c r="U523" s="21"/>
      <c r="V523" s="21"/>
      <c r="W523" s="21"/>
      <c r="X523" s="21"/>
      <c r="Y523" s="21"/>
      <c r="Z523" s="21"/>
      <c r="AA523" s="21"/>
    </row>
    <row r="524" spans="1:27">
      <c r="A524" s="21"/>
      <c r="B524" s="21"/>
      <c r="C524" s="21"/>
      <c r="D524" s="21"/>
      <c r="E524" s="21"/>
      <c r="F524" s="38"/>
      <c r="G524" s="5"/>
      <c r="H524" s="21"/>
      <c r="I524" s="21"/>
      <c r="J524" s="21"/>
      <c r="K524" s="21"/>
      <c r="L524" s="21"/>
      <c r="M524" s="21"/>
      <c r="N524" s="21"/>
      <c r="O524" s="21"/>
      <c r="P524" s="21"/>
      <c r="Q524" s="21"/>
      <c r="R524" s="21"/>
      <c r="S524" s="21"/>
      <c r="T524" s="21"/>
      <c r="U524" s="21"/>
      <c r="V524" s="21"/>
      <c r="W524" s="21"/>
      <c r="X524" s="21"/>
      <c r="Y524" s="21"/>
      <c r="Z524" s="21"/>
      <c r="AA524" s="21"/>
    </row>
    <row r="525" spans="1:27">
      <c r="A525" s="21"/>
      <c r="B525" s="21"/>
      <c r="C525" s="21"/>
      <c r="D525" s="21"/>
      <c r="E525" s="21"/>
      <c r="F525" s="38"/>
      <c r="G525" s="5"/>
      <c r="H525" s="21"/>
      <c r="I525" s="21"/>
      <c r="J525" s="21"/>
      <c r="K525" s="21"/>
      <c r="L525" s="21"/>
      <c r="M525" s="21"/>
      <c r="N525" s="21"/>
      <c r="O525" s="21"/>
      <c r="P525" s="21"/>
      <c r="Q525" s="21"/>
      <c r="R525" s="21"/>
      <c r="S525" s="21"/>
      <c r="T525" s="21"/>
      <c r="U525" s="21"/>
      <c r="V525" s="21"/>
      <c r="W525" s="21"/>
      <c r="X525" s="21"/>
      <c r="Y525" s="21"/>
      <c r="Z525" s="21"/>
      <c r="AA525" s="21"/>
    </row>
    <row r="526" spans="1:27">
      <c r="A526" s="21"/>
      <c r="B526" s="21"/>
      <c r="C526" s="21"/>
      <c r="D526" s="21"/>
      <c r="E526" s="21"/>
      <c r="F526" s="38"/>
      <c r="G526" s="5"/>
      <c r="H526" s="21"/>
      <c r="I526" s="21"/>
      <c r="J526" s="21"/>
      <c r="K526" s="21"/>
      <c r="L526" s="21"/>
      <c r="M526" s="21"/>
      <c r="N526" s="21"/>
      <c r="O526" s="21"/>
      <c r="P526" s="21"/>
      <c r="Q526" s="21"/>
      <c r="R526" s="21"/>
      <c r="S526" s="21"/>
      <c r="T526" s="21"/>
      <c r="U526" s="21"/>
      <c r="V526" s="21"/>
      <c r="W526" s="21"/>
      <c r="X526" s="21"/>
      <c r="Y526" s="21"/>
      <c r="Z526" s="21"/>
      <c r="AA526" s="21"/>
    </row>
    <row r="527" spans="1:27">
      <c r="A527" s="21"/>
      <c r="B527" s="21"/>
      <c r="C527" s="21"/>
      <c r="D527" s="21"/>
      <c r="E527" s="21"/>
      <c r="F527" s="38"/>
      <c r="G527" s="5"/>
      <c r="H527" s="21"/>
      <c r="I527" s="21"/>
      <c r="J527" s="21"/>
      <c r="K527" s="21"/>
      <c r="L527" s="21"/>
      <c r="M527" s="21"/>
      <c r="N527" s="21"/>
      <c r="O527" s="21"/>
      <c r="P527" s="21"/>
      <c r="Q527" s="21"/>
      <c r="R527" s="21"/>
      <c r="S527" s="21"/>
      <c r="T527" s="21"/>
      <c r="U527" s="21"/>
      <c r="V527" s="21"/>
      <c r="W527" s="21"/>
      <c r="X527" s="21"/>
      <c r="Y527" s="21"/>
      <c r="Z527" s="21"/>
      <c r="AA527" s="21"/>
    </row>
    <row r="528" spans="1:27">
      <c r="A528" s="21"/>
      <c r="B528" s="21"/>
      <c r="C528" s="21"/>
      <c r="D528" s="21"/>
      <c r="E528" s="21"/>
      <c r="F528" s="38"/>
      <c r="G528" s="5"/>
      <c r="H528" s="21"/>
      <c r="I528" s="21"/>
      <c r="J528" s="21"/>
      <c r="K528" s="21"/>
      <c r="L528" s="21"/>
      <c r="M528" s="21"/>
      <c r="N528" s="21"/>
      <c r="O528" s="21"/>
      <c r="P528" s="21"/>
      <c r="Q528" s="21"/>
      <c r="R528" s="21"/>
      <c r="S528" s="21"/>
      <c r="T528" s="21"/>
      <c r="U528" s="21"/>
      <c r="V528" s="21"/>
      <c r="W528" s="21"/>
      <c r="X528" s="21"/>
      <c r="Y528" s="21"/>
      <c r="Z528" s="21"/>
      <c r="AA528" s="21"/>
    </row>
    <row r="529" spans="1:27">
      <c r="A529" s="21"/>
      <c r="B529" s="21"/>
      <c r="C529" s="21"/>
      <c r="D529" s="21"/>
      <c r="E529" s="21"/>
      <c r="F529" s="38"/>
      <c r="G529" s="5"/>
      <c r="H529" s="21"/>
      <c r="I529" s="21"/>
      <c r="J529" s="21"/>
      <c r="K529" s="21"/>
      <c r="L529" s="21"/>
      <c r="M529" s="21"/>
      <c r="N529" s="21"/>
      <c r="O529" s="21"/>
      <c r="P529" s="21"/>
      <c r="Q529" s="21"/>
      <c r="R529" s="21"/>
      <c r="S529" s="21"/>
      <c r="T529" s="21"/>
      <c r="U529" s="21"/>
      <c r="V529" s="21"/>
      <c r="W529" s="21"/>
      <c r="X529" s="21"/>
      <c r="Y529" s="21"/>
      <c r="Z529" s="21"/>
      <c r="AA529" s="21"/>
    </row>
    <row r="530" spans="1:27">
      <c r="A530" s="21"/>
      <c r="B530" s="21"/>
      <c r="C530" s="21"/>
      <c r="D530" s="21"/>
      <c r="E530" s="21"/>
      <c r="F530" s="38"/>
      <c r="G530" s="5"/>
      <c r="H530" s="21"/>
      <c r="I530" s="21"/>
      <c r="J530" s="21"/>
      <c r="K530" s="21"/>
      <c r="L530" s="21"/>
      <c r="M530" s="21"/>
      <c r="N530" s="21"/>
      <c r="O530" s="21"/>
      <c r="P530" s="21"/>
      <c r="Q530" s="21"/>
      <c r="R530" s="21"/>
      <c r="S530" s="21"/>
      <c r="T530" s="21"/>
      <c r="U530" s="21"/>
      <c r="V530" s="21"/>
      <c r="W530" s="21"/>
      <c r="X530" s="21"/>
      <c r="Y530" s="21"/>
      <c r="Z530" s="21"/>
      <c r="AA530" s="21"/>
    </row>
    <row r="531" spans="1:27">
      <c r="A531" s="21"/>
      <c r="B531" s="21"/>
      <c r="C531" s="21"/>
      <c r="D531" s="21"/>
      <c r="E531" s="21"/>
      <c r="F531" s="38"/>
      <c r="G531" s="5"/>
      <c r="H531" s="21"/>
      <c r="I531" s="21"/>
      <c r="J531" s="21"/>
      <c r="K531" s="21"/>
      <c r="L531" s="21"/>
      <c r="M531" s="21"/>
      <c r="N531" s="21"/>
      <c r="O531" s="21"/>
      <c r="P531" s="21"/>
      <c r="Q531" s="21"/>
      <c r="R531" s="21"/>
      <c r="S531" s="21"/>
      <c r="T531" s="21"/>
      <c r="U531" s="21"/>
      <c r="V531" s="21"/>
      <c r="W531" s="21"/>
      <c r="X531" s="21"/>
      <c r="Y531" s="21"/>
      <c r="Z531" s="21"/>
      <c r="AA531" s="21"/>
    </row>
    <row r="532" spans="1:27">
      <c r="A532" s="21"/>
      <c r="B532" s="21"/>
      <c r="C532" s="21"/>
      <c r="D532" s="21"/>
      <c r="E532" s="21"/>
      <c r="F532" s="38"/>
      <c r="G532" s="5"/>
      <c r="H532" s="21"/>
      <c r="I532" s="21"/>
      <c r="J532" s="21"/>
      <c r="K532" s="21"/>
      <c r="L532" s="21"/>
      <c r="M532" s="21"/>
      <c r="N532" s="21"/>
      <c r="O532" s="21"/>
      <c r="P532" s="21"/>
      <c r="Q532" s="21"/>
      <c r="R532" s="21"/>
      <c r="S532" s="21"/>
      <c r="T532" s="21"/>
      <c r="U532" s="21"/>
      <c r="V532" s="21"/>
      <c r="W532" s="21"/>
      <c r="X532" s="21"/>
      <c r="Y532" s="21"/>
      <c r="Z532" s="21"/>
      <c r="AA532" s="21"/>
    </row>
    <row r="533" spans="1:27">
      <c r="A533" s="21"/>
      <c r="B533" s="21"/>
      <c r="C533" s="21"/>
      <c r="D533" s="21"/>
      <c r="E533" s="21"/>
      <c r="F533" s="38"/>
      <c r="G533" s="5"/>
      <c r="H533" s="21"/>
      <c r="I533" s="21"/>
      <c r="J533" s="21"/>
      <c r="K533" s="21"/>
      <c r="L533" s="21"/>
      <c r="M533" s="21"/>
      <c r="N533" s="21"/>
      <c r="O533" s="21"/>
      <c r="P533" s="21"/>
      <c r="Q533" s="21"/>
      <c r="R533" s="21"/>
      <c r="S533" s="21"/>
      <c r="T533" s="21"/>
      <c r="U533" s="21"/>
      <c r="V533" s="21"/>
      <c r="W533" s="21"/>
      <c r="X533" s="21"/>
      <c r="Y533" s="21"/>
      <c r="Z533" s="21"/>
      <c r="AA533" s="21"/>
    </row>
    <row r="534" spans="1:27">
      <c r="A534" s="21"/>
      <c r="B534" s="21"/>
      <c r="C534" s="21"/>
      <c r="D534" s="21"/>
      <c r="E534" s="21"/>
      <c r="F534" s="38"/>
      <c r="G534" s="5"/>
      <c r="H534" s="21"/>
      <c r="I534" s="21"/>
      <c r="J534" s="21"/>
      <c r="K534" s="21"/>
      <c r="L534" s="21"/>
      <c r="M534" s="21"/>
      <c r="N534" s="21"/>
      <c r="O534" s="21"/>
      <c r="P534" s="21"/>
      <c r="Q534" s="21"/>
      <c r="R534" s="21"/>
      <c r="S534" s="21"/>
      <c r="T534" s="21"/>
      <c r="U534" s="21"/>
      <c r="V534" s="21"/>
      <c r="W534" s="21"/>
      <c r="X534" s="21"/>
      <c r="Y534" s="21"/>
      <c r="Z534" s="21"/>
      <c r="AA534" s="21"/>
    </row>
    <row r="535" spans="1:27">
      <c r="A535" s="21"/>
      <c r="B535" s="21"/>
      <c r="C535" s="21"/>
      <c r="D535" s="21"/>
      <c r="E535" s="21"/>
      <c r="F535" s="38"/>
      <c r="G535" s="5"/>
      <c r="H535" s="21"/>
      <c r="I535" s="21"/>
      <c r="J535" s="21"/>
      <c r="K535" s="21"/>
      <c r="L535" s="21"/>
      <c r="M535" s="21"/>
      <c r="N535" s="21"/>
      <c r="O535" s="21"/>
      <c r="P535" s="21"/>
      <c r="Q535" s="21"/>
      <c r="R535" s="21"/>
      <c r="S535" s="21"/>
      <c r="T535" s="21"/>
      <c r="U535" s="21"/>
      <c r="V535" s="21"/>
      <c r="W535" s="21"/>
      <c r="X535" s="21"/>
      <c r="Y535" s="21"/>
      <c r="Z535" s="21"/>
      <c r="AA535" s="21"/>
    </row>
    <row r="536" spans="1:27">
      <c r="A536" s="21"/>
      <c r="B536" s="21"/>
      <c r="C536" s="21"/>
      <c r="D536" s="21"/>
      <c r="E536" s="21"/>
      <c r="F536" s="38"/>
      <c r="G536" s="5"/>
      <c r="H536" s="21"/>
      <c r="I536" s="21"/>
      <c r="J536" s="21"/>
      <c r="K536" s="21"/>
      <c r="L536" s="21"/>
      <c r="M536" s="21"/>
      <c r="N536" s="21"/>
      <c r="O536" s="21"/>
      <c r="P536" s="21"/>
      <c r="Q536" s="21"/>
      <c r="R536" s="21"/>
      <c r="S536" s="21"/>
      <c r="T536" s="21"/>
      <c r="U536" s="21"/>
      <c r="V536" s="21"/>
      <c r="W536" s="21"/>
      <c r="X536" s="21"/>
      <c r="Y536" s="21"/>
      <c r="Z536" s="21"/>
      <c r="AA536" s="21"/>
    </row>
    <row r="537" spans="1:27">
      <c r="A537" s="21"/>
      <c r="B537" s="21"/>
      <c r="C537" s="21"/>
      <c r="D537" s="21"/>
      <c r="E537" s="21"/>
      <c r="F537" s="38"/>
      <c r="G537" s="5"/>
      <c r="H537" s="21"/>
      <c r="I537" s="21"/>
      <c r="J537" s="21"/>
      <c r="K537" s="21"/>
      <c r="L537" s="21"/>
      <c r="M537" s="21"/>
      <c r="N537" s="21"/>
      <c r="O537" s="21"/>
      <c r="P537" s="21"/>
      <c r="Q537" s="21"/>
      <c r="R537" s="21"/>
      <c r="S537" s="21"/>
      <c r="T537" s="21"/>
      <c r="U537" s="21"/>
      <c r="V537" s="21"/>
      <c r="W537" s="21"/>
      <c r="X537" s="21"/>
      <c r="Y537" s="21"/>
      <c r="Z537" s="21"/>
      <c r="AA537" s="21"/>
    </row>
    <row r="538" spans="1:27">
      <c r="A538" s="21"/>
      <c r="B538" s="21"/>
      <c r="C538" s="21"/>
      <c r="D538" s="21"/>
      <c r="E538" s="21"/>
      <c r="F538" s="38"/>
      <c r="G538" s="5"/>
      <c r="H538" s="21"/>
      <c r="I538" s="21"/>
      <c r="J538" s="21"/>
      <c r="K538" s="21"/>
      <c r="L538" s="21"/>
      <c r="M538" s="21"/>
      <c r="N538" s="21"/>
      <c r="O538" s="21"/>
      <c r="P538" s="21"/>
      <c r="Q538" s="21"/>
      <c r="R538" s="21"/>
      <c r="S538" s="21"/>
      <c r="T538" s="21"/>
      <c r="U538" s="21"/>
      <c r="V538" s="21"/>
      <c r="W538" s="21"/>
      <c r="X538" s="21"/>
      <c r="Y538" s="21"/>
      <c r="Z538" s="21"/>
      <c r="AA538" s="21"/>
    </row>
    <row r="539" spans="1:27">
      <c r="A539" s="21"/>
      <c r="B539" s="21"/>
      <c r="C539" s="21"/>
      <c r="D539" s="21"/>
      <c r="E539" s="21"/>
      <c r="F539" s="38"/>
      <c r="G539" s="5"/>
      <c r="H539" s="21"/>
      <c r="I539" s="21"/>
      <c r="J539" s="21"/>
      <c r="K539" s="21"/>
      <c r="L539" s="21"/>
      <c r="M539" s="21"/>
      <c r="N539" s="21"/>
      <c r="O539" s="21"/>
      <c r="P539" s="21"/>
      <c r="Q539" s="21"/>
      <c r="R539" s="21"/>
      <c r="S539" s="21"/>
      <c r="T539" s="21"/>
      <c r="U539" s="21"/>
      <c r="V539" s="21"/>
      <c r="W539" s="21"/>
      <c r="X539" s="21"/>
      <c r="Y539" s="21"/>
      <c r="Z539" s="21"/>
      <c r="AA539" s="21"/>
    </row>
    <row r="540" spans="1:27">
      <c r="A540" s="21"/>
      <c r="B540" s="21"/>
      <c r="C540" s="21"/>
      <c r="D540" s="21"/>
      <c r="E540" s="21"/>
      <c r="F540" s="38"/>
      <c r="G540" s="5"/>
      <c r="H540" s="21"/>
      <c r="I540" s="21"/>
      <c r="J540" s="21"/>
      <c r="K540" s="21"/>
      <c r="L540" s="21"/>
      <c r="M540" s="21"/>
      <c r="N540" s="21"/>
      <c r="O540" s="21"/>
      <c r="P540" s="21"/>
      <c r="Q540" s="21"/>
      <c r="R540" s="21"/>
      <c r="S540" s="21"/>
      <c r="T540" s="21"/>
      <c r="U540" s="21"/>
      <c r="V540" s="21"/>
      <c r="W540" s="21"/>
      <c r="X540" s="21"/>
      <c r="Y540" s="21"/>
      <c r="Z540" s="21"/>
      <c r="AA540" s="21"/>
    </row>
    <row r="541" spans="1:27">
      <c r="A541" s="21"/>
      <c r="B541" s="21"/>
      <c r="C541" s="21"/>
      <c r="D541" s="21"/>
      <c r="E541" s="21"/>
      <c r="F541" s="38"/>
      <c r="G541" s="5"/>
      <c r="H541" s="21"/>
      <c r="I541" s="21"/>
      <c r="J541" s="21"/>
      <c r="K541" s="21"/>
      <c r="L541" s="21"/>
      <c r="M541" s="21"/>
      <c r="N541" s="21"/>
      <c r="O541" s="21"/>
      <c r="P541" s="21"/>
      <c r="Q541" s="21"/>
      <c r="R541" s="21"/>
      <c r="S541" s="21"/>
      <c r="T541" s="21"/>
      <c r="U541" s="21"/>
      <c r="V541" s="21"/>
      <c r="W541" s="21"/>
      <c r="X541" s="21"/>
      <c r="Y541" s="21"/>
      <c r="Z541" s="21"/>
      <c r="AA541" s="21"/>
    </row>
    <row r="542" spans="1:27">
      <c r="A542" s="21"/>
      <c r="B542" s="21"/>
      <c r="C542" s="21"/>
      <c r="D542" s="21"/>
      <c r="E542" s="21"/>
      <c r="F542" s="38"/>
      <c r="G542" s="5"/>
      <c r="H542" s="21"/>
      <c r="I542" s="21"/>
      <c r="J542" s="21"/>
      <c r="K542" s="21"/>
      <c r="L542" s="21"/>
      <c r="M542" s="21"/>
      <c r="N542" s="21"/>
      <c r="O542" s="21"/>
      <c r="P542" s="21"/>
      <c r="Q542" s="21"/>
      <c r="R542" s="21"/>
      <c r="S542" s="21"/>
      <c r="T542" s="21"/>
      <c r="U542" s="21"/>
      <c r="V542" s="21"/>
      <c r="W542" s="21"/>
      <c r="X542" s="21"/>
      <c r="Y542" s="21"/>
      <c r="Z542" s="21"/>
      <c r="AA542" s="21"/>
    </row>
    <row r="543" spans="1:27">
      <c r="A543" s="21"/>
      <c r="B543" s="21"/>
      <c r="C543" s="21"/>
      <c r="D543" s="21"/>
      <c r="E543" s="21"/>
      <c r="F543" s="38"/>
      <c r="G543" s="5"/>
      <c r="H543" s="21"/>
      <c r="I543" s="21"/>
      <c r="J543" s="21"/>
      <c r="K543" s="21"/>
      <c r="L543" s="21"/>
      <c r="M543" s="21"/>
      <c r="N543" s="21"/>
      <c r="O543" s="21"/>
      <c r="P543" s="21"/>
      <c r="Q543" s="21"/>
      <c r="R543" s="21"/>
      <c r="S543" s="21"/>
      <c r="T543" s="21"/>
      <c r="U543" s="21"/>
      <c r="V543" s="21"/>
      <c r="W543" s="21"/>
      <c r="X543" s="21"/>
      <c r="Y543" s="21"/>
      <c r="Z543" s="21"/>
      <c r="AA543" s="21"/>
    </row>
    <row r="544" spans="1:27">
      <c r="A544" s="21"/>
      <c r="B544" s="21"/>
      <c r="C544" s="21"/>
      <c r="D544" s="21"/>
      <c r="E544" s="21"/>
      <c r="F544" s="38"/>
      <c r="G544" s="5"/>
      <c r="H544" s="21"/>
      <c r="I544" s="21"/>
      <c r="J544" s="21"/>
      <c r="K544" s="21"/>
      <c r="L544" s="21"/>
      <c r="M544" s="21"/>
      <c r="N544" s="21"/>
      <c r="O544" s="21"/>
      <c r="P544" s="21"/>
      <c r="Q544" s="21"/>
      <c r="R544" s="21"/>
      <c r="S544" s="21"/>
      <c r="T544" s="21"/>
      <c r="U544" s="21"/>
      <c r="V544" s="21"/>
      <c r="W544" s="21"/>
      <c r="X544" s="21"/>
      <c r="Y544" s="21"/>
      <c r="Z544" s="21"/>
      <c r="AA544" s="21"/>
    </row>
    <row r="545" spans="1:27">
      <c r="A545" s="21"/>
      <c r="B545" s="21"/>
      <c r="C545" s="21"/>
      <c r="D545" s="21"/>
      <c r="E545" s="21"/>
      <c r="F545" s="38"/>
      <c r="G545" s="5"/>
      <c r="H545" s="21"/>
      <c r="I545" s="21"/>
      <c r="J545" s="21"/>
      <c r="K545" s="21"/>
      <c r="L545" s="21"/>
      <c r="M545" s="21"/>
      <c r="N545" s="21"/>
      <c r="O545" s="21"/>
      <c r="P545" s="21"/>
      <c r="Q545" s="21"/>
      <c r="R545" s="21"/>
      <c r="S545" s="21"/>
      <c r="T545" s="21"/>
      <c r="U545" s="21"/>
      <c r="V545" s="21"/>
      <c r="W545" s="21"/>
      <c r="X545" s="21"/>
      <c r="Y545" s="21"/>
      <c r="Z545" s="21"/>
      <c r="AA545" s="21"/>
    </row>
    <row r="546" spans="1:27">
      <c r="A546" s="21"/>
      <c r="B546" s="21"/>
      <c r="C546" s="21"/>
      <c r="D546" s="21"/>
      <c r="E546" s="21"/>
      <c r="F546" s="38"/>
      <c r="G546" s="5"/>
      <c r="H546" s="21"/>
      <c r="I546" s="21"/>
      <c r="J546" s="21"/>
      <c r="K546" s="21"/>
      <c r="L546" s="21"/>
      <c r="M546" s="21"/>
      <c r="N546" s="21"/>
      <c r="O546" s="21"/>
      <c r="P546" s="21"/>
      <c r="Q546" s="21"/>
      <c r="R546" s="21"/>
      <c r="S546" s="21"/>
      <c r="T546" s="21"/>
      <c r="U546" s="21"/>
      <c r="V546" s="21"/>
      <c r="W546" s="21"/>
      <c r="X546" s="21"/>
      <c r="Y546" s="21"/>
      <c r="Z546" s="21"/>
      <c r="AA546" s="21"/>
    </row>
    <row r="547" spans="1:27">
      <c r="A547" s="21"/>
      <c r="B547" s="21"/>
      <c r="C547" s="21"/>
      <c r="D547" s="21"/>
      <c r="E547" s="21"/>
      <c r="F547" s="38"/>
      <c r="G547" s="5"/>
      <c r="H547" s="21"/>
      <c r="I547" s="21"/>
      <c r="J547" s="21"/>
      <c r="K547" s="21"/>
      <c r="L547" s="21"/>
      <c r="M547" s="21"/>
      <c r="N547" s="21"/>
      <c r="O547" s="21"/>
      <c r="P547" s="21"/>
      <c r="Q547" s="21"/>
      <c r="R547" s="21"/>
      <c r="S547" s="21"/>
      <c r="T547" s="21"/>
      <c r="U547" s="21"/>
      <c r="V547" s="21"/>
      <c r="W547" s="21"/>
      <c r="X547" s="21"/>
      <c r="Y547" s="21"/>
      <c r="Z547" s="21"/>
      <c r="AA547" s="21"/>
    </row>
    <row r="548" spans="1:27">
      <c r="A548" s="21"/>
      <c r="B548" s="21"/>
      <c r="C548" s="21"/>
      <c r="D548" s="21"/>
      <c r="E548" s="21"/>
      <c r="F548" s="38"/>
      <c r="G548" s="5"/>
      <c r="H548" s="21"/>
      <c r="I548" s="21"/>
      <c r="J548" s="21"/>
      <c r="K548" s="21"/>
      <c r="L548" s="21"/>
      <c r="M548" s="21"/>
      <c r="N548" s="21"/>
      <c r="O548" s="21"/>
      <c r="P548" s="21"/>
      <c r="Q548" s="21"/>
      <c r="R548" s="21"/>
      <c r="S548" s="21"/>
      <c r="T548" s="21"/>
      <c r="U548" s="21"/>
      <c r="V548" s="21"/>
      <c r="W548" s="21"/>
      <c r="X548" s="21"/>
      <c r="Y548" s="21"/>
      <c r="Z548" s="21"/>
      <c r="AA548" s="21"/>
    </row>
    <row r="549" spans="1:27">
      <c r="A549" s="21"/>
      <c r="B549" s="21"/>
      <c r="C549" s="21"/>
      <c r="D549" s="21"/>
      <c r="E549" s="21"/>
      <c r="F549" s="38"/>
      <c r="G549" s="5"/>
      <c r="H549" s="21"/>
      <c r="I549" s="21"/>
      <c r="J549" s="21"/>
      <c r="K549" s="21"/>
      <c r="L549" s="21"/>
      <c r="M549" s="21"/>
      <c r="N549" s="21"/>
      <c r="O549" s="21"/>
      <c r="P549" s="21"/>
      <c r="Q549" s="21"/>
      <c r="R549" s="21"/>
      <c r="S549" s="21"/>
      <c r="T549" s="21"/>
      <c r="U549" s="21"/>
      <c r="V549" s="21"/>
      <c r="W549" s="21"/>
      <c r="X549" s="21"/>
      <c r="Y549" s="21"/>
      <c r="Z549" s="21"/>
      <c r="AA549" s="21"/>
    </row>
    <row r="550" spans="1:27">
      <c r="A550" s="21"/>
      <c r="B550" s="21"/>
      <c r="C550" s="21"/>
      <c r="D550" s="21"/>
      <c r="E550" s="21"/>
      <c r="F550" s="38"/>
      <c r="G550" s="5"/>
      <c r="H550" s="21"/>
      <c r="I550" s="21"/>
      <c r="J550" s="21"/>
      <c r="K550" s="21"/>
      <c r="L550" s="21"/>
      <c r="M550" s="21"/>
      <c r="N550" s="21"/>
      <c r="O550" s="21"/>
      <c r="P550" s="21"/>
      <c r="Q550" s="21"/>
      <c r="R550" s="21"/>
      <c r="S550" s="21"/>
      <c r="T550" s="21"/>
      <c r="U550" s="21"/>
      <c r="V550" s="21"/>
      <c r="W550" s="21"/>
      <c r="X550" s="21"/>
      <c r="Y550" s="21"/>
      <c r="Z550" s="21"/>
      <c r="AA550" s="21"/>
    </row>
    <row r="551" spans="1:27">
      <c r="A551" s="21"/>
      <c r="B551" s="21"/>
      <c r="C551" s="21"/>
      <c r="D551" s="21"/>
      <c r="E551" s="21"/>
      <c r="F551" s="38"/>
      <c r="G551" s="5"/>
      <c r="H551" s="21"/>
      <c r="I551" s="21"/>
      <c r="J551" s="21"/>
      <c r="K551" s="21"/>
      <c r="L551" s="21"/>
      <c r="M551" s="21"/>
      <c r="N551" s="21"/>
      <c r="O551" s="21"/>
      <c r="P551" s="21"/>
      <c r="Q551" s="21"/>
      <c r="R551" s="21"/>
      <c r="S551" s="21"/>
      <c r="T551" s="21"/>
      <c r="U551" s="21"/>
      <c r="V551" s="21"/>
      <c r="W551" s="21"/>
      <c r="X551" s="21"/>
      <c r="Y551" s="21"/>
      <c r="Z551" s="21"/>
      <c r="AA551" s="21"/>
    </row>
    <row r="552" spans="1:27">
      <c r="A552" s="21"/>
      <c r="B552" s="21"/>
      <c r="C552" s="21"/>
      <c r="D552" s="21"/>
      <c r="E552" s="21"/>
      <c r="F552" s="38"/>
      <c r="G552" s="5"/>
      <c r="H552" s="21"/>
      <c r="I552" s="21"/>
      <c r="J552" s="21"/>
      <c r="K552" s="21"/>
      <c r="L552" s="21"/>
      <c r="M552" s="21"/>
      <c r="N552" s="21"/>
      <c r="O552" s="21"/>
      <c r="P552" s="21"/>
      <c r="Q552" s="21"/>
      <c r="R552" s="21"/>
      <c r="S552" s="21"/>
      <c r="T552" s="21"/>
      <c r="U552" s="21"/>
      <c r="V552" s="21"/>
      <c r="W552" s="21"/>
      <c r="X552" s="21"/>
      <c r="Y552" s="21"/>
      <c r="Z552" s="21"/>
      <c r="AA552" s="21"/>
    </row>
    <row r="553" spans="1:27">
      <c r="A553" s="21"/>
      <c r="B553" s="21"/>
      <c r="C553" s="21"/>
      <c r="D553" s="21"/>
      <c r="E553" s="21"/>
      <c r="F553" s="38"/>
      <c r="G553" s="5"/>
      <c r="H553" s="21"/>
      <c r="I553" s="21"/>
      <c r="J553" s="21"/>
      <c r="K553" s="21"/>
      <c r="L553" s="21"/>
      <c r="M553" s="21"/>
      <c r="N553" s="21"/>
      <c r="O553" s="21"/>
      <c r="P553" s="21"/>
      <c r="Q553" s="21"/>
      <c r="R553" s="21"/>
      <c r="S553" s="21"/>
      <c r="T553" s="21"/>
      <c r="U553" s="21"/>
      <c r="V553" s="21"/>
      <c r="W553" s="21"/>
      <c r="X553" s="21"/>
      <c r="Y553" s="21"/>
      <c r="Z553" s="21"/>
      <c r="AA553" s="21"/>
    </row>
    <row r="554" spans="1:27">
      <c r="A554" s="21"/>
      <c r="B554" s="21"/>
      <c r="C554" s="21"/>
      <c r="D554" s="21"/>
      <c r="E554" s="21"/>
      <c r="F554" s="38"/>
      <c r="G554" s="5"/>
      <c r="H554" s="21"/>
      <c r="I554" s="21"/>
      <c r="J554" s="21"/>
      <c r="K554" s="21"/>
      <c r="L554" s="21"/>
      <c r="M554" s="21"/>
      <c r="N554" s="21"/>
      <c r="O554" s="21"/>
      <c r="P554" s="21"/>
      <c r="Q554" s="21"/>
      <c r="R554" s="21"/>
      <c r="S554" s="21"/>
      <c r="T554" s="21"/>
      <c r="U554" s="21"/>
      <c r="V554" s="21"/>
      <c r="W554" s="21"/>
      <c r="X554" s="21"/>
      <c r="Y554" s="21"/>
      <c r="Z554" s="21"/>
      <c r="AA554" s="21"/>
    </row>
    <row r="555" spans="1:27">
      <c r="A555" s="21"/>
      <c r="B555" s="21"/>
      <c r="C555" s="21"/>
      <c r="D555" s="21"/>
      <c r="E555" s="21"/>
      <c r="F555" s="38"/>
      <c r="G555" s="5"/>
      <c r="H555" s="21"/>
      <c r="I555" s="21"/>
      <c r="J555" s="21"/>
      <c r="K555" s="21"/>
      <c r="L555" s="21"/>
      <c r="M555" s="21"/>
      <c r="N555" s="21"/>
      <c r="O555" s="21"/>
      <c r="P555" s="21"/>
      <c r="Q555" s="21"/>
      <c r="R555" s="21"/>
      <c r="S555" s="21"/>
      <c r="T555" s="21"/>
      <c r="U555" s="21"/>
      <c r="V555" s="21"/>
      <c r="W555" s="21"/>
      <c r="X555" s="21"/>
      <c r="Y555" s="21"/>
      <c r="Z555" s="21"/>
      <c r="AA555" s="21"/>
    </row>
    <row r="556" spans="1:27">
      <c r="A556" s="21"/>
      <c r="B556" s="21"/>
      <c r="C556" s="21"/>
      <c r="D556" s="21"/>
      <c r="E556" s="21"/>
      <c r="F556" s="38"/>
      <c r="G556" s="5"/>
      <c r="H556" s="21"/>
      <c r="I556" s="21"/>
      <c r="J556" s="21"/>
      <c r="K556" s="21"/>
      <c r="L556" s="21"/>
      <c r="M556" s="21"/>
      <c r="N556" s="21"/>
      <c r="O556" s="21"/>
      <c r="P556" s="21"/>
      <c r="Q556" s="21"/>
      <c r="R556" s="21"/>
      <c r="S556" s="21"/>
      <c r="T556" s="21"/>
      <c r="U556" s="21"/>
      <c r="V556" s="21"/>
      <c r="W556" s="21"/>
      <c r="X556" s="21"/>
      <c r="Y556" s="21"/>
      <c r="Z556" s="21"/>
      <c r="AA556" s="21"/>
    </row>
    <row r="557" spans="1:27">
      <c r="A557" s="21"/>
      <c r="B557" s="21"/>
      <c r="C557" s="21"/>
      <c r="D557" s="21"/>
      <c r="E557" s="21"/>
      <c r="F557" s="38"/>
      <c r="G557" s="5"/>
      <c r="H557" s="21"/>
      <c r="I557" s="21"/>
      <c r="J557" s="21"/>
      <c r="K557" s="21"/>
      <c r="L557" s="21"/>
      <c r="M557" s="21"/>
      <c r="N557" s="21"/>
      <c r="O557" s="21"/>
      <c r="P557" s="21"/>
      <c r="Q557" s="21"/>
      <c r="R557" s="21"/>
      <c r="S557" s="21"/>
      <c r="T557" s="21"/>
      <c r="U557" s="21"/>
      <c r="V557" s="21"/>
      <c r="W557" s="21"/>
      <c r="X557" s="21"/>
      <c r="Y557" s="21"/>
      <c r="Z557" s="21"/>
      <c r="AA557" s="21"/>
    </row>
    <row r="558" spans="1:27">
      <c r="A558" s="21"/>
      <c r="B558" s="21"/>
      <c r="C558" s="21"/>
      <c r="D558" s="21"/>
      <c r="E558" s="21"/>
      <c r="F558" s="38"/>
      <c r="G558" s="5"/>
      <c r="H558" s="21"/>
      <c r="I558" s="21"/>
      <c r="J558" s="21"/>
      <c r="K558" s="21"/>
      <c r="L558" s="21"/>
      <c r="M558" s="21"/>
      <c r="N558" s="21"/>
      <c r="O558" s="21"/>
      <c r="P558" s="21"/>
      <c r="Q558" s="21"/>
      <c r="R558" s="21"/>
      <c r="S558" s="21"/>
      <c r="T558" s="21"/>
      <c r="U558" s="21"/>
      <c r="V558" s="21"/>
      <c r="W558" s="21"/>
      <c r="X558" s="21"/>
      <c r="Y558" s="21"/>
      <c r="Z558" s="21"/>
      <c r="AA558" s="21"/>
    </row>
    <row r="559" spans="1:27">
      <c r="A559" s="21"/>
      <c r="B559" s="21"/>
      <c r="C559" s="21"/>
      <c r="D559" s="21"/>
      <c r="E559" s="21"/>
      <c r="F559" s="38"/>
      <c r="G559" s="5"/>
      <c r="H559" s="21"/>
      <c r="I559" s="21"/>
      <c r="J559" s="21"/>
      <c r="K559" s="21"/>
      <c r="L559" s="21"/>
      <c r="M559" s="21"/>
      <c r="N559" s="21"/>
      <c r="O559" s="21"/>
      <c r="P559" s="21"/>
      <c r="Q559" s="21"/>
      <c r="R559" s="21"/>
      <c r="S559" s="21"/>
      <c r="T559" s="21"/>
      <c r="U559" s="21"/>
      <c r="V559" s="21"/>
      <c r="W559" s="21"/>
      <c r="X559" s="21"/>
      <c r="Y559" s="21"/>
      <c r="Z559" s="21"/>
      <c r="AA559" s="21"/>
    </row>
    <row r="560" spans="1:27">
      <c r="A560" s="21"/>
      <c r="B560" s="21"/>
      <c r="C560" s="21"/>
      <c r="D560" s="21"/>
      <c r="E560" s="21"/>
      <c r="F560" s="38"/>
      <c r="G560" s="5"/>
      <c r="H560" s="21"/>
      <c r="I560" s="21"/>
      <c r="J560" s="21"/>
      <c r="K560" s="21"/>
      <c r="L560" s="21"/>
      <c r="M560" s="21"/>
      <c r="N560" s="21"/>
      <c r="O560" s="21"/>
      <c r="P560" s="21"/>
      <c r="Q560" s="21"/>
      <c r="R560" s="21"/>
      <c r="S560" s="21"/>
      <c r="T560" s="21"/>
      <c r="U560" s="21"/>
      <c r="V560" s="21"/>
      <c r="W560" s="21"/>
      <c r="X560" s="21"/>
      <c r="Y560" s="21"/>
      <c r="Z560" s="21"/>
      <c r="AA560" s="21"/>
    </row>
    <row r="561" spans="1:27">
      <c r="A561" s="21"/>
      <c r="B561" s="21"/>
      <c r="C561" s="21"/>
      <c r="D561" s="21"/>
      <c r="E561" s="21"/>
      <c r="F561" s="38"/>
      <c r="G561" s="5"/>
      <c r="H561" s="21"/>
      <c r="I561" s="21"/>
      <c r="J561" s="21"/>
      <c r="K561" s="21"/>
      <c r="L561" s="21"/>
      <c r="M561" s="21"/>
      <c r="N561" s="21"/>
      <c r="O561" s="21"/>
      <c r="P561" s="21"/>
      <c r="Q561" s="21"/>
      <c r="R561" s="21"/>
      <c r="S561" s="21"/>
      <c r="T561" s="21"/>
      <c r="U561" s="21"/>
      <c r="V561" s="21"/>
      <c r="W561" s="21"/>
      <c r="X561" s="21"/>
      <c r="Y561" s="21"/>
      <c r="Z561" s="21"/>
      <c r="AA561" s="21"/>
    </row>
    <row r="562" spans="1:27">
      <c r="A562" s="21"/>
      <c r="B562" s="21"/>
      <c r="C562" s="21"/>
      <c r="D562" s="21"/>
      <c r="E562" s="21"/>
      <c r="F562" s="38"/>
      <c r="G562" s="5"/>
      <c r="H562" s="21"/>
      <c r="I562" s="21"/>
      <c r="J562" s="21"/>
      <c r="K562" s="21"/>
      <c r="L562" s="21"/>
      <c r="M562" s="21"/>
      <c r="N562" s="21"/>
      <c r="O562" s="21"/>
      <c r="P562" s="21"/>
      <c r="Q562" s="21"/>
      <c r="R562" s="21"/>
      <c r="S562" s="21"/>
      <c r="T562" s="21"/>
      <c r="U562" s="21"/>
      <c r="V562" s="21"/>
      <c r="W562" s="21"/>
      <c r="X562" s="21"/>
      <c r="Y562" s="21"/>
      <c r="Z562" s="21"/>
      <c r="AA562" s="21"/>
    </row>
    <row r="563" spans="1:27">
      <c r="A563" s="21"/>
      <c r="B563" s="21"/>
      <c r="C563" s="21"/>
      <c r="D563" s="21"/>
      <c r="E563" s="21"/>
      <c r="F563" s="38"/>
      <c r="G563" s="5"/>
      <c r="H563" s="21"/>
      <c r="I563" s="21"/>
      <c r="J563" s="21"/>
      <c r="K563" s="21"/>
      <c r="L563" s="21"/>
      <c r="M563" s="21"/>
      <c r="N563" s="21"/>
      <c r="O563" s="21"/>
      <c r="P563" s="21"/>
      <c r="Q563" s="21"/>
      <c r="R563" s="21"/>
      <c r="S563" s="21"/>
      <c r="T563" s="21"/>
      <c r="U563" s="21"/>
      <c r="V563" s="21"/>
      <c r="W563" s="21"/>
      <c r="X563" s="21"/>
      <c r="Y563" s="21"/>
      <c r="Z563" s="21"/>
      <c r="AA563" s="21"/>
    </row>
    <row r="564" spans="1:27">
      <c r="A564" s="21"/>
      <c r="B564" s="21"/>
      <c r="C564" s="21"/>
      <c r="D564" s="21"/>
      <c r="E564" s="21"/>
      <c r="F564" s="38"/>
      <c r="G564" s="5"/>
      <c r="H564" s="21"/>
      <c r="I564" s="21"/>
      <c r="J564" s="21"/>
      <c r="K564" s="21"/>
      <c r="L564" s="21"/>
      <c r="M564" s="21"/>
      <c r="N564" s="21"/>
      <c r="O564" s="21"/>
      <c r="P564" s="21"/>
      <c r="Q564" s="21"/>
      <c r="R564" s="21"/>
      <c r="S564" s="21"/>
      <c r="T564" s="21"/>
      <c r="U564" s="21"/>
      <c r="V564" s="21"/>
      <c r="W564" s="21"/>
      <c r="X564" s="21"/>
      <c r="Y564" s="21"/>
      <c r="Z564" s="21"/>
      <c r="AA564" s="21"/>
    </row>
    <row r="565" spans="1:27">
      <c r="A565" s="21"/>
      <c r="B565" s="21"/>
      <c r="C565" s="21"/>
      <c r="D565" s="21"/>
      <c r="E565" s="21"/>
      <c r="F565" s="38"/>
      <c r="G565" s="5"/>
      <c r="H565" s="21"/>
      <c r="I565" s="21"/>
      <c r="J565" s="21"/>
      <c r="K565" s="21"/>
      <c r="L565" s="21"/>
      <c r="M565" s="21"/>
      <c r="N565" s="21"/>
      <c r="O565" s="21"/>
      <c r="P565" s="21"/>
      <c r="Q565" s="21"/>
      <c r="R565" s="21"/>
      <c r="S565" s="21"/>
      <c r="T565" s="21"/>
      <c r="U565" s="21"/>
      <c r="V565" s="21"/>
      <c r="W565" s="21"/>
      <c r="X565" s="21"/>
      <c r="Y565" s="21"/>
      <c r="Z565" s="21"/>
      <c r="AA565" s="21"/>
    </row>
    <row r="566" spans="1:27">
      <c r="A566" s="21"/>
      <c r="B566" s="21"/>
      <c r="C566" s="21"/>
      <c r="D566" s="21"/>
      <c r="E566" s="21"/>
      <c r="F566" s="38"/>
      <c r="G566" s="5"/>
      <c r="H566" s="21"/>
      <c r="I566" s="21"/>
      <c r="J566" s="21"/>
      <c r="K566" s="21"/>
      <c r="L566" s="21"/>
      <c r="M566" s="21"/>
      <c r="N566" s="21"/>
      <c r="O566" s="21"/>
      <c r="P566" s="21"/>
      <c r="Q566" s="21"/>
      <c r="R566" s="21"/>
      <c r="S566" s="21"/>
      <c r="T566" s="21"/>
      <c r="U566" s="21"/>
      <c r="V566" s="21"/>
      <c r="W566" s="21"/>
      <c r="X566" s="21"/>
      <c r="Y566" s="21"/>
      <c r="Z566" s="21"/>
      <c r="AA566" s="21"/>
    </row>
    <row r="567" spans="1:27">
      <c r="A567" s="21"/>
      <c r="B567" s="21"/>
      <c r="C567" s="21"/>
      <c r="D567" s="21"/>
      <c r="E567" s="21"/>
      <c r="F567" s="38"/>
      <c r="G567" s="5"/>
      <c r="H567" s="21"/>
      <c r="I567" s="21"/>
      <c r="J567" s="21"/>
      <c r="K567" s="21"/>
      <c r="L567" s="21"/>
      <c r="M567" s="21"/>
      <c r="N567" s="21"/>
      <c r="O567" s="21"/>
      <c r="P567" s="21"/>
      <c r="Q567" s="21"/>
      <c r="R567" s="21"/>
      <c r="S567" s="21"/>
      <c r="T567" s="21"/>
      <c r="U567" s="21"/>
      <c r="V567" s="21"/>
      <c r="W567" s="21"/>
      <c r="X567" s="21"/>
      <c r="Y567" s="21"/>
      <c r="Z567" s="21"/>
      <c r="AA567" s="21"/>
    </row>
    <row r="568" spans="1:27">
      <c r="A568" s="21"/>
      <c r="B568" s="21"/>
      <c r="C568" s="21"/>
      <c r="D568" s="21"/>
      <c r="E568" s="21"/>
      <c r="F568" s="38"/>
      <c r="G568" s="5"/>
      <c r="H568" s="21"/>
      <c r="I568" s="21"/>
      <c r="J568" s="21"/>
      <c r="K568" s="21"/>
      <c r="L568" s="21"/>
      <c r="M568" s="21"/>
      <c r="N568" s="21"/>
      <c r="O568" s="21"/>
      <c r="P568" s="21"/>
      <c r="Q568" s="21"/>
      <c r="R568" s="21"/>
      <c r="S568" s="21"/>
      <c r="T568" s="21"/>
      <c r="U568" s="21"/>
      <c r="V568" s="21"/>
      <c r="W568" s="21"/>
      <c r="X568" s="21"/>
      <c r="Y568" s="21"/>
      <c r="Z568" s="21"/>
      <c r="AA568" s="21"/>
    </row>
    <row r="569" spans="1:27">
      <c r="A569" s="21"/>
      <c r="B569" s="21"/>
      <c r="C569" s="21"/>
      <c r="D569" s="21"/>
      <c r="E569" s="21"/>
      <c r="F569" s="38"/>
      <c r="G569" s="5"/>
      <c r="H569" s="21"/>
      <c r="I569" s="21"/>
      <c r="J569" s="21"/>
      <c r="K569" s="21"/>
      <c r="L569" s="21"/>
      <c r="M569" s="21"/>
      <c r="N569" s="21"/>
      <c r="O569" s="21"/>
      <c r="P569" s="21"/>
      <c r="Q569" s="21"/>
      <c r="R569" s="21"/>
      <c r="S569" s="21"/>
      <c r="T569" s="21"/>
      <c r="U569" s="21"/>
      <c r="V569" s="21"/>
      <c r="W569" s="21"/>
      <c r="X569" s="21"/>
      <c r="Y569" s="21"/>
      <c r="Z569" s="21"/>
      <c r="AA569" s="21"/>
    </row>
    <row r="570" spans="1:27">
      <c r="A570" s="21"/>
      <c r="B570" s="21"/>
      <c r="C570" s="21"/>
      <c r="D570" s="21"/>
      <c r="E570" s="21"/>
      <c r="F570" s="38"/>
      <c r="G570" s="5"/>
      <c r="H570" s="21"/>
      <c r="I570" s="21"/>
      <c r="J570" s="21"/>
      <c r="K570" s="21"/>
      <c r="L570" s="21"/>
      <c r="M570" s="21"/>
      <c r="N570" s="21"/>
      <c r="O570" s="21"/>
      <c r="P570" s="21"/>
      <c r="Q570" s="21"/>
      <c r="R570" s="21"/>
      <c r="S570" s="21"/>
      <c r="T570" s="21"/>
      <c r="U570" s="21"/>
      <c r="V570" s="21"/>
      <c r="W570" s="21"/>
      <c r="X570" s="21"/>
      <c r="Y570" s="21"/>
      <c r="Z570" s="21"/>
      <c r="AA570" s="21"/>
    </row>
    <row r="571" spans="1:27">
      <c r="A571" s="21"/>
      <c r="B571" s="21"/>
      <c r="C571" s="21"/>
      <c r="D571" s="21"/>
      <c r="E571" s="21"/>
      <c r="F571" s="38"/>
      <c r="G571" s="5"/>
      <c r="H571" s="21"/>
      <c r="I571" s="21"/>
      <c r="J571" s="21"/>
      <c r="K571" s="21"/>
      <c r="L571" s="21"/>
      <c r="M571" s="21"/>
      <c r="N571" s="21"/>
      <c r="O571" s="21"/>
      <c r="P571" s="21"/>
      <c r="Q571" s="21"/>
      <c r="R571" s="21"/>
      <c r="S571" s="21"/>
      <c r="T571" s="21"/>
      <c r="U571" s="21"/>
      <c r="V571" s="21"/>
      <c r="W571" s="21"/>
      <c r="X571" s="21"/>
      <c r="Y571" s="21"/>
      <c r="Z571" s="21"/>
      <c r="AA571" s="21"/>
    </row>
    <row r="572" spans="1:27">
      <c r="A572" s="21"/>
      <c r="B572" s="21"/>
      <c r="C572" s="21"/>
      <c r="D572" s="21"/>
      <c r="E572" s="21"/>
      <c r="F572" s="38"/>
      <c r="G572" s="5"/>
      <c r="H572" s="21"/>
      <c r="I572" s="21"/>
      <c r="J572" s="21"/>
      <c r="K572" s="21"/>
      <c r="L572" s="21"/>
      <c r="M572" s="21"/>
      <c r="N572" s="21"/>
      <c r="O572" s="21"/>
      <c r="P572" s="21"/>
      <c r="Q572" s="21"/>
      <c r="R572" s="21"/>
      <c r="S572" s="21"/>
      <c r="T572" s="21"/>
      <c r="U572" s="21"/>
      <c r="V572" s="21"/>
      <c r="W572" s="21"/>
      <c r="X572" s="21"/>
      <c r="Y572" s="21"/>
      <c r="Z572" s="21"/>
      <c r="AA572" s="21"/>
    </row>
    <row r="573" spans="1:27">
      <c r="A573" s="21"/>
      <c r="B573" s="21"/>
      <c r="C573" s="21"/>
      <c r="D573" s="21"/>
      <c r="E573" s="21"/>
      <c r="F573" s="38"/>
      <c r="G573" s="5"/>
      <c r="H573" s="21"/>
      <c r="I573" s="21"/>
      <c r="J573" s="21"/>
      <c r="K573" s="21"/>
      <c r="L573" s="21"/>
      <c r="M573" s="21"/>
      <c r="N573" s="21"/>
      <c r="O573" s="21"/>
      <c r="P573" s="21"/>
      <c r="Q573" s="21"/>
      <c r="R573" s="21"/>
      <c r="S573" s="21"/>
      <c r="T573" s="21"/>
      <c r="U573" s="21"/>
      <c r="V573" s="21"/>
      <c r="W573" s="21"/>
      <c r="X573" s="21"/>
      <c r="Y573" s="21"/>
      <c r="Z573" s="21"/>
      <c r="AA573" s="21"/>
    </row>
    <row r="574" spans="1:27">
      <c r="A574" s="21"/>
      <c r="B574" s="21"/>
      <c r="C574" s="21"/>
      <c r="D574" s="21"/>
      <c r="E574" s="21"/>
      <c r="F574" s="38"/>
      <c r="G574" s="5"/>
      <c r="H574" s="21"/>
      <c r="I574" s="21"/>
      <c r="J574" s="21"/>
      <c r="K574" s="21"/>
      <c r="L574" s="21"/>
      <c r="M574" s="21"/>
      <c r="N574" s="21"/>
      <c r="O574" s="21"/>
      <c r="P574" s="21"/>
      <c r="Q574" s="21"/>
      <c r="R574" s="21"/>
      <c r="S574" s="21"/>
      <c r="T574" s="21"/>
      <c r="U574" s="21"/>
      <c r="V574" s="21"/>
      <c r="W574" s="21"/>
      <c r="X574" s="21"/>
      <c r="Y574" s="21"/>
      <c r="Z574" s="21"/>
      <c r="AA574" s="21"/>
    </row>
    <row r="575" spans="1:27">
      <c r="A575" s="21"/>
      <c r="B575" s="21"/>
      <c r="C575" s="21"/>
      <c r="D575" s="21"/>
      <c r="E575" s="21"/>
      <c r="F575" s="38"/>
      <c r="G575" s="5"/>
      <c r="H575" s="21"/>
      <c r="I575" s="21"/>
      <c r="J575" s="21"/>
      <c r="K575" s="21"/>
      <c r="L575" s="21"/>
      <c r="M575" s="21"/>
      <c r="N575" s="21"/>
      <c r="O575" s="21"/>
      <c r="P575" s="21"/>
      <c r="Q575" s="21"/>
      <c r="R575" s="21"/>
      <c r="S575" s="21"/>
      <c r="T575" s="21"/>
      <c r="U575" s="21"/>
      <c r="V575" s="21"/>
      <c r="W575" s="21"/>
      <c r="X575" s="21"/>
      <c r="Y575" s="21"/>
      <c r="Z575" s="21"/>
      <c r="AA575" s="21"/>
    </row>
    <row r="576" spans="1:27">
      <c r="A576" s="21"/>
      <c r="B576" s="21"/>
      <c r="C576" s="21"/>
      <c r="D576" s="21"/>
      <c r="E576" s="21"/>
      <c r="F576" s="38"/>
      <c r="G576" s="5"/>
      <c r="H576" s="21"/>
      <c r="I576" s="21"/>
      <c r="J576" s="21"/>
      <c r="K576" s="21"/>
      <c r="L576" s="21"/>
      <c r="M576" s="21"/>
      <c r="N576" s="21"/>
      <c r="O576" s="21"/>
      <c r="P576" s="21"/>
      <c r="Q576" s="21"/>
      <c r="R576" s="21"/>
      <c r="S576" s="21"/>
      <c r="T576" s="21"/>
      <c r="U576" s="21"/>
      <c r="V576" s="21"/>
      <c r="W576" s="21"/>
      <c r="X576" s="21"/>
      <c r="Y576" s="21"/>
      <c r="Z576" s="21"/>
      <c r="AA576" s="21"/>
    </row>
    <row r="577" spans="1:27">
      <c r="A577" s="21"/>
      <c r="B577" s="21"/>
      <c r="C577" s="21"/>
      <c r="D577" s="21"/>
      <c r="E577" s="21"/>
      <c r="F577" s="38"/>
      <c r="G577" s="5"/>
      <c r="H577" s="21"/>
      <c r="I577" s="21"/>
      <c r="J577" s="21"/>
      <c r="K577" s="21"/>
      <c r="L577" s="21"/>
      <c r="M577" s="21"/>
      <c r="N577" s="21"/>
      <c r="O577" s="21"/>
      <c r="P577" s="21"/>
      <c r="Q577" s="21"/>
      <c r="R577" s="21"/>
      <c r="S577" s="21"/>
      <c r="T577" s="21"/>
      <c r="U577" s="21"/>
      <c r="V577" s="21"/>
      <c r="W577" s="21"/>
      <c r="X577" s="21"/>
      <c r="Y577" s="21"/>
      <c r="Z577" s="21"/>
      <c r="AA577" s="21"/>
    </row>
    <row r="578" spans="1:27">
      <c r="A578" s="21"/>
      <c r="B578" s="21"/>
      <c r="C578" s="21"/>
      <c r="D578" s="21"/>
      <c r="E578" s="21"/>
      <c r="F578" s="38"/>
      <c r="G578" s="5"/>
      <c r="H578" s="21"/>
      <c r="I578" s="21"/>
      <c r="J578" s="21"/>
      <c r="K578" s="21"/>
      <c r="L578" s="21"/>
      <c r="M578" s="21"/>
      <c r="N578" s="21"/>
      <c r="O578" s="21"/>
      <c r="P578" s="21"/>
      <c r="Q578" s="21"/>
      <c r="R578" s="21"/>
      <c r="S578" s="21"/>
      <c r="T578" s="21"/>
      <c r="U578" s="21"/>
      <c r="V578" s="21"/>
      <c r="W578" s="21"/>
      <c r="X578" s="21"/>
      <c r="Y578" s="21"/>
      <c r="Z578" s="21"/>
      <c r="AA578" s="21"/>
    </row>
    <row r="579" spans="1:27">
      <c r="A579" s="21"/>
      <c r="B579" s="21"/>
      <c r="C579" s="21"/>
      <c r="D579" s="21"/>
      <c r="E579" s="21"/>
      <c r="F579" s="38"/>
      <c r="G579" s="5"/>
      <c r="H579" s="21"/>
      <c r="I579" s="21"/>
      <c r="J579" s="21"/>
      <c r="K579" s="21"/>
      <c r="L579" s="21"/>
      <c r="M579" s="21"/>
      <c r="N579" s="21"/>
      <c r="O579" s="21"/>
      <c r="P579" s="21"/>
      <c r="Q579" s="21"/>
      <c r="R579" s="21"/>
      <c r="S579" s="21"/>
      <c r="T579" s="21"/>
      <c r="U579" s="21"/>
      <c r="V579" s="21"/>
      <c r="W579" s="21"/>
      <c r="X579" s="21"/>
      <c r="Y579" s="21"/>
      <c r="Z579" s="21"/>
      <c r="AA579" s="21"/>
    </row>
    <row r="580" spans="1:27">
      <c r="A580" s="21"/>
      <c r="B580" s="21"/>
      <c r="C580" s="21"/>
      <c r="D580" s="21"/>
      <c r="E580" s="21"/>
      <c r="F580" s="38"/>
      <c r="G580" s="5"/>
      <c r="H580" s="21"/>
      <c r="I580" s="21"/>
      <c r="J580" s="21"/>
      <c r="K580" s="21"/>
      <c r="L580" s="21"/>
      <c r="M580" s="21"/>
      <c r="N580" s="21"/>
      <c r="O580" s="21"/>
      <c r="P580" s="21"/>
      <c r="Q580" s="21"/>
      <c r="R580" s="21"/>
      <c r="S580" s="21"/>
      <c r="T580" s="21"/>
      <c r="U580" s="21"/>
      <c r="V580" s="21"/>
      <c r="W580" s="21"/>
      <c r="X580" s="21"/>
      <c r="Y580" s="21"/>
      <c r="Z580" s="21"/>
      <c r="AA580" s="21"/>
    </row>
    <row r="581" spans="1:27">
      <c r="A581" s="21"/>
      <c r="B581" s="21"/>
      <c r="C581" s="21"/>
      <c r="D581" s="21"/>
      <c r="E581" s="21"/>
      <c r="F581" s="38"/>
      <c r="G581" s="5"/>
      <c r="H581" s="21"/>
      <c r="I581" s="21"/>
      <c r="J581" s="21"/>
      <c r="K581" s="21"/>
      <c r="L581" s="21"/>
      <c r="M581" s="21"/>
      <c r="N581" s="21"/>
      <c r="O581" s="21"/>
      <c r="P581" s="21"/>
      <c r="Q581" s="21"/>
      <c r="R581" s="21"/>
      <c r="S581" s="21"/>
      <c r="T581" s="21"/>
      <c r="U581" s="21"/>
      <c r="V581" s="21"/>
      <c r="W581" s="21"/>
      <c r="X581" s="21"/>
      <c r="Y581" s="21"/>
      <c r="Z581" s="21"/>
      <c r="AA581" s="21"/>
    </row>
    <row r="582" spans="1:27">
      <c r="A582" s="21"/>
      <c r="B582" s="21"/>
      <c r="C582" s="21"/>
      <c r="D582" s="21"/>
      <c r="E582" s="21"/>
      <c r="F582" s="38"/>
      <c r="G582" s="5"/>
      <c r="H582" s="21"/>
      <c r="I582" s="21"/>
      <c r="J582" s="21"/>
      <c r="K582" s="21"/>
      <c r="L582" s="21"/>
      <c r="M582" s="21"/>
      <c r="N582" s="21"/>
      <c r="O582" s="21"/>
      <c r="P582" s="21"/>
      <c r="Q582" s="21"/>
      <c r="R582" s="21"/>
      <c r="S582" s="21"/>
      <c r="T582" s="21"/>
      <c r="U582" s="21"/>
      <c r="V582" s="21"/>
      <c r="W582" s="21"/>
      <c r="X582" s="21"/>
      <c r="Y582" s="21"/>
      <c r="Z582" s="21"/>
      <c r="AA582" s="21"/>
    </row>
    <row r="583" spans="1:27">
      <c r="A583" s="21"/>
      <c r="B583" s="21"/>
      <c r="C583" s="21"/>
      <c r="D583" s="21"/>
      <c r="E583" s="21"/>
      <c r="F583" s="38"/>
      <c r="G583" s="5"/>
      <c r="H583" s="21"/>
      <c r="I583" s="21"/>
      <c r="J583" s="21"/>
      <c r="K583" s="21"/>
      <c r="L583" s="21"/>
      <c r="M583" s="21"/>
      <c r="N583" s="21"/>
      <c r="O583" s="21"/>
      <c r="P583" s="21"/>
      <c r="Q583" s="21"/>
      <c r="R583" s="21"/>
      <c r="S583" s="21"/>
      <c r="T583" s="21"/>
      <c r="U583" s="21"/>
      <c r="V583" s="21"/>
      <c r="W583" s="21"/>
      <c r="X583" s="21"/>
      <c r="Y583" s="21"/>
      <c r="Z583" s="21"/>
      <c r="AA583" s="21"/>
    </row>
    <row r="584" spans="1:27">
      <c r="A584" s="21"/>
      <c r="B584" s="21"/>
      <c r="C584" s="21"/>
      <c r="D584" s="21"/>
      <c r="E584" s="21"/>
      <c r="F584" s="38"/>
      <c r="G584" s="5"/>
      <c r="H584" s="21"/>
      <c r="I584" s="21"/>
      <c r="J584" s="21"/>
      <c r="K584" s="21"/>
      <c r="L584" s="21"/>
      <c r="M584" s="21"/>
      <c r="N584" s="21"/>
      <c r="O584" s="21"/>
      <c r="P584" s="21"/>
      <c r="Q584" s="21"/>
      <c r="R584" s="21"/>
      <c r="S584" s="21"/>
      <c r="T584" s="21"/>
      <c r="U584" s="21"/>
      <c r="V584" s="21"/>
      <c r="W584" s="21"/>
      <c r="X584" s="21"/>
      <c r="Y584" s="21"/>
      <c r="Z584" s="21"/>
      <c r="AA584" s="21"/>
    </row>
    <row r="585" spans="1:27">
      <c r="A585" s="21"/>
      <c r="B585" s="21"/>
      <c r="C585" s="21"/>
      <c r="D585" s="21"/>
      <c r="E585" s="21"/>
      <c r="F585" s="38"/>
      <c r="G585" s="5"/>
      <c r="H585" s="21"/>
      <c r="I585" s="21"/>
      <c r="J585" s="21"/>
      <c r="K585" s="21"/>
      <c r="L585" s="21"/>
      <c r="M585" s="21"/>
      <c r="N585" s="21"/>
      <c r="O585" s="21"/>
      <c r="P585" s="21"/>
      <c r="Q585" s="21"/>
      <c r="R585" s="21"/>
      <c r="S585" s="21"/>
      <c r="T585" s="21"/>
      <c r="U585" s="21"/>
      <c r="V585" s="21"/>
      <c r="W585" s="21"/>
      <c r="X585" s="21"/>
      <c r="Y585" s="21"/>
      <c r="Z585" s="21"/>
      <c r="AA585" s="21"/>
    </row>
    <row r="586" spans="1:27">
      <c r="A586" s="21"/>
      <c r="B586" s="21"/>
      <c r="C586" s="21"/>
      <c r="D586" s="21"/>
      <c r="E586" s="21"/>
      <c r="F586" s="38"/>
      <c r="G586" s="5"/>
      <c r="H586" s="21"/>
      <c r="I586" s="21"/>
      <c r="J586" s="21"/>
      <c r="K586" s="21"/>
      <c r="L586" s="21"/>
      <c r="M586" s="21"/>
      <c r="N586" s="21"/>
      <c r="O586" s="21"/>
      <c r="P586" s="21"/>
      <c r="Q586" s="21"/>
      <c r="R586" s="21"/>
      <c r="S586" s="21"/>
      <c r="T586" s="21"/>
      <c r="U586" s="21"/>
      <c r="V586" s="21"/>
      <c r="W586" s="21"/>
      <c r="X586" s="21"/>
      <c r="Y586" s="21"/>
      <c r="Z586" s="21"/>
      <c r="AA586" s="21"/>
    </row>
    <row r="587" spans="1:27">
      <c r="A587" s="21"/>
      <c r="B587" s="21"/>
      <c r="C587" s="21"/>
      <c r="D587" s="21"/>
      <c r="E587" s="21"/>
      <c r="F587" s="38"/>
      <c r="G587" s="5"/>
      <c r="H587" s="21"/>
      <c r="I587" s="21"/>
      <c r="J587" s="21"/>
      <c r="K587" s="21"/>
      <c r="L587" s="21"/>
      <c r="M587" s="21"/>
      <c r="N587" s="21"/>
      <c r="O587" s="21"/>
      <c r="P587" s="21"/>
      <c r="Q587" s="21"/>
      <c r="R587" s="21"/>
      <c r="S587" s="21"/>
      <c r="T587" s="21"/>
      <c r="U587" s="21"/>
      <c r="V587" s="21"/>
      <c r="W587" s="21"/>
      <c r="X587" s="21"/>
      <c r="Y587" s="21"/>
      <c r="Z587" s="21"/>
      <c r="AA587" s="21"/>
    </row>
    <row r="588" spans="1:27">
      <c r="A588" s="21"/>
      <c r="B588" s="21"/>
      <c r="C588" s="21"/>
      <c r="D588" s="21"/>
      <c r="E588" s="21"/>
      <c r="F588" s="38"/>
      <c r="G588" s="5"/>
      <c r="H588" s="21"/>
      <c r="I588" s="21"/>
      <c r="J588" s="21"/>
      <c r="K588" s="21"/>
      <c r="L588" s="21"/>
      <c r="M588" s="21"/>
      <c r="N588" s="21"/>
      <c r="O588" s="21"/>
      <c r="P588" s="21"/>
      <c r="Q588" s="21"/>
      <c r="R588" s="21"/>
      <c r="S588" s="21"/>
      <c r="T588" s="21"/>
      <c r="U588" s="21"/>
      <c r="V588" s="21"/>
      <c r="W588" s="21"/>
      <c r="X588" s="21"/>
      <c r="Y588" s="21"/>
      <c r="Z588" s="21"/>
      <c r="AA588" s="21"/>
    </row>
    <row r="589" spans="1:27">
      <c r="A589" s="21"/>
      <c r="B589" s="21"/>
      <c r="C589" s="21"/>
      <c r="D589" s="21"/>
      <c r="E589" s="21"/>
      <c r="F589" s="38"/>
      <c r="G589" s="5"/>
      <c r="H589" s="21"/>
      <c r="I589" s="21"/>
      <c r="J589" s="21"/>
      <c r="K589" s="21"/>
      <c r="L589" s="21"/>
      <c r="M589" s="21"/>
      <c r="N589" s="21"/>
      <c r="O589" s="21"/>
      <c r="P589" s="21"/>
      <c r="Q589" s="21"/>
      <c r="R589" s="21"/>
      <c r="S589" s="21"/>
      <c r="T589" s="21"/>
      <c r="U589" s="21"/>
      <c r="V589" s="21"/>
      <c r="W589" s="21"/>
      <c r="X589" s="21"/>
      <c r="Y589" s="21"/>
      <c r="Z589" s="21"/>
      <c r="AA589" s="21"/>
    </row>
    <row r="590" spans="1:27">
      <c r="A590" s="21"/>
      <c r="B590" s="21"/>
      <c r="C590" s="21"/>
      <c r="D590" s="21"/>
      <c r="E590" s="21"/>
      <c r="F590" s="38"/>
      <c r="G590" s="5"/>
      <c r="H590" s="21"/>
      <c r="I590" s="21"/>
      <c r="J590" s="21"/>
      <c r="K590" s="21"/>
      <c r="L590" s="21"/>
      <c r="M590" s="21"/>
      <c r="N590" s="21"/>
      <c r="O590" s="21"/>
      <c r="P590" s="21"/>
      <c r="Q590" s="21"/>
      <c r="R590" s="21"/>
      <c r="S590" s="21"/>
      <c r="T590" s="21"/>
      <c r="U590" s="21"/>
      <c r="V590" s="21"/>
      <c r="W590" s="21"/>
      <c r="X590" s="21"/>
      <c r="Y590" s="21"/>
      <c r="Z590" s="21"/>
      <c r="AA590" s="21"/>
    </row>
    <row r="591" spans="1:27">
      <c r="A591" s="21"/>
      <c r="B591" s="21"/>
      <c r="C591" s="21"/>
      <c r="D591" s="21"/>
      <c r="E591" s="21"/>
      <c r="F591" s="38"/>
      <c r="G591" s="5"/>
      <c r="H591" s="21"/>
      <c r="I591" s="21"/>
      <c r="J591" s="21"/>
      <c r="K591" s="21"/>
      <c r="L591" s="21"/>
      <c r="M591" s="21"/>
      <c r="N591" s="21"/>
      <c r="O591" s="21"/>
      <c r="P591" s="21"/>
      <c r="Q591" s="21"/>
      <c r="R591" s="21"/>
      <c r="S591" s="21"/>
      <c r="T591" s="21"/>
      <c r="U591" s="21"/>
      <c r="V591" s="21"/>
      <c r="W591" s="21"/>
      <c r="X591" s="21"/>
      <c r="Y591" s="21"/>
      <c r="Z591" s="21"/>
      <c r="AA591" s="21"/>
    </row>
    <row r="592" spans="1:27">
      <c r="A592" s="21"/>
      <c r="B592" s="21"/>
      <c r="C592" s="21"/>
      <c r="D592" s="21"/>
      <c r="E592" s="21"/>
      <c r="F592" s="38"/>
      <c r="G592" s="5"/>
      <c r="H592" s="21"/>
      <c r="I592" s="21"/>
      <c r="J592" s="21"/>
      <c r="K592" s="21"/>
      <c r="L592" s="21"/>
      <c r="M592" s="21"/>
      <c r="N592" s="21"/>
      <c r="O592" s="21"/>
      <c r="P592" s="21"/>
      <c r="Q592" s="21"/>
      <c r="R592" s="21"/>
      <c r="S592" s="21"/>
      <c r="T592" s="21"/>
      <c r="U592" s="21"/>
      <c r="V592" s="21"/>
      <c r="W592" s="21"/>
      <c r="X592" s="21"/>
      <c r="Y592" s="21"/>
      <c r="Z592" s="21"/>
      <c r="AA592" s="21"/>
    </row>
    <row r="593" spans="1:27">
      <c r="A593" s="21"/>
      <c r="B593" s="21"/>
      <c r="C593" s="21"/>
      <c r="D593" s="21"/>
      <c r="E593" s="21"/>
      <c r="F593" s="38"/>
      <c r="G593" s="5"/>
      <c r="H593" s="21"/>
      <c r="I593" s="21"/>
      <c r="J593" s="21"/>
      <c r="K593" s="21"/>
      <c r="L593" s="21"/>
      <c r="M593" s="21"/>
      <c r="N593" s="21"/>
      <c r="O593" s="21"/>
      <c r="P593" s="21"/>
      <c r="Q593" s="21"/>
      <c r="R593" s="21"/>
      <c r="S593" s="21"/>
      <c r="T593" s="21"/>
      <c r="U593" s="21"/>
      <c r="V593" s="21"/>
      <c r="W593" s="21"/>
      <c r="X593" s="21"/>
      <c r="Y593" s="21"/>
      <c r="Z593" s="21"/>
      <c r="AA593" s="21"/>
    </row>
    <row r="594" spans="1:27">
      <c r="A594" s="21"/>
      <c r="B594" s="21"/>
      <c r="C594" s="21"/>
      <c r="D594" s="21"/>
      <c r="E594" s="21"/>
      <c r="F594" s="38"/>
      <c r="G594" s="5"/>
      <c r="H594" s="21"/>
      <c r="I594" s="21"/>
      <c r="J594" s="21"/>
      <c r="K594" s="21"/>
      <c r="L594" s="21"/>
      <c r="M594" s="21"/>
      <c r="N594" s="21"/>
      <c r="O594" s="21"/>
      <c r="P594" s="21"/>
      <c r="Q594" s="21"/>
      <c r="R594" s="21"/>
      <c r="S594" s="21"/>
      <c r="T594" s="21"/>
      <c r="U594" s="21"/>
      <c r="V594" s="21"/>
      <c r="W594" s="21"/>
      <c r="X594" s="21"/>
      <c r="Y594" s="21"/>
      <c r="Z594" s="21"/>
      <c r="AA594" s="21"/>
    </row>
    <row r="595" spans="1:27">
      <c r="A595" s="21"/>
      <c r="B595" s="21"/>
      <c r="C595" s="21"/>
      <c r="D595" s="21"/>
      <c r="E595" s="21"/>
      <c r="F595" s="38"/>
      <c r="G595" s="5"/>
      <c r="H595" s="21"/>
      <c r="I595" s="21"/>
      <c r="J595" s="21"/>
      <c r="K595" s="21"/>
      <c r="L595" s="21"/>
      <c r="M595" s="21"/>
      <c r="N595" s="21"/>
      <c r="O595" s="21"/>
      <c r="P595" s="21"/>
      <c r="Q595" s="21"/>
      <c r="R595" s="21"/>
      <c r="S595" s="21"/>
      <c r="T595" s="21"/>
      <c r="U595" s="21"/>
      <c r="V595" s="21"/>
      <c r="W595" s="21"/>
      <c r="X595" s="21"/>
      <c r="Y595" s="21"/>
      <c r="Z595" s="21"/>
      <c r="AA595" s="21"/>
    </row>
    <row r="596" spans="1:27">
      <c r="A596" s="21"/>
      <c r="B596" s="21"/>
      <c r="C596" s="21"/>
      <c r="D596" s="21"/>
      <c r="E596" s="21"/>
      <c r="F596" s="38"/>
      <c r="G596" s="5"/>
      <c r="H596" s="21"/>
      <c r="I596" s="21"/>
      <c r="J596" s="21"/>
      <c r="K596" s="21"/>
      <c r="L596" s="21"/>
      <c r="M596" s="21"/>
      <c r="N596" s="21"/>
      <c r="O596" s="21"/>
      <c r="P596" s="21"/>
      <c r="Q596" s="21"/>
      <c r="R596" s="21"/>
      <c r="S596" s="21"/>
      <c r="T596" s="21"/>
      <c r="U596" s="21"/>
      <c r="V596" s="21"/>
      <c r="W596" s="21"/>
      <c r="X596" s="21"/>
      <c r="Y596" s="21"/>
      <c r="Z596" s="21"/>
      <c r="AA596" s="21"/>
    </row>
    <row r="597" spans="1:27">
      <c r="A597" s="21"/>
      <c r="B597" s="21"/>
      <c r="C597" s="21"/>
      <c r="D597" s="21"/>
      <c r="E597" s="21"/>
      <c r="F597" s="38"/>
      <c r="G597" s="5"/>
      <c r="H597" s="21"/>
      <c r="I597" s="21"/>
      <c r="J597" s="21"/>
      <c r="K597" s="21"/>
      <c r="L597" s="21"/>
      <c r="M597" s="21"/>
      <c r="N597" s="21"/>
      <c r="O597" s="21"/>
      <c r="P597" s="21"/>
      <c r="Q597" s="21"/>
      <c r="R597" s="21"/>
      <c r="S597" s="21"/>
      <c r="T597" s="21"/>
      <c r="U597" s="21"/>
      <c r="V597" s="21"/>
      <c r="W597" s="21"/>
      <c r="X597" s="21"/>
      <c r="Y597" s="21"/>
      <c r="Z597" s="21"/>
      <c r="AA597" s="21"/>
    </row>
    <row r="598" spans="1:27">
      <c r="A598" s="21"/>
      <c r="B598" s="21"/>
      <c r="C598" s="21"/>
      <c r="D598" s="21"/>
      <c r="E598" s="21"/>
      <c r="F598" s="38"/>
      <c r="G598" s="5"/>
      <c r="H598" s="21"/>
      <c r="I598" s="21"/>
      <c r="J598" s="21"/>
      <c r="K598" s="21"/>
      <c r="L598" s="21"/>
      <c r="M598" s="21"/>
      <c r="N598" s="21"/>
      <c r="O598" s="21"/>
      <c r="P598" s="21"/>
      <c r="Q598" s="21"/>
      <c r="R598" s="21"/>
      <c r="S598" s="21"/>
      <c r="T598" s="21"/>
      <c r="U598" s="21"/>
      <c r="V598" s="21"/>
      <c r="W598" s="21"/>
      <c r="X598" s="21"/>
      <c r="Y598" s="21"/>
      <c r="Z598" s="21"/>
      <c r="AA598" s="21"/>
    </row>
    <row r="599" spans="1:27">
      <c r="A599" s="21"/>
      <c r="B599" s="21"/>
      <c r="C599" s="21"/>
      <c r="D599" s="21"/>
      <c r="E599" s="21"/>
      <c r="F599" s="38"/>
      <c r="G599" s="5"/>
      <c r="H599" s="21"/>
      <c r="I599" s="21"/>
      <c r="J599" s="21"/>
      <c r="K599" s="21"/>
      <c r="L599" s="21"/>
      <c r="M599" s="21"/>
      <c r="N599" s="21"/>
      <c r="O599" s="21"/>
      <c r="P599" s="21"/>
      <c r="Q599" s="21"/>
      <c r="R599" s="21"/>
      <c r="S599" s="21"/>
      <c r="T599" s="21"/>
      <c r="U599" s="21"/>
      <c r="V599" s="21"/>
      <c r="W599" s="21"/>
      <c r="X599" s="21"/>
      <c r="Y599" s="21"/>
      <c r="Z599" s="21"/>
      <c r="AA599" s="21"/>
    </row>
    <row r="600" spans="1:27">
      <c r="A600" s="21"/>
      <c r="B600" s="21"/>
      <c r="C600" s="21"/>
      <c r="D600" s="21"/>
      <c r="E600" s="21"/>
      <c r="F600" s="38"/>
      <c r="G600" s="5"/>
      <c r="H600" s="21"/>
      <c r="I600" s="21"/>
      <c r="J600" s="21"/>
      <c r="K600" s="21"/>
      <c r="L600" s="21"/>
      <c r="M600" s="21"/>
      <c r="N600" s="21"/>
      <c r="O600" s="21"/>
      <c r="P600" s="21"/>
      <c r="Q600" s="21"/>
      <c r="R600" s="21"/>
      <c r="S600" s="21"/>
      <c r="T600" s="21"/>
      <c r="U600" s="21"/>
      <c r="V600" s="21"/>
      <c r="W600" s="21"/>
      <c r="X600" s="21"/>
      <c r="Y600" s="21"/>
      <c r="Z600" s="21"/>
      <c r="AA600" s="21"/>
    </row>
    <row r="601" spans="1:27">
      <c r="A601" s="21"/>
      <c r="B601" s="21"/>
      <c r="C601" s="21"/>
      <c r="D601" s="21"/>
      <c r="E601" s="21"/>
      <c r="F601" s="38"/>
      <c r="G601" s="5"/>
      <c r="H601" s="21"/>
      <c r="I601" s="21"/>
      <c r="J601" s="21"/>
      <c r="K601" s="21"/>
      <c r="L601" s="21"/>
      <c r="M601" s="21"/>
      <c r="N601" s="21"/>
      <c r="O601" s="21"/>
      <c r="P601" s="21"/>
      <c r="Q601" s="21"/>
      <c r="R601" s="21"/>
      <c r="S601" s="21"/>
      <c r="T601" s="21"/>
      <c r="U601" s="21"/>
      <c r="V601" s="21"/>
      <c r="W601" s="21"/>
      <c r="X601" s="21"/>
      <c r="Y601" s="21"/>
      <c r="Z601" s="21"/>
      <c r="AA601" s="21"/>
    </row>
    <row r="602" spans="1:27">
      <c r="A602" s="21"/>
      <c r="B602" s="21"/>
      <c r="C602" s="21"/>
      <c r="D602" s="21"/>
      <c r="E602" s="21"/>
      <c r="F602" s="38"/>
      <c r="G602" s="5"/>
      <c r="H602" s="21"/>
      <c r="I602" s="21"/>
      <c r="J602" s="21"/>
      <c r="K602" s="21"/>
      <c r="L602" s="21"/>
      <c r="M602" s="21"/>
      <c r="N602" s="21"/>
      <c r="O602" s="21"/>
      <c r="P602" s="21"/>
      <c r="Q602" s="21"/>
      <c r="R602" s="21"/>
      <c r="S602" s="21"/>
      <c r="T602" s="21"/>
      <c r="U602" s="21"/>
      <c r="V602" s="21"/>
      <c r="W602" s="21"/>
      <c r="X602" s="21"/>
      <c r="Y602" s="21"/>
      <c r="Z602" s="21"/>
      <c r="AA602" s="21"/>
    </row>
    <row r="603" spans="1:27">
      <c r="A603" s="21"/>
      <c r="B603" s="21"/>
      <c r="C603" s="21"/>
      <c r="D603" s="21"/>
      <c r="E603" s="21"/>
      <c r="F603" s="38"/>
      <c r="G603" s="5"/>
      <c r="H603" s="21"/>
      <c r="I603" s="21"/>
      <c r="J603" s="21"/>
      <c r="K603" s="21"/>
      <c r="L603" s="21"/>
      <c r="M603" s="21"/>
      <c r="N603" s="21"/>
      <c r="O603" s="21"/>
      <c r="P603" s="21"/>
      <c r="Q603" s="21"/>
      <c r="R603" s="21"/>
      <c r="S603" s="21"/>
      <c r="T603" s="21"/>
      <c r="U603" s="21"/>
      <c r="V603" s="21"/>
      <c r="W603" s="21"/>
      <c r="X603" s="21"/>
      <c r="Y603" s="21"/>
      <c r="Z603" s="21"/>
      <c r="AA603" s="21"/>
    </row>
    <row r="604" spans="1:27">
      <c r="A604" s="21"/>
      <c r="B604" s="21"/>
      <c r="C604" s="21"/>
      <c r="D604" s="21"/>
      <c r="E604" s="21"/>
      <c r="F604" s="38"/>
      <c r="G604" s="5"/>
      <c r="H604" s="21"/>
      <c r="I604" s="21"/>
      <c r="J604" s="21"/>
      <c r="K604" s="21"/>
      <c r="L604" s="21"/>
      <c r="M604" s="21"/>
      <c r="N604" s="21"/>
      <c r="O604" s="21"/>
      <c r="P604" s="21"/>
      <c r="Q604" s="21"/>
      <c r="R604" s="21"/>
      <c r="S604" s="21"/>
      <c r="T604" s="21"/>
      <c r="U604" s="21"/>
      <c r="V604" s="21"/>
      <c r="W604" s="21"/>
      <c r="X604" s="21"/>
      <c r="Y604" s="21"/>
      <c r="Z604" s="21"/>
      <c r="AA604" s="21"/>
    </row>
    <row r="605" spans="1:27">
      <c r="A605" s="21"/>
      <c r="B605" s="21"/>
      <c r="C605" s="21"/>
      <c r="D605" s="21"/>
      <c r="E605" s="21"/>
      <c r="F605" s="38"/>
      <c r="G605" s="5"/>
      <c r="H605" s="21"/>
      <c r="I605" s="21"/>
      <c r="J605" s="21"/>
      <c r="K605" s="21"/>
      <c r="L605" s="21"/>
      <c r="M605" s="21"/>
      <c r="N605" s="21"/>
      <c r="O605" s="21"/>
      <c r="P605" s="21"/>
      <c r="Q605" s="21"/>
      <c r="R605" s="21"/>
      <c r="S605" s="21"/>
      <c r="T605" s="21"/>
      <c r="U605" s="21"/>
      <c r="V605" s="21"/>
      <c r="W605" s="21"/>
      <c r="X605" s="21"/>
      <c r="Y605" s="21"/>
      <c r="Z605" s="21"/>
      <c r="AA605" s="21"/>
    </row>
    <row r="606" spans="1:27">
      <c r="A606" s="21"/>
      <c r="B606" s="21"/>
      <c r="C606" s="21"/>
      <c r="D606" s="21"/>
      <c r="E606" s="21"/>
      <c r="F606" s="38"/>
      <c r="G606" s="5"/>
      <c r="H606" s="21"/>
      <c r="I606" s="21"/>
      <c r="J606" s="21"/>
      <c r="K606" s="21"/>
      <c r="L606" s="21"/>
      <c r="M606" s="21"/>
      <c r="N606" s="21"/>
      <c r="O606" s="21"/>
      <c r="P606" s="21"/>
      <c r="Q606" s="21"/>
      <c r="R606" s="21"/>
      <c r="S606" s="21"/>
      <c r="T606" s="21"/>
      <c r="U606" s="21"/>
      <c r="V606" s="21"/>
      <c r="W606" s="21"/>
      <c r="X606" s="21"/>
      <c r="Y606" s="21"/>
      <c r="Z606" s="21"/>
      <c r="AA606" s="21"/>
    </row>
    <row r="607" spans="1:27">
      <c r="A607" s="21"/>
      <c r="B607" s="21"/>
      <c r="C607" s="21"/>
      <c r="D607" s="21"/>
      <c r="E607" s="21"/>
      <c r="F607" s="38"/>
      <c r="G607" s="5"/>
      <c r="H607" s="21"/>
      <c r="I607" s="21"/>
      <c r="J607" s="21"/>
      <c r="K607" s="21"/>
      <c r="L607" s="21"/>
      <c r="M607" s="21"/>
      <c r="N607" s="21"/>
      <c r="O607" s="21"/>
      <c r="P607" s="21"/>
      <c r="Q607" s="21"/>
      <c r="R607" s="21"/>
      <c r="S607" s="21"/>
      <c r="T607" s="21"/>
      <c r="U607" s="21"/>
      <c r="V607" s="21"/>
      <c r="W607" s="21"/>
      <c r="X607" s="21"/>
      <c r="Y607" s="21"/>
      <c r="Z607" s="21"/>
      <c r="AA607" s="21"/>
    </row>
    <row r="608" spans="1:27">
      <c r="A608" s="21"/>
      <c r="B608" s="21"/>
      <c r="C608" s="21"/>
      <c r="D608" s="21"/>
      <c r="E608" s="21"/>
      <c r="F608" s="38"/>
      <c r="G608" s="5"/>
      <c r="H608" s="21"/>
      <c r="I608" s="21"/>
      <c r="J608" s="21"/>
      <c r="K608" s="21"/>
      <c r="L608" s="21"/>
      <c r="M608" s="21"/>
      <c r="N608" s="21"/>
      <c r="O608" s="21"/>
      <c r="P608" s="21"/>
      <c r="Q608" s="21"/>
      <c r="R608" s="21"/>
      <c r="S608" s="21"/>
      <c r="T608" s="21"/>
      <c r="U608" s="21"/>
      <c r="V608" s="21"/>
      <c r="W608" s="21"/>
      <c r="X608" s="21"/>
      <c r="Y608" s="21"/>
      <c r="Z608" s="21"/>
      <c r="AA608" s="21"/>
    </row>
    <row r="609" spans="1:27">
      <c r="A609" s="21"/>
      <c r="B609" s="21"/>
      <c r="C609" s="21"/>
      <c r="D609" s="21"/>
      <c r="E609" s="21"/>
      <c r="F609" s="38"/>
      <c r="G609" s="5"/>
      <c r="H609" s="21"/>
      <c r="I609" s="21"/>
      <c r="J609" s="21"/>
      <c r="K609" s="21"/>
      <c r="L609" s="21"/>
      <c r="M609" s="21"/>
      <c r="N609" s="21"/>
      <c r="O609" s="21"/>
      <c r="P609" s="21"/>
      <c r="Q609" s="21"/>
      <c r="R609" s="21"/>
      <c r="S609" s="21"/>
      <c r="T609" s="21"/>
      <c r="U609" s="21"/>
      <c r="V609" s="21"/>
      <c r="W609" s="21"/>
      <c r="X609" s="21"/>
      <c r="Y609" s="21"/>
      <c r="Z609" s="21"/>
      <c r="AA609" s="21"/>
    </row>
    <row r="610" spans="1:27">
      <c r="A610" s="21"/>
      <c r="B610" s="21"/>
      <c r="C610" s="21"/>
      <c r="D610" s="21"/>
      <c r="E610" s="21"/>
      <c r="F610" s="38"/>
      <c r="G610" s="5"/>
      <c r="H610" s="21"/>
      <c r="I610" s="21"/>
      <c r="J610" s="21"/>
      <c r="K610" s="21"/>
      <c r="L610" s="21"/>
      <c r="M610" s="21"/>
      <c r="N610" s="21"/>
      <c r="O610" s="21"/>
      <c r="P610" s="21"/>
      <c r="Q610" s="21"/>
      <c r="R610" s="21"/>
      <c r="S610" s="21"/>
      <c r="T610" s="21"/>
      <c r="U610" s="21"/>
      <c r="V610" s="21"/>
      <c r="W610" s="21"/>
      <c r="X610" s="21"/>
      <c r="Y610" s="21"/>
      <c r="Z610" s="21"/>
      <c r="AA610" s="21"/>
    </row>
    <row r="611" spans="1:27">
      <c r="A611" s="21"/>
      <c r="B611" s="21"/>
      <c r="C611" s="21"/>
      <c r="D611" s="21"/>
      <c r="E611" s="21"/>
      <c r="F611" s="38"/>
      <c r="G611" s="5"/>
      <c r="H611" s="21"/>
      <c r="I611" s="21"/>
      <c r="J611" s="21"/>
      <c r="K611" s="21"/>
      <c r="L611" s="21"/>
      <c r="M611" s="21"/>
      <c r="N611" s="21"/>
      <c r="O611" s="21"/>
      <c r="P611" s="21"/>
      <c r="Q611" s="21"/>
      <c r="R611" s="21"/>
      <c r="S611" s="21"/>
      <c r="T611" s="21"/>
      <c r="U611" s="21"/>
      <c r="V611" s="21"/>
      <c r="W611" s="21"/>
      <c r="X611" s="21"/>
      <c r="Y611" s="21"/>
      <c r="Z611" s="21"/>
      <c r="AA611" s="21"/>
    </row>
    <row r="612" spans="1:27">
      <c r="A612" s="21"/>
      <c r="B612" s="21"/>
      <c r="C612" s="21"/>
      <c r="D612" s="21"/>
      <c r="E612" s="21"/>
      <c r="F612" s="38"/>
      <c r="G612" s="5"/>
      <c r="H612" s="21"/>
      <c r="I612" s="21"/>
      <c r="J612" s="21"/>
      <c r="K612" s="21"/>
      <c r="L612" s="21"/>
      <c r="M612" s="21"/>
      <c r="N612" s="21"/>
      <c r="O612" s="21"/>
      <c r="P612" s="21"/>
      <c r="Q612" s="21"/>
      <c r="R612" s="21"/>
      <c r="S612" s="21"/>
      <c r="T612" s="21"/>
      <c r="U612" s="21"/>
      <c r="V612" s="21"/>
      <c r="W612" s="21"/>
      <c r="X612" s="21"/>
      <c r="Y612" s="21"/>
      <c r="Z612" s="21"/>
      <c r="AA612" s="21"/>
    </row>
    <row r="613" spans="1:27">
      <c r="A613" s="21"/>
      <c r="B613" s="21"/>
      <c r="C613" s="21"/>
      <c r="D613" s="21"/>
      <c r="E613" s="21"/>
      <c r="F613" s="38"/>
      <c r="G613" s="5"/>
      <c r="H613" s="21"/>
      <c r="I613" s="21"/>
      <c r="J613" s="21"/>
      <c r="K613" s="21"/>
      <c r="L613" s="21"/>
      <c r="M613" s="21"/>
      <c r="N613" s="21"/>
      <c r="O613" s="21"/>
      <c r="P613" s="21"/>
      <c r="Q613" s="21"/>
      <c r="R613" s="21"/>
      <c r="S613" s="21"/>
      <c r="T613" s="21"/>
      <c r="U613" s="21"/>
      <c r="V613" s="21"/>
      <c r="W613" s="21"/>
      <c r="X613" s="21"/>
      <c r="Y613" s="21"/>
      <c r="Z613" s="21"/>
      <c r="AA613" s="21"/>
    </row>
    <row r="614" spans="1:27">
      <c r="A614" s="21"/>
      <c r="B614" s="21"/>
      <c r="C614" s="21"/>
      <c r="D614" s="21"/>
      <c r="E614" s="21"/>
      <c r="F614" s="38"/>
      <c r="G614" s="5"/>
      <c r="H614" s="21"/>
      <c r="I614" s="21"/>
      <c r="J614" s="21"/>
      <c r="K614" s="21"/>
      <c r="L614" s="21"/>
      <c r="M614" s="21"/>
      <c r="N614" s="21"/>
      <c r="O614" s="21"/>
      <c r="P614" s="21"/>
      <c r="Q614" s="21"/>
      <c r="R614" s="21"/>
      <c r="S614" s="21"/>
      <c r="T614" s="21"/>
      <c r="U614" s="21"/>
      <c r="V614" s="21"/>
      <c r="W614" s="21"/>
      <c r="X614" s="21"/>
      <c r="Y614" s="21"/>
      <c r="Z614" s="21"/>
      <c r="AA614" s="21"/>
    </row>
    <row r="615" spans="1:27">
      <c r="A615" s="21"/>
      <c r="B615" s="21"/>
      <c r="C615" s="21"/>
      <c r="D615" s="21"/>
      <c r="E615" s="21"/>
      <c r="F615" s="38"/>
      <c r="G615" s="5"/>
      <c r="H615" s="21"/>
      <c r="I615" s="21"/>
      <c r="J615" s="21"/>
      <c r="K615" s="21"/>
      <c r="L615" s="21"/>
      <c r="M615" s="21"/>
      <c r="N615" s="21"/>
      <c r="O615" s="21"/>
      <c r="P615" s="21"/>
      <c r="Q615" s="21"/>
      <c r="R615" s="21"/>
      <c r="S615" s="21"/>
      <c r="T615" s="21"/>
      <c r="U615" s="21"/>
      <c r="V615" s="21"/>
      <c r="W615" s="21"/>
      <c r="X615" s="21"/>
      <c r="Y615" s="21"/>
      <c r="Z615" s="21"/>
      <c r="AA615" s="21"/>
    </row>
    <row r="616" spans="1:27">
      <c r="A616" s="21"/>
      <c r="B616" s="21"/>
      <c r="C616" s="21"/>
      <c r="D616" s="21"/>
      <c r="E616" s="21"/>
      <c r="F616" s="38"/>
      <c r="G616" s="5"/>
      <c r="H616" s="21"/>
      <c r="I616" s="21"/>
      <c r="J616" s="21"/>
      <c r="K616" s="21"/>
      <c r="L616" s="21"/>
      <c r="M616" s="21"/>
      <c r="N616" s="21"/>
      <c r="O616" s="21"/>
      <c r="P616" s="21"/>
      <c r="Q616" s="21"/>
      <c r="R616" s="21"/>
      <c r="S616" s="21"/>
      <c r="T616" s="21"/>
      <c r="U616" s="21"/>
      <c r="V616" s="21"/>
      <c r="W616" s="21"/>
      <c r="X616" s="21"/>
      <c r="Y616" s="21"/>
      <c r="Z616" s="21"/>
      <c r="AA616" s="21"/>
    </row>
    <row r="617" spans="1:27">
      <c r="A617" s="21"/>
      <c r="B617" s="21"/>
      <c r="C617" s="21"/>
      <c r="D617" s="21"/>
      <c r="E617" s="21"/>
      <c r="F617" s="38"/>
      <c r="G617" s="5"/>
      <c r="H617" s="21"/>
      <c r="I617" s="21"/>
      <c r="J617" s="21"/>
      <c r="K617" s="21"/>
      <c r="L617" s="21"/>
      <c r="M617" s="21"/>
      <c r="N617" s="21"/>
      <c r="O617" s="21"/>
      <c r="P617" s="21"/>
      <c r="Q617" s="21"/>
      <c r="R617" s="21"/>
      <c r="S617" s="21"/>
      <c r="T617" s="21"/>
      <c r="U617" s="21"/>
      <c r="V617" s="21"/>
      <c r="W617" s="21"/>
      <c r="X617" s="21"/>
      <c r="Y617" s="21"/>
      <c r="Z617" s="21"/>
      <c r="AA617" s="21"/>
    </row>
    <row r="618" spans="1:27">
      <c r="A618" s="21"/>
      <c r="B618" s="21"/>
      <c r="C618" s="21"/>
      <c r="D618" s="21"/>
      <c r="E618" s="21"/>
      <c r="F618" s="38"/>
      <c r="G618" s="5"/>
      <c r="H618" s="21"/>
      <c r="I618" s="21"/>
      <c r="J618" s="21"/>
      <c r="K618" s="21"/>
      <c r="L618" s="21"/>
      <c r="M618" s="21"/>
      <c r="N618" s="21"/>
      <c r="O618" s="21"/>
      <c r="P618" s="21"/>
      <c r="Q618" s="21"/>
      <c r="R618" s="21"/>
      <c r="S618" s="21"/>
      <c r="T618" s="21"/>
      <c r="U618" s="21"/>
      <c r="V618" s="21"/>
      <c r="W618" s="21"/>
      <c r="X618" s="21"/>
      <c r="Y618" s="21"/>
      <c r="Z618" s="21"/>
      <c r="AA618" s="21"/>
    </row>
    <row r="619" spans="1:27">
      <c r="A619" s="21"/>
      <c r="B619" s="21"/>
      <c r="C619" s="21"/>
      <c r="D619" s="21"/>
      <c r="E619" s="21"/>
      <c r="F619" s="38"/>
      <c r="G619" s="5"/>
      <c r="H619" s="21"/>
      <c r="I619" s="21"/>
      <c r="J619" s="21"/>
      <c r="K619" s="21"/>
      <c r="L619" s="21"/>
      <c r="M619" s="21"/>
      <c r="N619" s="21"/>
      <c r="O619" s="21"/>
      <c r="P619" s="21"/>
      <c r="Q619" s="21"/>
      <c r="R619" s="21"/>
      <c r="S619" s="21"/>
      <c r="T619" s="21"/>
      <c r="U619" s="21"/>
      <c r="V619" s="21"/>
      <c r="W619" s="21"/>
      <c r="X619" s="21"/>
      <c r="Y619" s="21"/>
      <c r="Z619" s="21"/>
      <c r="AA619" s="21"/>
    </row>
    <row r="620" spans="1:27">
      <c r="A620" s="21"/>
      <c r="B620" s="21"/>
      <c r="C620" s="21"/>
      <c r="D620" s="21"/>
      <c r="E620" s="21"/>
      <c r="F620" s="38"/>
      <c r="G620" s="5"/>
      <c r="H620" s="21"/>
      <c r="I620" s="21"/>
      <c r="J620" s="21"/>
      <c r="K620" s="21"/>
      <c r="L620" s="21"/>
      <c r="M620" s="21"/>
      <c r="N620" s="21"/>
      <c r="O620" s="21"/>
      <c r="P620" s="21"/>
      <c r="Q620" s="21"/>
      <c r="R620" s="21"/>
      <c r="S620" s="21"/>
      <c r="T620" s="21"/>
      <c r="U620" s="21"/>
      <c r="V620" s="21"/>
      <c r="W620" s="21"/>
      <c r="X620" s="21"/>
      <c r="Y620" s="21"/>
      <c r="Z620" s="21"/>
      <c r="AA620" s="21"/>
    </row>
    <row r="621" spans="1:27">
      <c r="A621" s="21"/>
      <c r="B621" s="21"/>
      <c r="C621" s="21"/>
      <c r="D621" s="21"/>
      <c r="E621" s="21"/>
      <c r="F621" s="38"/>
      <c r="G621" s="5"/>
      <c r="H621" s="21"/>
      <c r="I621" s="21"/>
      <c r="J621" s="21"/>
      <c r="K621" s="21"/>
      <c r="L621" s="21"/>
      <c r="M621" s="21"/>
      <c r="N621" s="21"/>
      <c r="O621" s="21"/>
      <c r="P621" s="21"/>
      <c r="Q621" s="21"/>
      <c r="R621" s="21"/>
      <c r="S621" s="21"/>
      <c r="T621" s="21"/>
      <c r="U621" s="21"/>
      <c r="V621" s="21"/>
      <c r="W621" s="21"/>
      <c r="X621" s="21"/>
      <c r="Y621" s="21"/>
      <c r="Z621" s="21"/>
      <c r="AA621" s="21"/>
    </row>
    <row r="622" spans="1:27">
      <c r="A622" s="21"/>
      <c r="B622" s="21"/>
      <c r="C622" s="21"/>
      <c r="D622" s="21"/>
      <c r="E622" s="21"/>
      <c r="F622" s="38"/>
      <c r="G622" s="5"/>
      <c r="H622" s="21"/>
      <c r="I622" s="21"/>
      <c r="J622" s="21"/>
      <c r="K622" s="21"/>
      <c r="L622" s="21"/>
      <c r="M622" s="21"/>
      <c r="N622" s="21"/>
      <c r="O622" s="21"/>
      <c r="P622" s="21"/>
      <c r="Q622" s="21"/>
      <c r="R622" s="21"/>
      <c r="S622" s="21"/>
      <c r="T622" s="21"/>
      <c r="U622" s="21"/>
      <c r="V622" s="21"/>
      <c r="W622" s="21"/>
      <c r="X622" s="21"/>
      <c r="Y622" s="21"/>
      <c r="Z622" s="21"/>
      <c r="AA622" s="21"/>
    </row>
    <row r="623" spans="1:27">
      <c r="A623" s="21"/>
      <c r="B623" s="21"/>
      <c r="C623" s="21"/>
      <c r="D623" s="21"/>
      <c r="E623" s="21"/>
      <c r="F623" s="38"/>
      <c r="G623" s="5"/>
      <c r="H623" s="21"/>
      <c r="I623" s="21"/>
      <c r="J623" s="21"/>
      <c r="K623" s="21"/>
      <c r="L623" s="21"/>
      <c r="M623" s="21"/>
      <c r="N623" s="21"/>
      <c r="O623" s="21"/>
      <c r="P623" s="21"/>
      <c r="Q623" s="21"/>
      <c r="R623" s="21"/>
      <c r="S623" s="21"/>
      <c r="T623" s="21"/>
      <c r="U623" s="21"/>
      <c r="V623" s="21"/>
      <c r="W623" s="21"/>
      <c r="X623" s="21"/>
      <c r="Y623" s="21"/>
      <c r="Z623" s="21"/>
      <c r="AA623" s="21"/>
    </row>
    <row r="624" spans="1:27">
      <c r="A624" s="21"/>
      <c r="B624" s="21"/>
      <c r="C624" s="21"/>
      <c r="D624" s="21"/>
      <c r="E624" s="21"/>
      <c r="F624" s="38"/>
      <c r="G624" s="5"/>
      <c r="H624" s="21"/>
      <c r="I624" s="21"/>
      <c r="J624" s="21"/>
      <c r="K624" s="21"/>
      <c r="L624" s="21"/>
      <c r="M624" s="21"/>
      <c r="N624" s="21"/>
      <c r="O624" s="21"/>
      <c r="P624" s="21"/>
      <c r="Q624" s="21"/>
      <c r="R624" s="21"/>
      <c r="S624" s="21"/>
      <c r="T624" s="21"/>
      <c r="U624" s="21"/>
      <c r="V624" s="21"/>
      <c r="W624" s="21"/>
      <c r="X624" s="21"/>
      <c r="Y624" s="21"/>
      <c r="Z624" s="21"/>
      <c r="AA624" s="21"/>
    </row>
    <row r="625" spans="1:27">
      <c r="A625" s="21"/>
      <c r="B625" s="21"/>
      <c r="C625" s="21"/>
      <c r="D625" s="21"/>
      <c r="E625" s="21"/>
      <c r="F625" s="38"/>
      <c r="G625" s="5"/>
      <c r="H625" s="21"/>
      <c r="I625" s="21"/>
      <c r="J625" s="21"/>
      <c r="K625" s="21"/>
      <c r="L625" s="21"/>
      <c r="M625" s="21"/>
      <c r="N625" s="21"/>
      <c r="O625" s="21"/>
      <c r="P625" s="21"/>
      <c r="Q625" s="21"/>
      <c r="R625" s="21"/>
      <c r="S625" s="21"/>
      <c r="T625" s="21"/>
      <c r="U625" s="21"/>
      <c r="V625" s="21"/>
      <c r="W625" s="21"/>
      <c r="X625" s="21"/>
      <c r="Y625" s="21"/>
      <c r="Z625" s="21"/>
      <c r="AA625" s="21"/>
    </row>
    <row r="626" spans="1:27">
      <c r="A626" s="21"/>
      <c r="B626" s="21"/>
      <c r="C626" s="21"/>
      <c r="D626" s="21"/>
      <c r="E626" s="21"/>
      <c r="F626" s="38"/>
      <c r="G626" s="5"/>
      <c r="H626" s="21"/>
      <c r="I626" s="21"/>
      <c r="J626" s="21"/>
      <c r="K626" s="21"/>
      <c r="L626" s="21"/>
      <c r="M626" s="21"/>
      <c r="N626" s="21"/>
      <c r="O626" s="21"/>
      <c r="P626" s="21"/>
      <c r="Q626" s="21"/>
      <c r="R626" s="21"/>
      <c r="S626" s="21"/>
      <c r="T626" s="21"/>
      <c r="U626" s="21"/>
      <c r="V626" s="21"/>
      <c r="W626" s="21"/>
      <c r="X626" s="21"/>
      <c r="Y626" s="21"/>
      <c r="Z626" s="21"/>
      <c r="AA626" s="21"/>
    </row>
    <row r="627" spans="1:27">
      <c r="A627" s="21"/>
      <c r="B627" s="21"/>
      <c r="C627" s="21"/>
      <c r="D627" s="21"/>
      <c r="E627" s="21"/>
      <c r="F627" s="38"/>
      <c r="G627" s="5"/>
      <c r="H627" s="21"/>
      <c r="I627" s="21"/>
      <c r="J627" s="21"/>
      <c r="K627" s="21"/>
      <c r="L627" s="21"/>
      <c r="M627" s="21"/>
      <c r="N627" s="21"/>
      <c r="O627" s="21"/>
      <c r="P627" s="21"/>
      <c r="Q627" s="21"/>
      <c r="R627" s="21"/>
      <c r="S627" s="21"/>
      <c r="T627" s="21"/>
      <c r="U627" s="21"/>
      <c r="V627" s="21"/>
      <c r="W627" s="21"/>
      <c r="X627" s="21"/>
      <c r="Y627" s="21"/>
      <c r="Z627" s="21"/>
      <c r="AA627" s="21"/>
    </row>
    <row r="628" spans="1:27">
      <c r="A628" s="21"/>
      <c r="B628" s="21"/>
      <c r="C628" s="21"/>
      <c r="D628" s="21"/>
      <c r="E628" s="21"/>
      <c r="F628" s="38"/>
      <c r="G628" s="5"/>
      <c r="H628" s="21"/>
      <c r="I628" s="21"/>
      <c r="J628" s="21"/>
      <c r="K628" s="21"/>
      <c r="L628" s="21"/>
      <c r="M628" s="21"/>
      <c r="N628" s="21"/>
      <c r="O628" s="21"/>
      <c r="P628" s="21"/>
      <c r="Q628" s="21"/>
      <c r="R628" s="21"/>
      <c r="S628" s="21"/>
      <c r="T628" s="21"/>
      <c r="U628" s="21"/>
      <c r="V628" s="21"/>
      <c r="W628" s="21"/>
      <c r="X628" s="21"/>
      <c r="Y628" s="21"/>
      <c r="Z628" s="21"/>
      <c r="AA628" s="21"/>
    </row>
    <row r="629" spans="1:27">
      <c r="A629" s="21"/>
      <c r="B629" s="21"/>
      <c r="C629" s="21"/>
      <c r="D629" s="21"/>
      <c r="E629" s="21"/>
      <c r="F629" s="38"/>
      <c r="G629" s="5"/>
      <c r="H629" s="21"/>
      <c r="I629" s="21"/>
      <c r="J629" s="21"/>
      <c r="K629" s="21"/>
      <c r="L629" s="21"/>
      <c r="M629" s="21"/>
      <c r="N629" s="21"/>
      <c r="O629" s="21"/>
      <c r="P629" s="21"/>
      <c r="Q629" s="21"/>
      <c r="R629" s="21"/>
      <c r="S629" s="21"/>
      <c r="T629" s="21"/>
      <c r="U629" s="21"/>
      <c r="V629" s="21"/>
      <c r="W629" s="21"/>
      <c r="X629" s="21"/>
      <c r="Y629" s="21"/>
      <c r="Z629" s="21"/>
      <c r="AA629" s="21"/>
    </row>
    <row r="630" spans="1:27">
      <c r="A630" s="21"/>
      <c r="B630" s="21"/>
      <c r="C630" s="21"/>
      <c r="D630" s="21"/>
      <c r="E630" s="21"/>
      <c r="F630" s="38"/>
      <c r="G630" s="5"/>
      <c r="H630" s="21"/>
      <c r="I630" s="21"/>
      <c r="J630" s="21"/>
      <c r="K630" s="21"/>
      <c r="L630" s="21"/>
      <c r="M630" s="21"/>
      <c r="N630" s="21"/>
      <c r="O630" s="21"/>
      <c r="P630" s="21"/>
      <c r="Q630" s="21"/>
      <c r="R630" s="21"/>
      <c r="S630" s="21"/>
      <c r="T630" s="21"/>
      <c r="U630" s="21"/>
      <c r="V630" s="21"/>
      <c r="W630" s="21"/>
      <c r="X630" s="21"/>
      <c r="Y630" s="21"/>
      <c r="Z630" s="21"/>
      <c r="AA630" s="21"/>
    </row>
    <row r="631" spans="1:27">
      <c r="A631" s="21"/>
      <c r="B631" s="21"/>
      <c r="C631" s="21"/>
      <c r="D631" s="21"/>
      <c r="E631" s="21"/>
      <c r="F631" s="38"/>
      <c r="G631" s="5"/>
      <c r="H631" s="21"/>
      <c r="I631" s="21"/>
      <c r="J631" s="21"/>
      <c r="K631" s="21"/>
      <c r="L631" s="21"/>
      <c r="M631" s="21"/>
      <c r="N631" s="21"/>
      <c r="O631" s="21"/>
      <c r="P631" s="21"/>
      <c r="Q631" s="21"/>
      <c r="R631" s="21"/>
      <c r="S631" s="21"/>
      <c r="T631" s="21"/>
      <c r="U631" s="21"/>
      <c r="V631" s="21"/>
      <c r="W631" s="21"/>
      <c r="X631" s="21"/>
      <c r="Y631" s="21"/>
      <c r="Z631" s="21"/>
      <c r="AA631" s="21"/>
    </row>
    <row r="632" spans="1:27">
      <c r="A632" s="21"/>
      <c r="B632" s="21"/>
      <c r="C632" s="21"/>
      <c r="D632" s="21"/>
      <c r="E632" s="21"/>
      <c r="F632" s="38"/>
      <c r="G632" s="5"/>
      <c r="H632" s="21"/>
      <c r="I632" s="21"/>
      <c r="J632" s="21"/>
      <c r="K632" s="21"/>
      <c r="L632" s="21"/>
      <c r="M632" s="21"/>
      <c r="N632" s="21"/>
      <c r="O632" s="21"/>
      <c r="P632" s="21"/>
      <c r="Q632" s="21"/>
      <c r="R632" s="21"/>
      <c r="S632" s="21"/>
      <c r="T632" s="21"/>
      <c r="U632" s="21"/>
      <c r="V632" s="21"/>
      <c r="W632" s="21"/>
      <c r="X632" s="21"/>
      <c r="Y632" s="21"/>
      <c r="Z632" s="21"/>
      <c r="AA632" s="21"/>
    </row>
    <row r="633" spans="1:27">
      <c r="A633" s="21"/>
      <c r="B633" s="21"/>
      <c r="C633" s="21"/>
      <c r="D633" s="21"/>
      <c r="E633" s="21"/>
      <c r="F633" s="38"/>
      <c r="G633" s="5"/>
      <c r="H633" s="21"/>
      <c r="I633" s="21"/>
      <c r="J633" s="21"/>
      <c r="K633" s="21"/>
      <c r="L633" s="21"/>
      <c r="M633" s="21"/>
      <c r="N633" s="21"/>
      <c r="O633" s="21"/>
      <c r="P633" s="21"/>
      <c r="Q633" s="21"/>
      <c r="R633" s="21"/>
      <c r="S633" s="21"/>
      <c r="T633" s="21"/>
      <c r="U633" s="21"/>
      <c r="V633" s="21"/>
      <c r="W633" s="21"/>
      <c r="X633" s="21"/>
      <c r="Y633" s="21"/>
      <c r="Z633" s="21"/>
      <c r="AA633" s="21"/>
    </row>
    <row r="634" spans="1:27">
      <c r="A634" s="21"/>
      <c r="B634" s="21"/>
      <c r="C634" s="21"/>
      <c r="D634" s="21"/>
      <c r="E634" s="21"/>
      <c r="F634" s="38"/>
      <c r="G634" s="5"/>
      <c r="H634" s="21"/>
      <c r="I634" s="21"/>
      <c r="J634" s="21"/>
      <c r="K634" s="21"/>
      <c r="L634" s="21"/>
      <c r="M634" s="21"/>
      <c r="N634" s="21"/>
      <c r="O634" s="21"/>
      <c r="P634" s="21"/>
      <c r="Q634" s="21"/>
      <c r="R634" s="21"/>
      <c r="S634" s="21"/>
      <c r="T634" s="21"/>
      <c r="U634" s="21"/>
      <c r="V634" s="21"/>
      <c r="W634" s="21"/>
      <c r="X634" s="21"/>
      <c r="Y634" s="21"/>
      <c r="Z634" s="21"/>
      <c r="AA634" s="21"/>
    </row>
    <row r="635" spans="1:27">
      <c r="A635" s="21"/>
      <c r="B635" s="21"/>
      <c r="C635" s="21"/>
      <c r="D635" s="21"/>
      <c r="E635" s="21"/>
      <c r="F635" s="38"/>
      <c r="G635" s="5"/>
      <c r="H635" s="21"/>
      <c r="I635" s="21"/>
      <c r="J635" s="21"/>
      <c r="K635" s="21"/>
      <c r="L635" s="21"/>
      <c r="M635" s="21"/>
      <c r="N635" s="21"/>
      <c r="O635" s="21"/>
      <c r="P635" s="21"/>
      <c r="Q635" s="21"/>
      <c r="R635" s="21"/>
      <c r="S635" s="21"/>
      <c r="T635" s="21"/>
      <c r="U635" s="21"/>
      <c r="V635" s="21"/>
      <c r="W635" s="21"/>
      <c r="X635" s="21"/>
      <c r="Y635" s="21"/>
      <c r="Z635" s="21"/>
      <c r="AA635" s="21"/>
    </row>
    <row r="636" spans="1:27">
      <c r="A636" s="21"/>
      <c r="B636" s="21"/>
      <c r="C636" s="21"/>
      <c r="D636" s="21"/>
      <c r="E636" s="21"/>
      <c r="F636" s="38"/>
      <c r="G636" s="5"/>
      <c r="H636" s="21"/>
      <c r="I636" s="21"/>
      <c r="J636" s="21"/>
      <c r="K636" s="21"/>
      <c r="L636" s="21"/>
      <c r="M636" s="21"/>
      <c r="N636" s="21"/>
      <c r="O636" s="21"/>
      <c r="P636" s="21"/>
      <c r="Q636" s="21"/>
      <c r="R636" s="21"/>
      <c r="S636" s="21"/>
      <c r="T636" s="21"/>
      <c r="U636" s="21"/>
      <c r="V636" s="21"/>
      <c r="W636" s="21"/>
      <c r="X636" s="21"/>
      <c r="Y636" s="21"/>
      <c r="Z636" s="21"/>
      <c r="AA636" s="21"/>
    </row>
    <row r="637" spans="1:27">
      <c r="A637" s="21"/>
      <c r="B637" s="21"/>
      <c r="C637" s="21"/>
      <c r="D637" s="21"/>
      <c r="E637" s="21"/>
      <c r="F637" s="38"/>
      <c r="G637" s="5"/>
      <c r="H637" s="21"/>
      <c r="I637" s="21"/>
      <c r="J637" s="21"/>
      <c r="K637" s="21"/>
      <c r="L637" s="21"/>
      <c r="M637" s="21"/>
      <c r="N637" s="21"/>
      <c r="O637" s="21"/>
      <c r="P637" s="21"/>
      <c r="Q637" s="21"/>
      <c r="R637" s="21"/>
      <c r="S637" s="21"/>
      <c r="T637" s="21"/>
      <c r="U637" s="21"/>
      <c r="V637" s="21"/>
      <c r="W637" s="21"/>
      <c r="X637" s="21"/>
      <c r="Y637" s="21"/>
      <c r="Z637" s="21"/>
      <c r="AA637" s="21"/>
    </row>
    <row r="638" spans="1:27">
      <c r="A638" s="21"/>
      <c r="B638" s="21"/>
      <c r="C638" s="21"/>
      <c r="D638" s="21"/>
      <c r="E638" s="21"/>
      <c r="F638" s="38"/>
      <c r="G638" s="5"/>
      <c r="H638" s="21"/>
      <c r="I638" s="21"/>
      <c r="J638" s="21"/>
      <c r="K638" s="21"/>
      <c r="L638" s="21"/>
      <c r="M638" s="21"/>
      <c r="N638" s="21"/>
      <c r="O638" s="21"/>
      <c r="P638" s="21"/>
      <c r="Q638" s="21"/>
      <c r="R638" s="21"/>
      <c r="S638" s="21"/>
      <c r="T638" s="21"/>
      <c r="U638" s="21"/>
      <c r="V638" s="21"/>
      <c r="W638" s="21"/>
      <c r="X638" s="21"/>
      <c r="Y638" s="21"/>
      <c r="Z638" s="21"/>
      <c r="AA638" s="21"/>
    </row>
    <row r="639" spans="1:27">
      <c r="A639" s="21"/>
      <c r="B639" s="21"/>
      <c r="C639" s="21"/>
      <c r="D639" s="21"/>
      <c r="E639" s="21"/>
      <c r="F639" s="38"/>
      <c r="G639" s="5"/>
      <c r="H639" s="21"/>
      <c r="I639" s="21"/>
      <c r="J639" s="21"/>
      <c r="K639" s="21"/>
      <c r="L639" s="21"/>
      <c r="M639" s="21"/>
      <c r="N639" s="21"/>
      <c r="O639" s="21"/>
      <c r="P639" s="21"/>
      <c r="Q639" s="21"/>
      <c r="R639" s="21"/>
      <c r="S639" s="21"/>
      <c r="T639" s="21"/>
      <c r="U639" s="21"/>
      <c r="V639" s="21"/>
      <c r="W639" s="21"/>
      <c r="X639" s="21"/>
      <c r="Y639" s="21"/>
      <c r="Z639" s="21"/>
      <c r="AA639" s="21"/>
    </row>
    <row r="640" spans="1:27">
      <c r="A640" s="21"/>
      <c r="B640" s="21"/>
      <c r="C640" s="21"/>
      <c r="D640" s="21"/>
      <c r="E640" s="21"/>
      <c r="F640" s="38"/>
      <c r="G640" s="5"/>
      <c r="H640" s="21"/>
      <c r="I640" s="21"/>
      <c r="J640" s="21"/>
      <c r="K640" s="21"/>
      <c r="L640" s="21"/>
      <c r="M640" s="21"/>
      <c r="N640" s="21"/>
      <c r="O640" s="21"/>
      <c r="P640" s="21"/>
      <c r="Q640" s="21"/>
      <c r="R640" s="21"/>
      <c r="S640" s="21"/>
      <c r="T640" s="21"/>
      <c r="U640" s="21"/>
      <c r="V640" s="21"/>
      <c r="W640" s="21"/>
      <c r="X640" s="21"/>
      <c r="Y640" s="21"/>
      <c r="Z640" s="21"/>
      <c r="AA640" s="21"/>
    </row>
    <row r="641" spans="1:27">
      <c r="A641" s="21"/>
      <c r="B641" s="21"/>
      <c r="C641" s="21"/>
      <c r="D641" s="21"/>
      <c r="E641" s="21"/>
      <c r="F641" s="38"/>
      <c r="G641" s="5"/>
      <c r="H641" s="21"/>
      <c r="I641" s="21"/>
      <c r="J641" s="21"/>
      <c r="K641" s="21"/>
      <c r="L641" s="21"/>
      <c r="M641" s="21"/>
      <c r="N641" s="21"/>
      <c r="O641" s="21"/>
      <c r="P641" s="21"/>
      <c r="Q641" s="21"/>
      <c r="R641" s="21"/>
      <c r="S641" s="21"/>
      <c r="T641" s="21"/>
      <c r="U641" s="21"/>
      <c r="V641" s="21"/>
      <c r="W641" s="21"/>
      <c r="X641" s="21"/>
      <c r="Y641" s="21"/>
      <c r="Z641" s="21"/>
      <c r="AA641" s="21"/>
    </row>
    <row r="642" spans="1:27">
      <c r="A642" s="21"/>
      <c r="B642" s="21"/>
      <c r="C642" s="21"/>
      <c r="D642" s="21"/>
      <c r="E642" s="21"/>
      <c r="F642" s="38"/>
      <c r="G642" s="5"/>
      <c r="H642" s="21"/>
      <c r="I642" s="21"/>
      <c r="J642" s="21"/>
      <c r="K642" s="21"/>
      <c r="L642" s="21"/>
      <c r="M642" s="21"/>
      <c r="N642" s="21"/>
      <c r="O642" s="21"/>
      <c r="P642" s="21"/>
      <c r="Q642" s="21"/>
      <c r="R642" s="21"/>
      <c r="S642" s="21"/>
      <c r="T642" s="21"/>
      <c r="U642" s="21"/>
      <c r="V642" s="21"/>
      <c r="W642" s="21"/>
      <c r="X642" s="21"/>
      <c r="Y642" s="21"/>
      <c r="Z642" s="21"/>
      <c r="AA642" s="21"/>
    </row>
    <row r="643" spans="1:27">
      <c r="A643" s="21"/>
      <c r="B643" s="21"/>
      <c r="C643" s="21"/>
      <c r="D643" s="21"/>
      <c r="E643" s="21"/>
      <c r="F643" s="38"/>
      <c r="G643" s="5"/>
      <c r="H643" s="21"/>
      <c r="I643" s="21"/>
      <c r="J643" s="21"/>
      <c r="K643" s="21"/>
      <c r="L643" s="21"/>
      <c r="M643" s="21"/>
      <c r="N643" s="21"/>
      <c r="O643" s="21"/>
      <c r="P643" s="21"/>
      <c r="Q643" s="21"/>
      <c r="R643" s="21"/>
      <c r="S643" s="21"/>
      <c r="T643" s="21"/>
      <c r="U643" s="21"/>
      <c r="V643" s="21"/>
      <c r="W643" s="21"/>
      <c r="X643" s="21"/>
      <c r="Y643" s="21"/>
      <c r="Z643" s="21"/>
      <c r="AA643" s="21"/>
    </row>
    <row r="644" spans="1:27">
      <c r="A644" s="21"/>
      <c r="B644" s="21"/>
      <c r="C644" s="21"/>
      <c r="D644" s="21"/>
      <c r="E644" s="21"/>
      <c r="F644" s="38"/>
      <c r="G644" s="5"/>
      <c r="H644" s="21"/>
      <c r="I644" s="21"/>
      <c r="J644" s="21"/>
      <c r="K644" s="21"/>
      <c r="L644" s="21"/>
      <c r="M644" s="21"/>
      <c r="N644" s="21"/>
      <c r="O644" s="21"/>
      <c r="P644" s="21"/>
      <c r="Q644" s="21"/>
      <c r="R644" s="21"/>
      <c r="S644" s="21"/>
      <c r="T644" s="21"/>
      <c r="U644" s="21"/>
      <c r="V644" s="21"/>
      <c r="W644" s="21"/>
      <c r="X644" s="21"/>
      <c r="Y644" s="21"/>
      <c r="Z644" s="21"/>
      <c r="AA644" s="21"/>
    </row>
    <row r="645" spans="1:27">
      <c r="A645" s="21"/>
      <c r="B645" s="21"/>
      <c r="C645" s="21"/>
      <c r="D645" s="21"/>
      <c r="E645" s="21"/>
      <c r="F645" s="38"/>
      <c r="G645" s="5"/>
      <c r="H645" s="21"/>
      <c r="I645" s="21"/>
      <c r="J645" s="21"/>
      <c r="K645" s="21"/>
      <c r="L645" s="21"/>
      <c r="M645" s="21"/>
      <c r="N645" s="21"/>
      <c r="O645" s="21"/>
      <c r="P645" s="21"/>
      <c r="Q645" s="21"/>
      <c r="R645" s="21"/>
      <c r="S645" s="21"/>
      <c r="T645" s="21"/>
      <c r="U645" s="21"/>
      <c r="V645" s="21"/>
      <c r="W645" s="21"/>
      <c r="X645" s="21"/>
      <c r="Y645" s="21"/>
      <c r="Z645" s="21"/>
      <c r="AA645" s="21"/>
    </row>
    <row r="646" spans="1:27">
      <c r="A646" s="21"/>
      <c r="B646" s="21"/>
      <c r="C646" s="21"/>
      <c r="D646" s="21"/>
      <c r="E646" s="21"/>
      <c r="F646" s="38"/>
      <c r="G646" s="5"/>
      <c r="H646" s="21"/>
      <c r="I646" s="21"/>
      <c r="J646" s="21"/>
      <c r="K646" s="21"/>
      <c r="L646" s="21"/>
      <c r="M646" s="21"/>
      <c r="N646" s="21"/>
      <c r="O646" s="21"/>
      <c r="P646" s="21"/>
      <c r="Q646" s="21"/>
      <c r="R646" s="21"/>
      <c r="S646" s="21"/>
      <c r="T646" s="21"/>
      <c r="U646" s="21"/>
      <c r="V646" s="21"/>
      <c r="W646" s="21"/>
      <c r="X646" s="21"/>
      <c r="Y646" s="21"/>
      <c r="Z646" s="21"/>
      <c r="AA646" s="21"/>
    </row>
    <row r="647" spans="1:27">
      <c r="A647" s="21"/>
      <c r="B647" s="21"/>
      <c r="C647" s="21"/>
      <c r="D647" s="21"/>
      <c r="E647" s="21"/>
      <c r="F647" s="38"/>
      <c r="G647" s="5"/>
      <c r="H647" s="21"/>
      <c r="I647" s="21"/>
      <c r="J647" s="21"/>
      <c r="K647" s="21"/>
      <c r="L647" s="21"/>
      <c r="M647" s="21"/>
      <c r="N647" s="21"/>
      <c r="O647" s="21"/>
      <c r="P647" s="21"/>
      <c r="Q647" s="21"/>
      <c r="R647" s="21"/>
      <c r="S647" s="21"/>
      <c r="T647" s="21"/>
      <c r="U647" s="21"/>
      <c r="V647" s="21"/>
      <c r="W647" s="21"/>
      <c r="X647" s="21"/>
      <c r="Y647" s="21"/>
      <c r="Z647" s="21"/>
      <c r="AA647" s="21"/>
    </row>
    <row r="648" spans="1:27">
      <c r="A648" s="21"/>
      <c r="B648" s="21"/>
      <c r="C648" s="21"/>
      <c r="D648" s="21"/>
      <c r="E648" s="21"/>
      <c r="F648" s="38"/>
      <c r="G648" s="5"/>
      <c r="H648" s="21"/>
      <c r="I648" s="21"/>
      <c r="J648" s="21"/>
      <c r="K648" s="21"/>
      <c r="L648" s="21"/>
      <c r="M648" s="21"/>
      <c r="N648" s="21"/>
      <c r="O648" s="21"/>
      <c r="P648" s="21"/>
      <c r="Q648" s="21"/>
      <c r="R648" s="21"/>
      <c r="S648" s="21"/>
      <c r="T648" s="21"/>
      <c r="U648" s="21"/>
      <c r="V648" s="21"/>
      <c r="W648" s="21"/>
      <c r="X648" s="21"/>
      <c r="Y648" s="21"/>
      <c r="Z648" s="21"/>
      <c r="AA648" s="21"/>
    </row>
    <row r="649" spans="1:27">
      <c r="A649" s="21"/>
      <c r="B649" s="21"/>
      <c r="C649" s="21"/>
      <c r="D649" s="21"/>
      <c r="E649" s="21"/>
      <c r="F649" s="38"/>
      <c r="G649" s="5"/>
      <c r="H649" s="21"/>
      <c r="I649" s="21"/>
      <c r="J649" s="21"/>
      <c r="K649" s="21"/>
      <c r="L649" s="21"/>
      <c r="M649" s="21"/>
      <c r="N649" s="21"/>
      <c r="O649" s="21"/>
      <c r="P649" s="21"/>
      <c r="Q649" s="21"/>
      <c r="R649" s="21"/>
      <c r="S649" s="21"/>
      <c r="T649" s="21"/>
      <c r="U649" s="21"/>
      <c r="V649" s="21"/>
      <c r="W649" s="21"/>
      <c r="X649" s="21"/>
      <c r="Y649" s="21"/>
      <c r="Z649" s="21"/>
      <c r="AA649" s="21"/>
    </row>
    <row r="650" spans="1:27">
      <c r="A650" s="21"/>
      <c r="B650" s="21"/>
      <c r="C650" s="21"/>
      <c r="D650" s="21"/>
      <c r="E650" s="21"/>
      <c r="F650" s="38"/>
      <c r="G650" s="5"/>
      <c r="H650" s="21"/>
      <c r="I650" s="21"/>
      <c r="J650" s="21"/>
      <c r="K650" s="21"/>
      <c r="L650" s="21"/>
      <c r="M650" s="21"/>
      <c r="N650" s="21"/>
      <c r="O650" s="21"/>
      <c r="P650" s="21"/>
      <c r="Q650" s="21"/>
      <c r="R650" s="21"/>
      <c r="S650" s="21"/>
      <c r="T650" s="21"/>
      <c r="U650" s="21"/>
      <c r="V650" s="21"/>
      <c r="W650" s="21"/>
      <c r="X650" s="21"/>
      <c r="Y650" s="21"/>
      <c r="Z650" s="21"/>
      <c r="AA650" s="21"/>
    </row>
    <row r="651" spans="1:27">
      <c r="A651" s="21"/>
      <c r="B651" s="21"/>
      <c r="C651" s="21"/>
      <c r="D651" s="21"/>
      <c r="E651" s="21"/>
      <c r="F651" s="38"/>
      <c r="G651" s="5"/>
      <c r="H651" s="21"/>
      <c r="I651" s="21"/>
      <c r="J651" s="21"/>
      <c r="K651" s="21"/>
      <c r="L651" s="21"/>
      <c r="M651" s="21"/>
      <c r="N651" s="21"/>
      <c r="O651" s="21"/>
      <c r="P651" s="21"/>
      <c r="Q651" s="21"/>
      <c r="R651" s="21"/>
      <c r="S651" s="21"/>
      <c r="T651" s="21"/>
      <c r="U651" s="21"/>
      <c r="V651" s="21"/>
      <c r="W651" s="21"/>
      <c r="X651" s="21"/>
      <c r="Y651" s="21"/>
      <c r="Z651" s="21"/>
      <c r="AA651" s="21"/>
    </row>
    <row r="652" spans="1:27">
      <c r="A652" s="21"/>
      <c r="B652" s="21"/>
      <c r="C652" s="21"/>
      <c r="D652" s="21"/>
      <c r="E652" s="21"/>
      <c r="F652" s="38"/>
      <c r="G652" s="5"/>
      <c r="H652" s="21"/>
      <c r="I652" s="21"/>
      <c r="J652" s="21"/>
      <c r="K652" s="21"/>
      <c r="L652" s="21"/>
      <c r="M652" s="21"/>
      <c r="N652" s="21"/>
      <c r="O652" s="21"/>
      <c r="P652" s="21"/>
      <c r="Q652" s="21"/>
      <c r="R652" s="21"/>
      <c r="S652" s="21"/>
      <c r="T652" s="21"/>
      <c r="U652" s="21"/>
      <c r="V652" s="21"/>
      <c r="W652" s="21"/>
      <c r="X652" s="21"/>
      <c r="Y652" s="21"/>
      <c r="Z652" s="21"/>
      <c r="AA652" s="21"/>
    </row>
    <row r="653" spans="1:27">
      <c r="A653" s="21"/>
      <c r="B653" s="21"/>
      <c r="C653" s="21"/>
      <c r="D653" s="21"/>
      <c r="E653" s="21"/>
      <c r="F653" s="38"/>
      <c r="G653" s="5"/>
      <c r="H653" s="21"/>
      <c r="I653" s="21"/>
      <c r="J653" s="21"/>
      <c r="K653" s="21"/>
      <c r="L653" s="21"/>
      <c r="M653" s="21"/>
      <c r="N653" s="21"/>
      <c r="O653" s="21"/>
      <c r="P653" s="21"/>
      <c r="Q653" s="21"/>
      <c r="R653" s="21"/>
      <c r="S653" s="21"/>
      <c r="T653" s="21"/>
      <c r="U653" s="21"/>
      <c r="V653" s="21"/>
      <c r="W653" s="21"/>
      <c r="X653" s="21"/>
      <c r="Y653" s="21"/>
      <c r="Z653" s="21"/>
      <c r="AA653" s="21"/>
    </row>
    <row r="654" spans="1:27">
      <c r="A654" s="21"/>
      <c r="B654" s="21"/>
      <c r="C654" s="21"/>
      <c r="D654" s="21"/>
      <c r="E654" s="21"/>
      <c r="F654" s="38"/>
      <c r="G654" s="5"/>
      <c r="H654" s="21"/>
      <c r="I654" s="21"/>
      <c r="J654" s="21"/>
      <c r="K654" s="21"/>
      <c r="L654" s="21"/>
      <c r="M654" s="21"/>
      <c r="N654" s="21"/>
      <c r="O654" s="21"/>
      <c r="P654" s="21"/>
      <c r="Q654" s="21"/>
      <c r="R654" s="21"/>
      <c r="S654" s="21"/>
      <c r="T654" s="21"/>
      <c r="U654" s="21"/>
      <c r="V654" s="21"/>
      <c r="W654" s="21"/>
      <c r="X654" s="21"/>
      <c r="Y654" s="21"/>
      <c r="Z654" s="21"/>
      <c r="AA654" s="21"/>
    </row>
    <row r="655" spans="1:27">
      <c r="A655" s="21"/>
      <c r="B655" s="21"/>
      <c r="C655" s="21"/>
      <c r="D655" s="21"/>
      <c r="E655" s="21"/>
      <c r="F655" s="38"/>
      <c r="G655" s="5"/>
      <c r="H655" s="21"/>
      <c r="I655" s="21"/>
      <c r="J655" s="21"/>
      <c r="K655" s="21"/>
      <c r="L655" s="21"/>
      <c r="M655" s="21"/>
      <c r="N655" s="21"/>
      <c r="O655" s="21"/>
      <c r="P655" s="21"/>
      <c r="Q655" s="21"/>
      <c r="R655" s="21"/>
      <c r="S655" s="21"/>
      <c r="T655" s="21"/>
      <c r="U655" s="21"/>
      <c r="V655" s="21"/>
      <c r="W655" s="21"/>
      <c r="X655" s="21"/>
      <c r="Y655" s="21"/>
      <c r="Z655" s="21"/>
      <c r="AA655" s="21"/>
    </row>
    <row r="656" spans="1:27">
      <c r="A656" s="21"/>
      <c r="B656" s="21"/>
      <c r="C656" s="21"/>
      <c r="D656" s="21"/>
      <c r="E656" s="21"/>
      <c r="F656" s="38"/>
      <c r="G656" s="5"/>
      <c r="H656" s="21"/>
      <c r="I656" s="21"/>
      <c r="J656" s="21"/>
      <c r="K656" s="21"/>
      <c r="L656" s="21"/>
      <c r="M656" s="21"/>
      <c r="N656" s="21"/>
      <c r="O656" s="21"/>
      <c r="P656" s="21"/>
      <c r="Q656" s="21"/>
      <c r="R656" s="21"/>
      <c r="S656" s="21"/>
      <c r="T656" s="21"/>
      <c r="U656" s="21"/>
      <c r="V656" s="21"/>
      <c r="W656" s="21"/>
      <c r="X656" s="21"/>
      <c r="Y656" s="21"/>
      <c r="Z656" s="21"/>
      <c r="AA656" s="21"/>
    </row>
    <row r="657" spans="1:27">
      <c r="A657" s="21"/>
      <c r="B657" s="21"/>
      <c r="C657" s="21"/>
      <c r="D657" s="21"/>
      <c r="E657" s="21"/>
      <c r="F657" s="38"/>
      <c r="G657" s="5"/>
      <c r="H657" s="21"/>
      <c r="I657" s="21"/>
      <c r="J657" s="21"/>
      <c r="K657" s="21"/>
      <c r="L657" s="21"/>
      <c r="M657" s="21"/>
      <c r="N657" s="21"/>
      <c r="O657" s="21"/>
      <c r="P657" s="21"/>
      <c r="Q657" s="21"/>
      <c r="R657" s="21"/>
      <c r="S657" s="21"/>
      <c r="T657" s="21"/>
      <c r="U657" s="21"/>
      <c r="V657" s="21"/>
      <c r="W657" s="21"/>
      <c r="X657" s="21"/>
      <c r="Y657" s="21"/>
      <c r="Z657" s="21"/>
      <c r="AA657" s="21"/>
    </row>
    <row r="658" spans="1:27">
      <c r="A658" s="21"/>
      <c r="B658" s="21"/>
      <c r="C658" s="21"/>
      <c r="D658" s="21"/>
      <c r="E658" s="21"/>
      <c r="F658" s="38"/>
      <c r="G658" s="5"/>
      <c r="H658" s="21"/>
      <c r="I658" s="21"/>
      <c r="J658" s="21"/>
      <c r="K658" s="21"/>
      <c r="L658" s="21"/>
      <c r="M658" s="21"/>
      <c r="N658" s="21"/>
      <c r="O658" s="21"/>
      <c r="P658" s="21"/>
      <c r="Q658" s="21"/>
      <c r="R658" s="21"/>
      <c r="S658" s="21"/>
      <c r="T658" s="21"/>
      <c r="U658" s="21"/>
      <c r="V658" s="21"/>
      <c r="W658" s="21"/>
      <c r="X658" s="21"/>
      <c r="Y658" s="21"/>
      <c r="Z658" s="21"/>
      <c r="AA658" s="21"/>
    </row>
    <row r="659" spans="1:27">
      <c r="A659" s="21"/>
      <c r="B659" s="21"/>
      <c r="C659" s="21"/>
      <c r="D659" s="21"/>
      <c r="E659" s="21"/>
      <c r="F659" s="38"/>
      <c r="G659" s="5"/>
      <c r="H659" s="21"/>
      <c r="I659" s="21"/>
      <c r="J659" s="21"/>
      <c r="K659" s="21"/>
      <c r="L659" s="21"/>
      <c r="M659" s="21"/>
      <c r="N659" s="21"/>
      <c r="O659" s="21"/>
      <c r="P659" s="21"/>
      <c r="Q659" s="21"/>
      <c r="R659" s="21"/>
      <c r="S659" s="21"/>
      <c r="T659" s="21"/>
      <c r="U659" s="21"/>
      <c r="V659" s="21"/>
      <c r="W659" s="21"/>
      <c r="X659" s="21"/>
      <c r="Y659" s="21"/>
      <c r="Z659" s="21"/>
      <c r="AA659" s="21"/>
    </row>
    <row r="660" spans="1:27">
      <c r="A660" s="21"/>
      <c r="B660" s="21"/>
      <c r="C660" s="21"/>
      <c r="D660" s="21"/>
      <c r="E660" s="21"/>
      <c r="F660" s="38"/>
      <c r="G660" s="5"/>
      <c r="H660" s="21"/>
      <c r="I660" s="21"/>
      <c r="J660" s="21"/>
      <c r="K660" s="21"/>
      <c r="L660" s="21"/>
      <c r="M660" s="21"/>
      <c r="N660" s="21"/>
      <c r="O660" s="21"/>
      <c r="P660" s="21"/>
      <c r="Q660" s="21"/>
      <c r="R660" s="21"/>
      <c r="S660" s="21"/>
      <c r="T660" s="21"/>
      <c r="U660" s="21"/>
      <c r="V660" s="21"/>
      <c r="W660" s="21"/>
      <c r="X660" s="21"/>
      <c r="Y660" s="21"/>
      <c r="Z660" s="21"/>
      <c r="AA660" s="21"/>
    </row>
    <row r="661" spans="1:27">
      <c r="A661" s="21"/>
      <c r="B661" s="21"/>
      <c r="C661" s="21"/>
      <c r="D661" s="21"/>
      <c r="E661" s="21"/>
      <c r="F661" s="38"/>
      <c r="G661" s="5"/>
      <c r="H661" s="21"/>
      <c r="I661" s="21"/>
      <c r="J661" s="21"/>
      <c r="K661" s="21"/>
      <c r="L661" s="21"/>
      <c r="M661" s="21"/>
      <c r="N661" s="21"/>
      <c r="O661" s="21"/>
      <c r="P661" s="21"/>
      <c r="Q661" s="21"/>
      <c r="R661" s="21"/>
      <c r="S661" s="21"/>
      <c r="T661" s="21"/>
      <c r="U661" s="21"/>
      <c r="V661" s="21"/>
      <c r="W661" s="21"/>
      <c r="X661" s="21"/>
      <c r="Y661" s="21"/>
      <c r="Z661" s="21"/>
      <c r="AA661" s="21"/>
    </row>
    <row r="662" spans="1:27">
      <c r="A662" s="21"/>
      <c r="B662" s="21"/>
      <c r="C662" s="21"/>
      <c r="D662" s="21"/>
      <c r="E662" s="21"/>
      <c r="F662" s="38"/>
      <c r="G662" s="5"/>
      <c r="H662" s="21"/>
      <c r="I662" s="21"/>
      <c r="J662" s="21"/>
      <c r="K662" s="21"/>
      <c r="L662" s="21"/>
      <c r="M662" s="21"/>
      <c r="N662" s="21"/>
      <c r="O662" s="21"/>
      <c r="P662" s="21"/>
      <c r="Q662" s="21"/>
      <c r="R662" s="21"/>
      <c r="S662" s="21"/>
      <c r="T662" s="21"/>
      <c r="U662" s="21"/>
      <c r="V662" s="21"/>
      <c r="W662" s="21"/>
      <c r="X662" s="21"/>
      <c r="Y662" s="21"/>
      <c r="Z662" s="21"/>
      <c r="AA662" s="21"/>
    </row>
    <row r="663" spans="1:27">
      <c r="A663" s="21"/>
      <c r="B663" s="21"/>
      <c r="C663" s="21"/>
      <c r="D663" s="21"/>
      <c r="E663" s="21"/>
      <c r="F663" s="38"/>
      <c r="G663" s="5"/>
      <c r="H663" s="21"/>
      <c r="I663" s="21"/>
      <c r="J663" s="21"/>
      <c r="K663" s="21"/>
      <c r="L663" s="21"/>
      <c r="M663" s="21"/>
      <c r="N663" s="21"/>
      <c r="O663" s="21"/>
      <c r="P663" s="21"/>
      <c r="Q663" s="21"/>
      <c r="R663" s="21"/>
      <c r="S663" s="21"/>
      <c r="T663" s="21"/>
      <c r="U663" s="21"/>
      <c r="V663" s="21"/>
      <c r="W663" s="21"/>
      <c r="X663" s="21"/>
      <c r="Y663" s="21"/>
      <c r="Z663" s="21"/>
      <c r="AA663" s="21"/>
    </row>
    <row r="664" spans="1:27">
      <c r="A664" s="21"/>
      <c r="B664" s="21"/>
      <c r="C664" s="21"/>
      <c r="D664" s="21"/>
      <c r="E664" s="21"/>
      <c r="F664" s="38"/>
      <c r="G664" s="5"/>
      <c r="H664" s="21"/>
      <c r="I664" s="21"/>
      <c r="J664" s="21"/>
      <c r="K664" s="21"/>
      <c r="L664" s="21"/>
      <c r="M664" s="21"/>
      <c r="N664" s="21"/>
      <c r="O664" s="21"/>
      <c r="P664" s="21"/>
      <c r="Q664" s="21"/>
      <c r="R664" s="21"/>
      <c r="S664" s="21"/>
      <c r="T664" s="21"/>
      <c r="U664" s="21"/>
      <c r="V664" s="21"/>
      <c r="W664" s="21"/>
      <c r="X664" s="21"/>
      <c r="Y664" s="21"/>
      <c r="Z664" s="21"/>
      <c r="AA664" s="21"/>
    </row>
    <row r="665" spans="1:27">
      <c r="A665" s="21"/>
      <c r="B665" s="21"/>
      <c r="C665" s="21"/>
      <c r="D665" s="21"/>
      <c r="E665" s="21"/>
      <c r="F665" s="38"/>
      <c r="G665" s="5"/>
      <c r="H665" s="21"/>
      <c r="I665" s="21"/>
      <c r="J665" s="21"/>
      <c r="K665" s="21"/>
      <c r="L665" s="21"/>
      <c r="M665" s="21"/>
      <c r="N665" s="21"/>
      <c r="O665" s="21"/>
      <c r="P665" s="21"/>
      <c r="Q665" s="21"/>
      <c r="R665" s="21"/>
      <c r="S665" s="21"/>
      <c r="T665" s="21"/>
      <c r="U665" s="21"/>
      <c r="V665" s="21"/>
      <c r="W665" s="21"/>
      <c r="X665" s="21"/>
      <c r="Y665" s="21"/>
      <c r="Z665" s="21"/>
      <c r="AA665" s="21"/>
    </row>
    <row r="666" spans="1:27">
      <c r="A666" s="21"/>
      <c r="B666" s="21"/>
      <c r="C666" s="21"/>
      <c r="D666" s="21"/>
      <c r="E666" s="21"/>
      <c r="F666" s="38"/>
      <c r="G666" s="5"/>
      <c r="H666" s="21"/>
      <c r="I666" s="21"/>
      <c r="J666" s="21"/>
      <c r="K666" s="21"/>
      <c r="L666" s="21"/>
      <c r="M666" s="21"/>
      <c r="N666" s="21"/>
      <c r="O666" s="21"/>
      <c r="P666" s="21"/>
      <c r="Q666" s="21"/>
      <c r="R666" s="21"/>
      <c r="S666" s="21"/>
      <c r="T666" s="21"/>
      <c r="U666" s="21"/>
      <c r="V666" s="21"/>
      <c r="W666" s="21"/>
      <c r="X666" s="21"/>
      <c r="Y666" s="21"/>
      <c r="Z666" s="21"/>
      <c r="AA666" s="21"/>
    </row>
    <row r="667" spans="1:27">
      <c r="A667" s="21"/>
      <c r="B667" s="21"/>
      <c r="C667" s="21"/>
      <c r="D667" s="21"/>
      <c r="E667" s="21"/>
      <c r="F667" s="38"/>
      <c r="G667" s="5"/>
      <c r="H667" s="21"/>
      <c r="I667" s="21"/>
      <c r="J667" s="21"/>
      <c r="K667" s="21"/>
      <c r="L667" s="21"/>
      <c r="M667" s="21"/>
      <c r="N667" s="21"/>
      <c r="O667" s="21"/>
      <c r="P667" s="21"/>
      <c r="Q667" s="21"/>
      <c r="R667" s="21"/>
      <c r="S667" s="21"/>
      <c r="T667" s="21"/>
      <c r="U667" s="21"/>
      <c r="V667" s="21"/>
      <c r="W667" s="21"/>
      <c r="X667" s="21"/>
      <c r="Y667" s="21"/>
      <c r="Z667" s="21"/>
      <c r="AA667" s="21"/>
    </row>
    <row r="668" spans="1:27">
      <c r="A668" s="21"/>
      <c r="B668" s="21"/>
      <c r="C668" s="21"/>
      <c r="D668" s="21"/>
      <c r="E668" s="21"/>
      <c r="F668" s="38"/>
      <c r="G668" s="5"/>
      <c r="H668" s="21"/>
      <c r="I668" s="21"/>
      <c r="J668" s="21"/>
      <c r="K668" s="21"/>
      <c r="L668" s="21"/>
      <c r="M668" s="21"/>
      <c r="N668" s="21"/>
      <c r="O668" s="21"/>
      <c r="P668" s="21"/>
      <c r="Q668" s="21"/>
      <c r="R668" s="21"/>
      <c r="S668" s="21"/>
      <c r="T668" s="21"/>
      <c r="U668" s="21"/>
      <c r="V668" s="21"/>
      <c r="W668" s="21"/>
      <c r="X668" s="21"/>
      <c r="Y668" s="21"/>
      <c r="Z668" s="21"/>
      <c r="AA668" s="21"/>
    </row>
    <row r="669" spans="1:27">
      <c r="A669" s="21"/>
      <c r="B669" s="21"/>
      <c r="C669" s="21"/>
      <c r="D669" s="21"/>
      <c r="E669" s="21"/>
      <c r="F669" s="38"/>
      <c r="G669" s="5"/>
      <c r="H669" s="21"/>
      <c r="I669" s="21"/>
      <c r="J669" s="21"/>
      <c r="K669" s="21"/>
      <c r="L669" s="21"/>
      <c r="M669" s="21"/>
      <c r="N669" s="21"/>
      <c r="O669" s="21"/>
      <c r="P669" s="21"/>
      <c r="Q669" s="21"/>
      <c r="R669" s="21"/>
      <c r="S669" s="21"/>
      <c r="T669" s="21"/>
      <c r="U669" s="21"/>
      <c r="V669" s="21"/>
      <c r="W669" s="21"/>
      <c r="X669" s="21"/>
      <c r="Y669" s="21"/>
      <c r="Z669" s="21"/>
      <c r="AA669" s="21"/>
    </row>
    <row r="670" spans="1:27">
      <c r="A670" s="21"/>
      <c r="B670" s="21"/>
      <c r="C670" s="21"/>
      <c r="D670" s="21"/>
      <c r="E670" s="21"/>
      <c r="F670" s="38"/>
      <c r="G670" s="5"/>
      <c r="H670" s="21"/>
      <c r="I670" s="21"/>
      <c r="J670" s="21"/>
      <c r="K670" s="21"/>
      <c r="L670" s="21"/>
      <c r="M670" s="21"/>
      <c r="N670" s="21"/>
      <c r="O670" s="21"/>
      <c r="P670" s="21"/>
      <c r="Q670" s="21"/>
      <c r="R670" s="21"/>
      <c r="S670" s="21"/>
      <c r="T670" s="21"/>
      <c r="U670" s="21"/>
      <c r="V670" s="21"/>
      <c r="W670" s="21"/>
      <c r="X670" s="21"/>
      <c r="Y670" s="21"/>
      <c r="Z670" s="21"/>
      <c r="AA670" s="21"/>
    </row>
    <row r="671" spans="1:27">
      <c r="A671" s="21"/>
      <c r="B671" s="21"/>
      <c r="C671" s="21"/>
      <c r="D671" s="21"/>
      <c r="E671" s="21"/>
      <c r="F671" s="38"/>
      <c r="G671" s="5"/>
      <c r="H671" s="21"/>
      <c r="I671" s="21"/>
      <c r="J671" s="21"/>
      <c r="K671" s="21"/>
      <c r="L671" s="21"/>
      <c r="M671" s="21"/>
      <c r="N671" s="21"/>
      <c r="O671" s="21"/>
      <c r="P671" s="21"/>
      <c r="Q671" s="21"/>
      <c r="R671" s="21"/>
      <c r="S671" s="21"/>
      <c r="T671" s="21"/>
      <c r="U671" s="21"/>
      <c r="V671" s="21"/>
      <c r="W671" s="21"/>
      <c r="X671" s="21"/>
      <c r="Y671" s="21"/>
      <c r="Z671" s="21"/>
      <c r="AA671" s="21"/>
    </row>
    <row r="672" spans="1:27">
      <c r="A672" s="21"/>
      <c r="B672" s="21"/>
      <c r="C672" s="21"/>
      <c r="D672" s="21"/>
      <c r="E672" s="21"/>
      <c r="F672" s="38"/>
      <c r="G672" s="5"/>
      <c r="H672" s="21"/>
      <c r="I672" s="21"/>
      <c r="J672" s="21"/>
      <c r="K672" s="21"/>
      <c r="L672" s="21"/>
      <c r="M672" s="21"/>
      <c r="N672" s="21"/>
      <c r="O672" s="21"/>
      <c r="P672" s="21"/>
      <c r="Q672" s="21"/>
      <c r="R672" s="21"/>
      <c r="S672" s="21"/>
      <c r="T672" s="21"/>
      <c r="U672" s="21"/>
      <c r="V672" s="21"/>
      <c r="W672" s="21"/>
      <c r="X672" s="21"/>
      <c r="Y672" s="21"/>
      <c r="Z672" s="21"/>
      <c r="AA672" s="21"/>
    </row>
    <row r="673" spans="1:27">
      <c r="A673" s="21"/>
      <c r="B673" s="21"/>
      <c r="C673" s="21"/>
      <c r="D673" s="21"/>
      <c r="E673" s="21"/>
      <c r="F673" s="38"/>
      <c r="G673" s="5"/>
      <c r="H673" s="21"/>
      <c r="I673" s="21"/>
      <c r="J673" s="21"/>
      <c r="K673" s="21"/>
      <c r="L673" s="21"/>
      <c r="M673" s="21"/>
      <c r="N673" s="21"/>
      <c r="O673" s="21"/>
      <c r="P673" s="21"/>
      <c r="Q673" s="21"/>
      <c r="R673" s="21"/>
      <c r="S673" s="21"/>
      <c r="T673" s="21"/>
      <c r="U673" s="21"/>
      <c r="V673" s="21"/>
      <c r="W673" s="21"/>
      <c r="X673" s="21"/>
      <c r="Y673" s="21"/>
      <c r="Z673" s="21"/>
      <c r="AA673" s="21"/>
    </row>
    <row r="674" spans="1:27">
      <c r="A674" s="21"/>
      <c r="B674" s="21"/>
      <c r="C674" s="21"/>
      <c r="D674" s="21"/>
      <c r="E674" s="21"/>
      <c r="F674" s="38"/>
      <c r="G674" s="5"/>
      <c r="H674" s="21"/>
      <c r="I674" s="21"/>
      <c r="J674" s="21"/>
      <c r="K674" s="21"/>
      <c r="L674" s="21"/>
      <c r="M674" s="21"/>
      <c r="N674" s="21"/>
      <c r="O674" s="21"/>
      <c r="P674" s="21"/>
      <c r="Q674" s="21"/>
      <c r="R674" s="21"/>
      <c r="S674" s="21"/>
      <c r="T674" s="21"/>
      <c r="U674" s="21"/>
      <c r="V674" s="21"/>
      <c r="W674" s="21"/>
      <c r="X674" s="21"/>
      <c r="Y674" s="21"/>
      <c r="Z674" s="21"/>
      <c r="AA674" s="21"/>
    </row>
    <row r="675" spans="1:27">
      <c r="A675" s="21"/>
      <c r="B675" s="21"/>
      <c r="C675" s="21"/>
      <c r="D675" s="21"/>
      <c r="E675" s="21"/>
      <c r="F675" s="38"/>
      <c r="G675" s="5"/>
      <c r="H675" s="21"/>
      <c r="I675" s="21"/>
      <c r="J675" s="21"/>
      <c r="K675" s="21"/>
      <c r="L675" s="21"/>
      <c r="M675" s="21"/>
      <c r="N675" s="21"/>
      <c r="O675" s="21"/>
      <c r="P675" s="21"/>
      <c r="Q675" s="21"/>
      <c r="R675" s="21"/>
      <c r="S675" s="21"/>
      <c r="T675" s="21"/>
      <c r="U675" s="21"/>
      <c r="V675" s="21"/>
      <c r="W675" s="21"/>
      <c r="X675" s="21"/>
      <c r="Y675" s="21"/>
      <c r="Z675" s="21"/>
      <c r="AA675" s="21"/>
    </row>
    <row r="676" spans="1:27">
      <c r="A676" s="21"/>
      <c r="B676" s="21"/>
      <c r="C676" s="21"/>
      <c r="D676" s="21"/>
      <c r="E676" s="21"/>
      <c r="F676" s="38"/>
      <c r="G676" s="5"/>
      <c r="H676" s="21"/>
      <c r="I676" s="21"/>
      <c r="J676" s="21"/>
      <c r="K676" s="21"/>
      <c r="L676" s="21"/>
      <c r="M676" s="21"/>
      <c r="N676" s="21"/>
      <c r="O676" s="21"/>
      <c r="P676" s="21"/>
      <c r="Q676" s="21"/>
      <c r="R676" s="21"/>
      <c r="S676" s="21"/>
      <c r="T676" s="21"/>
      <c r="U676" s="21"/>
      <c r="V676" s="21"/>
      <c r="W676" s="21"/>
      <c r="X676" s="21"/>
      <c r="Y676" s="21"/>
      <c r="Z676" s="21"/>
      <c r="AA676" s="21"/>
    </row>
    <row r="677" spans="1:27">
      <c r="A677" s="21"/>
      <c r="B677" s="21"/>
      <c r="C677" s="21"/>
      <c r="D677" s="21"/>
      <c r="E677" s="21"/>
      <c r="F677" s="38"/>
      <c r="G677" s="5"/>
      <c r="H677" s="21"/>
      <c r="I677" s="21"/>
      <c r="J677" s="21"/>
      <c r="K677" s="21"/>
      <c r="L677" s="21"/>
      <c r="M677" s="21"/>
      <c r="N677" s="21"/>
      <c r="O677" s="21"/>
      <c r="P677" s="21"/>
      <c r="Q677" s="21"/>
      <c r="R677" s="21"/>
      <c r="S677" s="21"/>
      <c r="T677" s="21"/>
      <c r="U677" s="21"/>
      <c r="V677" s="21"/>
      <c r="W677" s="21"/>
      <c r="X677" s="21"/>
      <c r="Y677" s="21"/>
      <c r="Z677" s="21"/>
      <c r="AA677" s="21"/>
    </row>
    <row r="678" spans="1:27">
      <c r="A678" s="21"/>
      <c r="B678" s="21"/>
      <c r="C678" s="21"/>
      <c r="D678" s="21"/>
      <c r="E678" s="21"/>
      <c r="F678" s="38"/>
      <c r="G678" s="5"/>
      <c r="H678" s="21"/>
      <c r="I678" s="21"/>
      <c r="J678" s="21"/>
      <c r="K678" s="21"/>
      <c r="L678" s="21"/>
      <c r="M678" s="21"/>
      <c r="N678" s="21"/>
      <c r="O678" s="21"/>
      <c r="P678" s="21"/>
      <c r="Q678" s="21"/>
      <c r="R678" s="21"/>
      <c r="S678" s="21"/>
      <c r="T678" s="21"/>
      <c r="U678" s="21"/>
      <c r="V678" s="21"/>
      <c r="W678" s="21"/>
      <c r="X678" s="21"/>
      <c r="Y678" s="21"/>
      <c r="Z678" s="21"/>
      <c r="AA678" s="21"/>
    </row>
    <row r="679" spans="1:27">
      <c r="A679" s="21"/>
      <c r="B679" s="21"/>
      <c r="C679" s="21"/>
      <c r="D679" s="21"/>
      <c r="E679" s="21"/>
      <c r="F679" s="38"/>
      <c r="G679" s="5"/>
      <c r="H679" s="21"/>
      <c r="I679" s="21"/>
      <c r="J679" s="21"/>
      <c r="K679" s="21"/>
      <c r="L679" s="21"/>
      <c r="M679" s="21"/>
      <c r="N679" s="21"/>
      <c r="O679" s="21"/>
      <c r="P679" s="21"/>
      <c r="Q679" s="21"/>
      <c r="R679" s="21"/>
      <c r="S679" s="21"/>
      <c r="T679" s="21"/>
      <c r="U679" s="21"/>
      <c r="V679" s="21"/>
      <c r="W679" s="21"/>
      <c r="X679" s="21"/>
      <c r="Y679" s="21"/>
      <c r="Z679" s="21"/>
      <c r="AA679" s="21"/>
    </row>
    <row r="680" spans="1:27">
      <c r="A680" s="21"/>
      <c r="B680" s="21"/>
      <c r="C680" s="21"/>
      <c r="D680" s="21"/>
      <c r="E680" s="21"/>
      <c r="F680" s="38"/>
      <c r="G680" s="5"/>
      <c r="H680" s="21"/>
      <c r="I680" s="21"/>
      <c r="J680" s="21"/>
      <c r="K680" s="21"/>
      <c r="L680" s="21"/>
      <c r="M680" s="21"/>
      <c r="N680" s="21"/>
      <c r="O680" s="21"/>
      <c r="P680" s="21"/>
      <c r="Q680" s="21"/>
      <c r="R680" s="21"/>
      <c r="S680" s="21"/>
      <c r="T680" s="21"/>
      <c r="U680" s="21"/>
      <c r="V680" s="21"/>
      <c r="W680" s="21"/>
      <c r="X680" s="21"/>
      <c r="Y680" s="21"/>
      <c r="Z680" s="21"/>
      <c r="AA680" s="21"/>
    </row>
    <row r="681" spans="1:27">
      <c r="A681" s="21"/>
      <c r="B681" s="21"/>
      <c r="C681" s="21"/>
      <c r="D681" s="21"/>
      <c r="E681" s="21"/>
      <c r="F681" s="38"/>
      <c r="G681" s="5"/>
      <c r="H681" s="21"/>
      <c r="I681" s="21"/>
      <c r="J681" s="21"/>
      <c r="K681" s="21"/>
      <c r="L681" s="21"/>
      <c r="M681" s="21"/>
      <c r="N681" s="21"/>
      <c r="O681" s="21"/>
      <c r="P681" s="21"/>
      <c r="Q681" s="21"/>
      <c r="R681" s="21"/>
      <c r="S681" s="21"/>
      <c r="T681" s="21"/>
      <c r="U681" s="21"/>
      <c r="V681" s="21"/>
      <c r="W681" s="21"/>
      <c r="X681" s="21"/>
      <c r="Y681" s="21"/>
      <c r="Z681" s="21"/>
      <c r="AA681" s="21"/>
    </row>
    <row r="682" spans="1:27">
      <c r="A682" s="21"/>
      <c r="B682" s="21"/>
      <c r="C682" s="21"/>
      <c r="D682" s="21"/>
      <c r="E682" s="21"/>
      <c r="F682" s="38"/>
      <c r="G682" s="5"/>
      <c r="H682" s="21"/>
      <c r="I682" s="21"/>
      <c r="J682" s="21"/>
      <c r="K682" s="21"/>
      <c r="L682" s="21"/>
      <c r="M682" s="21"/>
      <c r="N682" s="21"/>
      <c r="O682" s="21"/>
      <c r="P682" s="21"/>
      <c r="Q682" s="21"/>
      <c r="R682" s="21"/>
      <c r="S682" s="21"/>
      <c r="T682" s="21"/>
      <c r="U682" s="21"/>
      <c r="V682" s="21"/>
      <c r="W682" s="21"/>
      <c r="X682" s="21"/>
      <c r="Y682" s="21"/>
      <c r="Z682" s="21"/>
      <c r="AA682" s="21"/>
    </row>
    <row r="683" spans="1:27">
      <c r="A683" s="21"/>
      <c r="B683" s="21"/>
      <c r="C683" s="21"/>
      <c r="D683" s="21"/>
      <c r="E683" s="21"/>
      <c r="F683" s="38"/>
      <c r="G683" s="5"/>
      <c r="H683" s="21"/>
      <c r="I683" s="21"/>
      <c r="J683" s="21"/>
      <c r="K683" s="21"/>
      <c r="L683" s="21"/>
      <c r="M683" s="21"/>
      <c r="N683" s="21"/>
      <c r="O683" s="21"/>
      <c r="P683" s="21"/>
      <c r="Q683" s="21"/>
      <c r="R683" s="21"/>
      <c r="S683" s="21"/>
      <c r="T683" s="21"/>
      <c r="U683" s="21"/>
      <c r="V683" s="21"/>
      <c r="W683" s="21"/>
      <c r="X683" s="21"/>
      <c r="Y683" s="21"/>
      <c r="Z683" s="21"/>
      <c r="AA683" s="21"/>
    </row>
    <row r="684" spans="1:27">
      <c r="A684" s="21"/>
      <c r="B684" s="21"/>
      <c r="C684" s="21"/>
      <c r="D684" s="21"/>
      <c r="E684" s="21"/>
      <c r="F684" s="38"/>
      <c r="G684" s="5"/>
      <c r="H684" s="21"/>
      <c r="I684" s="21"/>
      <c r="J684" s="21"/>
      <c r="K684" s="21"/>
      <c r="L684" s="21"/>
      <c r="M684" s="21"/>
      <c r="N684" s="21"/>
      <c r="O684" s="21"/>
      <c r="P684" s="21"/>
      <c r="Q684" s="21"/>
      <c r="R684" s="21"/>
      <c r="S684" s="21"/>
      <c r="T684" s="21"/>
      <c r="U684" s="21"/>
      <c r="V684" s="21"/>
      <c r="W684" s="21"/>
      <c r="X684" s="21"/>
      <c r="Y684" s="21"/>
      <c r="Z684" s="21"/>
      <c r="AA684" s="21"/>
    </row>
    <row r="685" spans="1:27">
      <c r="A685" s="21"/>
      <c r="B685" s="21"/>
      <c r="C685" s="21"/>
      <c r="D685" s="21"/>
      <c r="E685" s="21"/>
      <c r="F685" s="38"/>
      <c r="G685" s="5"/>
      <c r="H685" s="21"/>
      <c r="I685" s="21"/>
      <c r="J685" s="21"/>
      <c r="K685" s="21"/>
      <c r="L685" s="21"/>
      <c r="M685" s="21"/>
      <c r="N685" s="21"/>
      <c r="O685" s="21"/>
      <c r="P685" s="21"/>
      <c r="Q685" s="21"/>
      <c r="R685" s="21"/>
      <c r="S685" s="21"/>
      <c r="T685" s="21"/>
      <c r="U685" s="21"/>
      <c r="V685" s="21"/>
      <c r="W685" s="21"/>
      <c r="X685" s="21"/>
      <c r="Y685" s="21"/>
      <c r="Z685" s="21"/>
      <c r="AA685" s="21"/>
    </row>
    <row r="686" spans="1:27">
      <c r="A686" s="21"/>
      <c r="B686" s="21"/>
      <c r="C686" s="21"/>
      <c r="D686" s="21"/>
      <c r="E686" s="21"/>
      <c r="F686" s="38"/>
      <c r="G686" s="5"/>
      <c r="H686" s="21"/>
      <c r="I686" s="21"/>
      <c r="J686" s="21"/>
      <c r="K686" s="21"/>
      <c r="L686" s="21"/>
      <c r="M686" s="21"/>
      <c r="N686" s="21"/>
      <c r="O686" s="21"/>
      <c r="P686" s="21"/>
      <c r="Q686" s="21"/>
      <c r="R686" s="21"/>
      <c r="S686" s="21"/>
      <c r="T686" s="21"/>
      <c r="U686" s="21"/>
      <c r="V686" s="21"/>
      <c r="W686" s="21"/>
      <c r="X686" s="21"/>
      <c r="Y686" s="21"/>
      <c r="Z686" s="21"/>
      <c r="AA686" s="21"/>
    </row>
    <row r="687" spans="1:27">
      <c r="A687" s="21"/>
      <c r="B687" s="21"/>
      <c r="C687" s="21"/>
      <c r="D687" s="21"/>
      <c r="E687" s="21"/>
      <c r="F687" s="38"/>
      <c r="G687" s="5"/>
      <c r="H687" s="21"/>
      <c r="I687" s="21"/>
      <c r="J687" s="21"/>
      <c r="K687" s="21"/>
      <c r="L687" s="21"/>
      <c r="M687" s="21"/>
      <c r="N687" s="21"/>
      <c r="O687" s="21"/>
      <c r="P687" s="21"/>
      <c r="Q687" s="21"/>
      <c r="R687" s="21"/>
      <c r="S687" s="21"/>
      <c r="T687" s="21"/>
      <c r="U687" s="21"/>
      <c r="V687" s="21"/>
      <c r="W687" s="21"/>
      <c r="X687" s="21"/>
      <c r="Y687" s="21"/>
      <c r="Z687" s="21"/>
      <c r="AA687" s="21"/>
    </row>
    <row r="688" spans="1:27">
      <c r="A688" s="21"/>
      <c r="B688" s="21"/>
      <c r="C688" s="21"/>
      <c r="D688" s="21"/>
      <c r="E688" s="21"/>
      <c r="F688" s="38"/>
      <c r="G688" s="5"/>
      <c r="H688" s="21"/>
      <c r="I688" s="21"/>
      <c r="J688" s="21"/>
      <c r="K688" s="21"/>
      <c r="L688" s="21"/>
      <c r="M688" s="21"/>
      <c r="N688" s="21"/>
      <c r="O688" s="21"/>
      <c r="P688" s="21"/>
      <c r="Q688" s="21"/>
      <c r="R688" s="21"/>
      <c r="S688" s="21"/>
      <c r="T688" s="21"/>
      <c r="U688" s="21"/>
      <c r="V688" s="21"/>
      <c r="W688" s="21"/>
      <c r="X688" s="21"/>
      <c r="Y688" s="21"/>
      <c r="Z688" s="21"/>
      <c r="AA688" s="21"/>
    </row>
    <row r="689" spans="1:27">
      <c r="A689" s="21"/>
      <c r="B689" s="21"/>
      <c r="C689" s="21"/>
      <c r="D689" s="21"/>
      <c r="E689" s="21"/>
      <c r="F689" s="38"/>
      <c r="G689" s="5"/>
      <c r="H689" s="21"/>
      <c r="I689" s="21"/>
      <c r="J689" s="21"/>
      <c r="K689" s="21"/>
      <c r="L689" s="21"/>
      <c r="M689" s="21"/>
      <c r="N689" s="21"/>
      <c r="O689" s="21"/>
      <c r="P689" s="21"/>
      <c r="Q689" s="21"/>
      <c r="R689" s="21"/>
      <c r="S689" s="21"/>
      <c r="T689" s="21"/>
      <c r="U689" s="21"/>
      <c r="V689" s="21"/>
      <c r="W689" s="21"/>
      <c r="X689" s="21"/>
      <c r="Y689" s="21"/>
      <c r="Z689" s="21"/>
      <c r="AA689" s="21"/>
    </row>
    <row r="690" spans="1:27">
      <c r="A690" s="21"/>
      <c r="B690" s="21"/>
      <c r="C690" s="21"/>
      <c r="D690" s="21"/>
      <c r="E690" s="21"/>
      <c r="F690" s="38"/>
      <c r="G690" s="5"/>
      <c r="H690" s="21"/>
      <c r="I690" s="21"/>
      <c r="J690" s="21"/>
      <c r="K690" s="21"/>
      <c r="L690" s="21"/>
      <c r="M690" s="21"/>
      <c r="N690" s="21"/>
      <c r="O690" s="21"/>
      <c r="P690" s="21"/>
      <c r="Q690" s="21"/>
      <c r="R690" s="21"/>
      <c r="S690" s="21"/>
      <c r="T690" s="21"/>
      <c r="U690" s="21"/>
      <c r="V690" s="21"/>
      <c r="W690" s="21"/>
      <c r="X690" s="21"/>
      <c r="Y690" s="21"/>
      <c r="Z690" s="21"/>
      <c r="AA690" s="21"/>
    </row>
    <row r="691" spans="1:27">
      <c r="A691" s="21"/>
      <c r="B691" s="21"/>
      <c r="C691" s="21"/>
      <c r="D691" s="21"/>
      <c r="E691" s="21"/>
      <c r="F691" s="38"/>
      <c r="G691" s="5"/>
      <c r="H691" s="21"/>
      <c r="I691" s="21"/>
      <c r="J691" s="21"/>
      <c r="K691" s="21"/>
      <c r="L691" s="21"/>
      <c r="M691" s="21"/>
      <c r="N691" s="21"/>
      <c r="O691" s="21"/>
      <c r="P691" s="21"/>
      <c r="Q691" s="21"/>
      <c r="R691" s="21"/>
      <c r="S691" s="21"/>
      <c r="T691" s="21"/>
      <c r="U691" s="21"/>
      <c r="V691" s="21"/>
      <c r="W691" s="21"/>
      <c r="X691" s="21"/>
      <c r="Y691" s="21"/>
      <c r="Z691" s="21"/>
      <c r="AA691" s="21"/>
    </row>
    <row r="692" spans="1:27">
      <c r="A692" s="21"/>
      <c r="B692" s="21"/>
      <c r="C692" s="21"/>
      <c r="D692" s="21"/>
      <c r="E692" s="21"/>
      <c r="F692" s="38"/>
      <c r="G692" s="5"/>
      <c r="H692" s="21"/>
      <c r="I692" s="21"/>
      <c r="J692" s="21"/>
      <c r="K692" s="21"/>
      <c r="L692" s="21"/>
      <c r="M692" s="21"/>
      <c r="N692" s="21"/>
      <c r="O692" s="21"/>
      <c r="P692" s="21"/>
      <c r="Q692" s="21"/>
      <c r="R692" s="21"/>
      <c r="S692" s="21"/>
      <c r="T692" s="21"/>
      <c r="U692" s="21"/>
      <c r="V692" s="21"/>
      <c r="W692" s="21"/>
      <c r="X692" s="21"/>
      <c r="Y692" s="21"/>
      <c r="Z692" s="21"/>
      <c r="AA692" s="21"/>
    </row>
    <row r="693" spans="1:27">
      <c r="A693" s="21"/>
      <c r="B693" s="21"/>
      <c r="C693" s="21"/>
      <c r="D693" s="21"/>
      <c r="E693" s="21"/>
      <c r="F693" s="38"/>
      <c r="G693" s="5"/>
      <c r="H693" s="21"/>
      <c r="I693" s="21"/>
      <c r="J693" s="21"/>
      <c r="K693" s="21"/>
      <c r="L693" s="21"/>
      <c r="M693" s="21"/>
      <c r="N693" s="21"/>
      <c r="O693" s="21"/>
      <c r="P693" s="21"/>
      <c r="Q693" s="21"/>
      <c r="R693" s="21"/>
      <c r="S693" s="21"/>
      <c r="T693" s="21"/>
      <c r="U693" s="21"/>
      <c r="V693" s="21"/>
      <c r="W693" s="21"/>
      <c r="X693" s="21"/>
      <c r="Y693" s="21"/>
      <c r="Z693" s="21"/>
      <c r="AA693" s="21"/>
    </row>
    <row r="694" spans="1:27">
      <c r="A694" s="21"/>
      <c r="B694" s="21"/>
      <c r="C694" s="21"/>
      <c r="D694" s="21"/>
      <c r="E694" s="21"/>
      <c r="F694" s="38"/>
      <c r="G694" s="5"/>
      <c r="H694" s="21"/>
      <c r="I694" s="21"/>
      <c r="J694" s="21"/>
      <c r="K694" s="21"/>
      <c r="L694" s="21"/>
      <c r="M694" s="21"/>
      <c r="N694" s="21"/>
      <c r="O694" s="21"/>
      <c r="P694" s="21"/>
      <c r="Q694" s="21"/>
      <c r="R694" s="21"/>
      <c r="S694" s="21"/>
      <c r="T694" s="21"/>
      <c r="U694" s="21"/>
      <c r="V694" s="21"/>
      <c r="W694" s="21"/>
      <c r="X694" s="21"/>
      <c r="Y694" s="21"/>
      <c r="Z694" s="21"/>
      <c r="AA694" s="21"/>
    </row>
    <row r="695" spans="1:27">
      <c r="A695" s="21"/>
      <c r="B695" s="21"/>
      <c r="C695" s="21"/>
      <c r="D695" s="21"/>
      <c r="E695" s="21"/>
      <c r="F695" s="38"/>
      <c r="G695" s="5"/>
      <c r="H695" s="21"/>
      <c r="I695" s="21"/>
      <c r="J695" s="21"/>
      <c r="K695" s="21"/>
      <c r="L695" s="21"/>
      <c r="M695" s="21"/>
      <c r="N695" s="21"/>
      <c r="O695" s="21"/>
      <c r="P695" s="21"/>
      <c r="Q695" s="21"/>
      <c r="R695" s="21"/>
      <c r="S695" s="21"/>
      <c r="T695" s="21"/>
      <c r="U695" s="21"/>
      <c r="V695" s="21"/>
      <c r="W695" s="21"/>
      <c r="X695" s="21"/>
      <c r="Y695" s="21"/>
      <c r="Z695" s="21"/>
      <c r="AA695" s="21"/>
    </row>
    <row r="696" spans="1:27">
      <c r="A696" s="21"/>
      <c r="B696" s="21"/>
      <c r="C696" s="21"/>
      <c r="D696" s="21"/>
      <c r="E696" s="21"/>
      <c r="F696" s="38"/>
      <c r="G696" s="5"/>
      <c r="H696" s="21"/>
      <c r="I696" s="21"/>
      <c r="J696" s="21"/>
      <c r="K696" s="21"/>
      <c r="L696" s="21"/>
      <c r="M696" s="21"/>
      <c r="N696" s="21"/>
      <c r="O696" s="21"/>
      <c r="P696" s="21"/>
      <c r="Q696" s="21"/>
      <c r="R696" s="21"/>
      <c r="S696" s="21"/>
      <c r="T696" s="21"/>
      <c r="U696" s="21"/>
      <c r="V696" s="21"/>
      <c r="W696" s="21"/>
      <c r="X696" s="21"/>
      <c r="Y696" s="21"/>
      <c r="Z696" s="21"/>
      <c r="AA696" s="21"/>
    </row>
    <row r="697" spans="1:27">
      <c r="A697" s="21"/>
      <c r="B697" s="21"/>
      <c r="C697" s="21"/>
      <c r="D697" s="21"/>
      <c r="E697" s="21"/>
      <c r="F697" s="38"/>
      <c r="G697" s="5"/>
      <c r="H697" s="21"/>
      <c r="I697" s="21"/>
      <c r="J697" s="21"/>
      <c r="K697" s="21"/>
      <c r="L697" s="21"/>
      <c r="M697" s="21"/>
      <c r="N697" s="21"/>
      <c r="O697" s="21"/>
      <c r="P697" s="21"/>
      <c r="Q697" s="21"/>
      <c r="R697" s="21"/>
      <c r="S697" s="21"/>
      <c r="T697" s="21"/>
      <c r="U697" s="21"/>
      <c r="V697" s="21"/>
      <c r="W697" s="21"/>
      <c r="X697" s="21"/>
      <c r="Y697" s="21"/>
      <c r="Z697" s="21"/>
      <c r="AA697" s="21"/>
    </row>
    <row r="698" spans="1:27">
      <c r="A698" s="21"/>
      <c r="B698" s="21"/>
      <c r="C698" s="21"/>
      <c r="D698" s="21"/>
      <c r="E698" s="21"/>
      <c r="F698" s="38"/>
      <c r="G698" s="5"/>
      <c r="H698" s="21"/>
      <c r="I698" s="21"/>
      <c r="J698" s="21"/>
      <c r="K698" s="21"/>
      <c r="L698" s="21"/>
      <c r="M698" s="21"/>
      <c r="N698" s="21"/>
      <c r="O698" s="21"/>
      <c r="P698" s="21"/>
      <c r="Q698" s="21"/>
      <c r="R698" s="21"/>
      <c r="S698" s="21"/>
      <c r="T698" s="21"/>
      <c r="U698" s="21"/>
      <c r="V698" s="21"/>
      <c r="W698" s="21"/>
      <c r="X698" s="21"/>
      <c r="Y698" s="21"/>
      <c r="Z698" s="21"/>
      <c r="AA698" s="21"/>
    </row>
    <row r="699" spans="1:27">
      <c r="A699" s="21"/>
      <c r="B699" s="21"/>
      <c r="C699" s="21"/>
      <c r="D699" s="21"/>
      <c r="E699" s="21"/>
      <c r="F699" s="38"/>
      <c r="G699" s="5"/>
      <c r="H699" s="21"/>
      <c r="I699" s="21"/>
      <c r="J699" s="21"/>
      <c r="K699" s="21"/>
      <c r="L699" s="21"/>
      <c r="M699" s="21"/>
      <c r="N699" s="21"/>
      <c r="O699" s="21"/>
      <c r="P699" s="21"/>
      <c r="Q699" s="21"/>
      <c r="R699" s="21"/>
      <c r="S699" s="21"/>
      <c r="T699" s="21"/>
      <c r="U699" s="21"/>
      <c r="V699" s="21"/>
      <c r="W699" s="21"/>
      <c r="X699" s="21"/>
      <c r="Y699" s="21"/>
      <c r="Z699" s="21"/>
      <c r="AA699" s="21"/>
    </row>
    <row r="700" spans="1:27">
      <c r="A700" s="21"/>
      <c r="B700" s="21"/>
      <c r="C700" s="21"/>
      <c r="D700" s="21"/>
      <c r="E700" s="21"/>
      <c r="F700" s="38"/>
      <c r="G700" s="5"/>
      <c r="H700" s="21"/>
      <c r="I700" s="21"/>
      <c r="J700" s="21"/>
      <c r="K700" s="21"/>
      <c r="L700" s="21"/>
      <c r="M700" s="21"/>
      <c r="N700" s="21"/>
      <c r="O700" s="21"/>
      <c r="P700" s="21"/>
      <c r="Q700" s="21"/>
      <c r="R700" s="21"/>
      <c r="S700" s="21"/>
      <c r="T700" s="21"/>
      <c r="U700" s="21"/>
      <c r="V700" s="21"/>
      <c r="W700" s="21"/>
      <c r="X700" s="21"/>
      <c r="Y700" s="21"/>
      <c r="Z700" s="21"/>
      <c r="AA700" s="21"/>
    </row>
    <row r="701" spans="1:27">
      <c r="A701" s="21"/>
      <c r="B701" s="21"/>
      <c r="C701" s="21"/>
      <c r="D701" s="21"/>
      <c r="E701" s="21"/>
      <c r="F701" s="38"/>
      <c r="G701" s="5"/>
      <c r="H701" s="21"/>
      <c r="I701" s="21"/>
      <c r="J701" s="21"/>
      <c r="K701" s="21"/>
      <c r="L701" s="21"/>
      <c r="M701" s="21"/>
      <c r="N701" s="21"/>
      <c r="O701" s="21"/>
      <c r="P701" s="21"/>
      <c r="Q701" s="21"/>
      <c r="R701" s="21"/>
      <c r="S701" s="21"/>
      <c r="T701" s="21"/>
      <c r="U701" s="21"/>
      <c r="V701" s="21"/>
      <c r="W701" s="21"/>
      <c r="X701" s="21"/>
      <c r="Y701" s="21"/>
      <c r="Z701" s="21"/>
      <c r="AA701" s="21"/>
    </row>
    <row r="702" spans="1:27">
      <c r="A702" s="21"/>
      <c r="B702" s="21"/>
      <c r="C702" s="21"/>
      <c r="D702" s="21"/>
      <c r="E702" s="21"/>
      <c r="F702" s="38"/>
      <c r="G702" s="5"/>
      <c r="H702" s="21"/>
      <c r="I702" s="21"/>
      <c r="J702" s="21"/>
      <c r="K702" s="21"/>
      <c r="L702" s="21"/>
      <c r="M702" s="21"/>
      <c r="N702" s="21"/>
      <c r="O702" s="21"/>
      <c r="P702" s="21"/>
      <c r="Q702" s="21"/>
      <c r="R702" s="21"/>
      <c r="S702" s="21"/>
      <c r="T702" s="21"/>
      <c r="U702" s="21"/>
      <c r="V702" s="21"/>
      <c r="W702" s="21"/>
      <c r="X702" s="21"/>
      <c r="Y702" s="21"/>
      <c r="Z702" s="21"/>
      <c r="AA702" s="21"/>
    </row>
    <row r="703" spans="1:27">
      <c r="A703" s="21"/>
      <c r="B703" s="21"/>
      <c r="C703" s="21"/>
      <c r="D703" s="21"/>
      <c r="E703" s="21"/>
      <c r="F703" s="38"/>
      <c r="G703" s="5"/>
      <c r="H703" s="21"/>
      <c r="I703" s="21"/>
      <c r="J703" s="21"/>
      <c r="K703" s="21"/>
      <c r="L703" s="21"/>
      <c r="M703" s="21"/>
      <c r="N703" s="21"/>
      <c r="O703" s="21"/>
      <c r="P703" s="21"/>
      <c r="Q703" s="21"/>
      <c r="R703" s="21"/>
      <c r="S703" s="21"/>
      <c r="T703" s="21"/>
      <c r="U703" s="21"/>
      <c r="V703" s="21"/>
      <c r="W703" s="21"/>
      <c r="X703" s="21"/>
      <c r="Y703" s="21"/>
      <c r="Z703" s="21"/>
      <c r="AA703" s="21"/>
    </row>
    <row r="704" spans="1:27">
      <c r="A704" s="21"/>
      <c r="B704" s="21"/>
      <c r="C704" s="21"/>
      <c r="D704" s="21"/>
      <c r="E704" s="21"/>
      <c r="F704" s="38"/>
      <c r="G704" s="5"/>
      <c r="H704" s="21"/>
      <c r="I704" s="21"/>
      <c r="J704" s="21"/>
      <c r="K704" s="21"/>
      <c r="L704" s="21"/>
      <c r="M704" s="21"/>
      <c r="N704" s="21"/>
      <c r="O704" s="21"/>
      <c r="P704" s="21"/>
      <c r="Q704" s="21"/>
      <c r="R704" s="21"/>
      <c r="S704" s="21"/>
      <c r="T704" s="21"/>
      <c r="U704" s="21"/>
      <c r="V704" s="21"/>
      <c r="W704" s="21"/>
      <c r="X704" s="21"/>
      <c r="Y704" s="21"/>
      <c r="Z704" s="21"/>
      <c r="AA704" s="21"/>
    </row>
    <row r="705" spans="1:27">
      <c r="A705" s="21"/>
      <c r="B705" s="21"/>
      <c r="C705" s="21"/>
      <c r="D705" s="21"/>
      <c r="E705" s="21"/>
      <c r="F705" s="38"/>
      <c r="G705" s="5"/>
      <c r="H705" s="21"/>
      <c r="I705" s="21"/>
      <c r="J705" s="21"/>
      <c r="K705" s="21"/>
      <c r="L705" s="21"/>
      <c r="M705" s="21"/>
      <c r="N705" s="21"/>
      <c r="O705" s="21"/>
      <c r="P705" s="21"/>
      <c r="Q705" s="21"/>
      <c r="R705" s="21"/>
      <c r="S705" s="21"/>
      <c r="T705" s="21"/>
      <c r="U705" s="21"/>
      <c r="V705" s="21"/>
      <c r="W705" s="21"/>
      <c r="X705" s="21"/>
      <c r="Y705" s="21"/>
      <c r="Z705" s="21"/>
      <c r="AA705" s="21"/>
    </row>
    <row r="706" spans="1:27">
      <c r="A706" s="21"/>
      <c r="B706" s="21"/>
      <c r="C706" s="21"/>
      <c r="D706" s="21"/>
      <c r="E706" s="21"/>
      <c r="F706" s="38"/>
      <c r="G706" s="5"/>
      <c r="H706" s="21"/>
      <c r="I706" s="21"/>
      <c r="J706" s="21"/>
      <c r="K706" s="21"/>
      <c r="L706" s="21"/>
      <c r="M706" s="21"/>
      <c r="N706" s="21"/>
      <c r="O706" s="21"/>
      <c r="P706" s="21"/>
      <c r="Q706" s="21"/>
      <c r="R706" s="21"/>
      <c r="S706" s="21"/>
      <c r="T706" s="21"/>
      <c r="U706" s="21"/>
      <c r="V706" s="21"/>
      <c r="W706" s="21"/>
      <c r="X706" s="21"/>
      <c r="Y706" s="21"/>
      <c r="Z706" s="21"/>
      <c r="AA706" s="21"/>
    </row>
    <row r="707" spans="1:27">
      <c r="A707" s="21"/>
      <c r="B707" s="21"/>
      <c r="C707" s="21"/>
      <c r="D707" s="21"/>
      <c r="E707" s="21"/>
      <c r="F707" s="38"/>
      <c r="G707" s="5"/>
      <c r="H707" s="21"/>
      <c r="I707" s="21"/>
      <c r="J707" s="21"/>
      <c r="K707" s="21"/>
      <c r="L707" s="21"/>
      <c r="M707" s="21"/>
      <c r="N707" s="21"/>
      <c r="O707" s="21"/>
      <c r="P707" s="21"/>
      <c r="Q707" s="21"/>
      <c r="R707" s="21"/>
      <c r="S707" s="21"/>
      <c r="T707" s="21"/>
      <c r="U707" s="21"/>
      <c r="V707" s="21"/>
      <c r="W707" s="21"/>
      <c r="X707" s="21"/>
      <c r="Y707" s="21"/>
      <c r="Z707" s="21"/>
      <c r="AA707" s="21"/>
    </row>
    <row r="708" spans="1:27">
      <c r="A708" s="21"/>
      <c r="B708" s="21"/>
      <c r="C708" s="21"/>
      <c r="D708" s="21"/>
      <c r="E708" s="21"/>
      <c r="F708" s="38"/>
      <c r="G708" s="5"/>
      <c r="H708" s="21"/>
      <c r="I708" s="21"/>
      <c r="J708" s="21"/>
      <c r="K708" s="21"/>
      <c r="L708" s="21"/>
      <c r="M708" s="21"/>
      <c r="N708" s="21"/>
      <c r="O708" s="21"/>
      <c r="P708" s="21"/>
      <c r="Q708" s="21"/>
      <c r="R708" s="21"/>
      <c r="S708" s="21"/>
      <c r="T708" s="21"/>
      <c r="U708" s="21"/>
      <c r="V708" s="21"/>
      <c r="W708" s="21"/>
      <c r="X708" s="21"/>
      <c r="Y708" s="21"/>
      <c r="Z708" s="21"/>
      <c r="AA708" s="21"/>
    </row>
    <row r="709" spans="1:27">
      <c r="A709" s="21"/>
      <c r="B709" s="21"/>
      <c r="C709" s="21"/>
      <c r="D709" s="21"/>
      <c r="E709" s="21"/>
      <c r="F709" s="38"/>
      <c r="G709" s="5"/>
      <c r="H709" s="21"/>
      <c r="I709" s="21"/>
      <c r="J709" s="21"/>
      <c r="K709" s="21"/>
      <c r="L709" s="21"/>
      <c r="M709" s="21"/>
      <c r="N709" s="21"/>
      <c r="O709" s="21"/>
      <c r="P709" s="21"/>
      <c r="Q709" s="21"/>
      <c r="R709" s="21"/>
      <c r="S709" s="21"/>
      <c r="T709" s="21"/>
      <c r="U709" s="21"/>
      <c r="V709" s="21"/>
      <c r="W709" s="21"/>
      <c r="X709" s="21"/>
      <c r="Y709" s="21"/>
      <c r="Z709" s="21"/>
      <c r="AA709" s="21"/>
    </row>
    <row r="710" spans="1:27">
      <c r="A710" s="21"/>
      <c r="B710" s="21"/>
      <c r="C710" s="21"/>
      <c r="D710" s="21"/>
      <c r="E710" s="21"/>
      <c r="F710" s="38"/>
      <c r="G710" s="5"/>
      <c r="H710" s="21"/>
      <c r="I710" s="21"/>
      <c r="J710" s="21"/>
      <c r="K710" s="21"/>
      <c r="L710" s="21"/>
      <c r="M710" s="21"/>
      <c r="N710" s="21"/>
      <c r="O710" s="21"/>
      <c r="P710" s="21"/>
      <c r="Q710" s="21"/>
      <c r="R710" s="21"/>
      <c r="S710" s="21"/>
      <c r="T710" s="21"/>
      <c r="U710" s="21"/>
      <c r="V710" s="21"/>
      <c r="W710" s="21"/>
      <c r="X710" s="21"/>
      <c r="Y710" s="21"/>
      <c r="Z710" s="21"/>
      <c r="AA710" s="21"/>
    </row>
    <row r="711" spans="1:27">
      <c r="A711" s="21"/>
      <c r="B711" s="21"/>
      <c r="C711" s="21"/>
      <c r="D711" s="21"/>
      <c r="E711" s="21"/>
      <c r="F711" s="38"/>
      <c r="G711" s="5"/>
      <c r="H711" s="21"/>
      <c r="I711" s="21"/>
      <c r="J711" s="21"/>
      <c r="K711" s="21"/>
      <c r="L711" s="21"/>
      <c r="M711" s="21"/>
      <c r="N711" s="21"/>
      <c r="O711" s="21"/>
      <c r="P711" s="21"/>
      <c r="Q711" s="21"/>
      <c r="R711" s="21"/>
      <c r="S711" s="21"/>
      <c r="T711" s="21"/>
      <c r="U711" s="21"/>
      <c r="V711" s="21"/>
      <c r="W711" s="21"/>
      <c r="X711" s="21"/>
      <c r="Y711" s="21"/>
      <c r="Z711" s="21"/>
      <c r="AA711" s="21"/>
    </row>
    <row r="712" spans="1:27">
      <c r="A712" s="21"/>
      <c r="B712" s="21"/>
      <c r="C712" s="21"/>
      <c r="D712" s="21"/>
      <c r="E712" s="21"/>
      <c r="F712" s="38"/>
      <c r="G712" s="5"/>
      <c r="H712" s="21"/>
      <c r="I712" s="21"/>
      <c r="J712" s="21"/>
      <c r="K712" s="21"/>
      <c r="L712" s="21"/>
      <c r="M712" s="21"/>
      <c r="N712" s="21"/>
      <c r="O712" s="21"/>
      <c r="P712" s="21"/>
      <c r="Q712" s="21"/>
      <c r="R712" s="21"/>
      <c r="S712" s="21"/>
      <c r="T712" s="21"/>
      <c r="U712" s="21"/>
      <c r="V712" s="21"/>
      <c r="W712" s="21"/>
      <c r="X712" s="21"/>
      <c r="Y712" s="21"/>
      <c r="Z712" s="21"/>
      <c r="AA712" s="21"/>
    </row>
    <row r="713" spans="1:27">
      <c r="A713" s="21"/>
      <c r="B713" s="21"/>
      <c r="C713" s="21"/>
      <c r="D713" s="21"/>
      <c r="E713" s="21"/>
      <c r="F713" s="38"/>
      <c r="G713" s="5"/>
      <c r="H713" s="21"/>
      <c r="I713" s="21"/>
      <c r="J713" s="21"/>
      <c r="K713" s="21"/>
      <c r="L713" s="21"/>
      <c r="M713" s="21"/>
      <c r="N713" s="21"/>
      <c r="O713" s="21"/>
      <c r="P713" s="21"/>
      <c r="Q713" s="21"/>
      <c r="R713" s="21"/>
      <c r="S713" s="21"/>
      <c r="T713" s="21"/>
      <c r="U713" s="21"/>
      <c r="V713" s="21"/>
      <c r="W713" s="21"/>
      <c r="X713" s="21"/>
      <c r="Y713" s="21"/>
      <c r="Z713" s="21"/>
      <c r="AA713" s="21"/>
    </row>
    <row r="714" spans="1:27">
      <c r="A714" s="21"/>
      <c r="B714" s="21"/>
      <c r="C714" s="21"/>
      <c r="D714" s="21"/>
      <c r="E714" s="21"/>
      <c r="F714" s="38"/>
      <c r="G714" s="5"/>
      <c r="H714" s="21"/>
      <c r="I714" s="21"/>
      <c r="J714" s="21"/>
      <c r="K714" s="21"/>
      <c r="L714" s="21"/>
      <c r="M714" s="21"/>
      <c r="N714" s="21"/>
      <c r="O714" s="21"/>
      <c r="P714" s="21"/>
      <c r="Q714" s="21"/>
      <c r="R714" s="21"/>
      <c r="S714" s="21"/>
      <c r="T714" s="21"/>
      <c r="U714" s="21"/>
      <c r="V714" s="21"/>
      <c r="W714" s="21"/>
      <c r="X714" s="21"/>
      <c r="Y714" s="21"/>
      <c r="Z714" s="21"/>
      <c r="AA714" s="21"/>
    </row>
    <row r="715" spans="1:27">
      <c r="A715" s="21"/>
      <c r="B715" s="21"/>
      <c r="C715" s="21"/>
      <c r="D715" s="21"/>
      <c r="E715" s="21"/>
      <c r="F715" s="38"/>
      <c r="G715" s="5"/>
      <c r="H715" s="21"/>
      <c r="I715" s="21"/>
      <c r="J715" s="21"/>
      <c r="K715" s="21"/>
      <c r="L715" s="21"/>
      <c r="M715" s="21"/>
      <c r="N715" s="21"/>
      <c r="O715" s="21"/>
      <c r="P715" s="21"/>
      <c r="Q715" s="21"/>
      <c r="R715" s="21"/>
      <c r="S715" s="21"/>
      <c r="T715" s="21"/>
      <c r="U715" s="21"/>
      <c r="V715" s="21"/>
      <c r="W715" s="21"/>
      <c r="X715" s="21"/>
      <c r="Y715" s="21"/>
      <c r="Z715" s="21"/>
      <c r="AA715" s="21"/>
    </row>
    <row r="716" spans="1:27">
      <c r="A716" s="21"/>
      <c r="B716" s="21"/>
      <c r="C716" s="21"/>
      <c r="D716" s="21"/>
      <c r="E716" s="21"/>
      <c r="F716" s="38"/>
      <c r="G716" s="5"/>
      <c r="H716" s="21"/>
      <c r="I716" s="21"/>
      <c r="J716" s="21"/>
      <c r="K716" s="21"/>
      <c r="L716" s="21"/>
      <c r="M716" s="21"/>
      <c r="N716" s="21"/>
      <c r="O716" s="21"/>
      <c r="P716" s="21"/>
      <c r="Q716" s="21"/>
      <c r="R716" s="21"/>
      <c r="S716" s="21"/>
      <c r="T716" s="21"/>
      <c r="U716" s="21"/>
      <c r="V716" s="21"/>
      <c r="W716" s="21"/>
      <c r="X716" s="21"/>
      <c r="Y716" s="21"/>
      <c r="Z716" s="21"/>
      <c r="AA716" s="21"/>
    </row>
    <row r="717" spans="1:27">
      <c r="A717" s="21"/>
      <c r="B717" s="21"/>
      <c r="C717" s="21"/>
      <c r="D717" s="21"/>
      <c r="E717" s="21"/>
      <c r="F717" s="38"/>
      <c r="G717" s="5"/>
      <c r="H717" s="21"/>
      <c r="I717" s="21"/>
      <c r="J717" s="21"/>
      <c r="K717" s="21"/>
      <c r="L717" s="21"/>
      <c r="M717" s="21"/>
      <c r="N717" s="21"/>
      <c r="O717" s="21"/>
      <c r="P717" s="21"/>
      <c r="Q717" s="21"/>
      <c r="R717" s="21"/>
      <c r="S717" s="21"/>
      <c r="T717" s="21"/>
      <c r="U717" s="21"/>
      <c r="V717" s="21"/>
      <c r="W717" s="21"/>
      <c r="X717" s="21"/>
      <c r="Y717" s="21"/>
      <c r="Z717" s="21"/>
      <c r="AA717" s="21"/>
    </row>
    <row r="718" spans="1:27">
      <c r="A718" s="21"/>
      <c r="B718" s="21"/>
      <c r="C718" s="21"/>
      <c r="D718" s="21"/>
      <c r="E718" s="21"/>
      <c r="F718" s="38"/>
      <c r="G718" s="5"/>
      <c r="H718" s="21"/>
      <c r="I718" s="21"/>
      <c r="J718" s="21"/>
      <c r="K718" s="21"/>
      <c r="L718" s="21"/>
      <c r="M718" s="21"/>
      <c r="N718" s="21"/>
      <c r="O718" s="21"/>
      <c r="P718" s="21"/>
      <c r="Q718" s="21"/>
      <c r="R718" s="21"/>
      <c r="S718" s="21"/>
      <c r="T718" s="21"/>
      <c r="U718" s="21"/>
      <c r="V718" s="21"/>
      <c r="W718" s="21"/>
      <c r="X718" s="21"/>
      <c r="Y718" s="21"/>
      <c r="Z718" s="21"/>
      <c r="AA718" s="21"/>
    </row>
    <row r="719" spans="1:27">
      <c r="A719" s="21"/>
      <c r="B719" s="21"/>
      <c r="C719" s="21"/>
      <c r="D719" s="21"/>
      <c r="E719" s="21"/>
      <c r="F719" s="38"/>
      <c r="G719" s="5"/>
      <c r="H719" s="21"/>
      <c r="I719" s="21"/>
      <c r="J719" s="21"/>
      <c r="K719" s="21"/>
      <c r="L719" s="21"/>
      <c r="M719" s="21"/>
      <c r="N719" s="21"/>
      <c r="O719" s="21"/>
      <c r="P719" s="21"/>
      <c r="Q719" s="21"/>
      <c r="R719" s="21"/>
      <c r="S719" s="21"/>
      <c r="T719" s="21"/>
      <c r="U719" s="21"/>
      <c r="V719" s="21"/>
      <c r="W719" s="21"/>
      <c r="X719" s="21"/>
      <c r="Y719" s="21"/>
      <c r="Z719" s="21"/>
      <c r="AA719" s="21"/>
    </row>
    <row r="720" spans="1:27">
      <c r="A720" s="21"/>
      <c r="B720" s="21"/>
      <c r="C720" s="21"/>
      <c r="D720" s="21"/>
      <c r="E720" s="21"/>
      <c r="F720" s="38"/>
      <c r="G720" s="5"/>
      <c r="H720" s="21"/>
      <c r="I720" s="21"/>
      <c r="J720" s="21"/>
      <c r="K720" s="21"/>
      <c r="L720" s="21"/>
      <c r="M720" s="21"/>
      <c r="N720" s="21"/>
      <c r="O720" s="21"/>
      <c r="P720" s="21"/>
      <c r="Q720" s="21"/>
      <c r="R720" s="21"/>
      <c r="S720" s="21"/>
      <c r="T720" s="21"/>
      <c r="U720" s="21"/>
      <c r="V720" s="21"/>
      <c r="W720" s="21"/>
      <c r="X720" s="21"/>
      <c r="Y720" s="21"/>
      <c r="Z720" s="21"/>
      <c r="AA720" s="21"/>
    </row>
    <row r="721" spans="1:27">
      <c r="A721" s="21"/>
      <c r="B721" s="21"/>
      <c r="C721" s="21"/>
      <c r="D721" s="21"/>
      <c r="E721" s="21"/>
      <c r="F721" s="38"/>
      <c r="G721" s="5"/>
      <c r="H721" s="21"/>
      <c r="I721" s="21"/>
      <c r="J721" s="21"/>
      <c r="K721" s="21"/>
      <c r="L721" s="21"/>
      <c r="M721" s="21"/>
      <c r="N721" s="21"/>
      <c r="O721" s="21"/>
      <c r="P721" s="21"/>
      <c r="Q721" s="21"/>
      <c r="R721" s="21"/>
      <c r="S721" s="21"/>
      <c r="T721" s="21"/>
      <c r="U721" s="21"/>
      <c r="V721" s="21"/>
      <c r="W721" s="21"/>
      <c r="X721" s="21"/>
      <c r="Y721" s="21"/>
      <c r="Z721" s="21"/>
      <c r="AA721" s="21"/>
    </row>
    <row r="722" spans="1:27">
      <c r="A722" s="21"/>
      <c r="B722" s="21"/>
      <c r="C722" s="21"/>
      <c r="D722" s="21"/>
      <c r="E722" s="21"/>
      <c r="F722" s="38"/>
      <c r="G722" s="5"/>
      <c r="H722" s="21"/>
      <c r="I722" s="21"/>
      <c r="J722" s="21"/>
      <c r="K722" s="21"/>
      <c r="L722" s="21"/>
      <c r="M722" s="21"/>
      <c r="N722" s="21"/>
      <c r="O722" s="21"/>
      <c r="P722" s="21"/>
      <c r="Q722" s="21"/>
      <c r="R722" s="21"/>
      <c r="S722" s="21"/>
      <c r="T722" s="21"/>
      <c r="U722" s="21"/>
      <c r="V722" s="21"/>
      <c r="W722" s="21"/>
      <c r="X722" s="21"/>
      <c r="Y722" s="21"/>
      <c r="Z722" s="21"/>
      <c r="AA722" s="21"/>
    </row>
    <row r="723" spans="1:27">
      <c r="A723" s="21"/>
      <c r="B723" s="21"/>
      <c r="C723" s="21"/>
      <c r="D723" s="21"/>
      <c r="E723" s="21"/>
      <c r="F723" s="38"/>
      <c r="G723" s="5"/>
      <c r="H723" s="21"/>
      <c r="I723" s="21"/>
      <c r="J723" s="21"/>
      <c r="K723" s="21"/>
      <c r="L723" s="21"/>
      <c r="M723" s="21"/>
      <c r="N723" s="21"/>
      <c r="O723" s="21"/>
      <c r="P723" s="21"/>
      <c r="Q723" s="21"/>
      <c r="R723" s="21"/>
      <c r="S723" s="21"/>
      <c r="T723" s="21"/>
      <c r="U723" s="21"/>
      <c r="V723" s="21"/>
      <c r="W723" s="21"/>
      <c r="X723" s="21"/>
      <c r="Y723" s="21"/>
      <c r="Z723" s="21"/>
      <c r="AA723" s="21"/>
    </row>
    <row r="724" spans="1:27">
      <c r="A724" s="21"/>
      <c r="B724" s="21"/>
      <c r="C724" s="21"/>
      <c r="D724" s="21"/>
      <c r="E724" s="21"/>
      <c r="F724" s="38"/>
      <c r="G724" s="5"/>
      <c r="H724" s="21"/>
      <c r="I724" s="21"/>
      <c r="J724" s="21"/>
      <c r="K724" s="21"/>
      <c r="L724" s="21"/>
      <c r="M724" s="21"/>
      <c r="N724" s="21"/>
      <c r="O724" s="21"/>
      <c r="P724" s="21"/>
      <c r="Q724" s="21"/>
      <c r="R724" s="21"/>
      <c r="S724" s="21"/>
      <c r="T724" s="21"/>
      <c r="U724" s="21"/>
      <c r="V724" s="21"/>
      <c r="W724" s="21"/>
      <c r="X724" s="21"/>
      <c r="Y724" s="21"/>
      <c r="Z724" s="21"/>
      <c r="AA724" s="21"/>
    </row>
    <row r="725" spans="1:27">
      <c r="A725" s="21"/>
      <c r="B725" s="21"/>
      <c r="C725" s="21"/>
      <c r="D725" s="21"/>
      <c r="E725" s="21"/>
      <c r="F725" s="38"/>
      <c r="G725" s="5"/>
      <c r="H725" s="21"/>
      <c r="I725" s="21"/>
      <c r="J725" s="21"/>
      <c r="K725" s="21"/>
      <c r="L725" s="21"/>
      <c r="M725" s="21"/>
      <c r="N725" s="21"/>
      <c r="O725" s="21"/>
      <c r="P725" s="21"/>
      <c r="Q725" s="21"/>
      <c r="R725" s="21"/>
      <c r="S725" s="21"/>
      <c r="T725" s="21"/>
      <c r="U725" s="21"/>
      <c r="V725" s="21"/>
      <c r="W725" s="21"/>
      <c r="X725" s="21"/>
      <c r="Y725" s="21"/>
      <c r="Z725" s="21"/>
      <c r="AA725" s="21"/>
    </row>
    <row r="726" spans="1:27">
      <c r="A726" s="21"/>
      <c r="B726" s="21"/>
      <c r="C726" s="21"/>
      <c r="D726" s="21"/>
      <c r="E726" s="21"/>
      <c r="F726" s="38"/>
      <c r="G726" s="5"/>
      <c r="H726" s="21"/>
      <c r="I726" s="21"/>
      <c r="J726" s="21"/>
      <c r="K726" s="21"/>
      <c r="L726" s="21"/>
      <c r="M726" s="21"/>
      <c r="N726" s="21"/>
      <c r="O726" s="21"/>
      <c r="P726" s="21"/>
      <c r="Q726" s="21"/>
      <c r="R726" s="21"/>
      <c r="S726" s="21"/>
      <c r="T726" s="21"/>
      <c r="U726" s="21"/>
      <c r="V726" s="21"/>
      <c r="W726" s="21"/>
      <c r="X726" s="21"/>
      <c r="Y726" s="21"/>
      <c r="Z726" s="21"/>
      <c r="AA726" s="21"/>
    </row>
    <row r="727" spans="1:27">
      <c r="A727" s="21"/>
      <c r="B727" s="21"/>
      <c r="C727" s="21"/>
      <c r="D727" s="21"/>
      <c r="E727" s="21"/>
      <c r="F727" s="38"/>
      <c r="G727" s="5"/>
      <c r="H727" s="21"/>
      <c r="I727" s="21"/>
      <c r="J727" s="21"/>
      <c r="K727" s="21"/>
      <c r="L727" s="21"/>
      <c r="M727" s="21"/>
      <c r="N727" s="21"/>
      <c r="O727" s="21"/>
      <c r="P727" s="21"/>
      <c r="Q727" s="21"/>
      <c r="R727" s="21"/>
      <c r="S727" s="21"/>
      <c r="T727" s="21"/>
      <c r="U727" s="21"/>
      <c r="V727" s="21"/>
      <c r="W727" s="21"/>
      <c r="X727" s="21"/>
      <c r="Y727" s="21"/>
      <c r="Z727" s="21"/>
      <c r="AA727" s="21"/>
    </row>
    <row r="728" spans="1:27">
      <c r="A728" s="21"/>
      <c r="B728" s="21"/>
      <c r="C728" s="21"/>
      <c r="D728" s="21"/>
      <c r="E728" s="21"/>
      <c r="F728" s="38"/>
      <c r="G728" s="5"/>
      <c r="H728" s="21"/>
      <c r="I728" s="21"/>
      <c r="J728" s="21"/>
      <c r="K728" s="21"/>
      <c r="L728" s="21"/>
      <c r="M728" s="21"/>
      <c r="N728" s="21"/>
      <c r="O728" s="21"/>
      <c r="P728" s="21"/>
      <c r="Q728" s="21"/>
      <c r="R728" s="21"/>
      <c r="S728" s="21"/>
      <c r="T728" s="21"/>
      <c r="U728" s="21"/>
      <c r="V728" s="21"/>
      <c r="W728" s="21"/>
      <c r="X728" s="21"/>
      <c r="Y728" s="21"/>
      <c r="Z728" s="21"/>
      <c r="AA728" s="21"/>
    </row>
    <row r="729" spans="1:27">
      <c r="A729" s="21"/>
      <c r="B729" s="21"/>
      <c r="C729" s="21"/>
      <c r="D729" s="21"/>
      <c r="E729" s="21"/>
      <c r="F729" s="38"/>
      <c r="G729" s="5"/>
      <c r="H729" s="21"/>
      <c r="I729" s="21"/>
      <c r="J729" s="21"/>
      <c r="K729" s="21"/>
      <c r="L729" s="21"/>
      <c r="M729" s="21"/>
      <c r="N729" s="21"/>
      <c r="O729" s="21"/>
      <c r="P729" s="21"/>
      <c r="Q729" s="21"/>
      <c r="R729" s="21"/>
      <c r="S729" s="21"/>
      <c r="T729" s="21"/>
      <c r="U729" s="21"/>
      <c r="V729" s="21"/>
      <c r="W729" s="21"/>
      <c r="X729" s="21"/>
      <c r="Y729" s="21"/>
      <c r="Z729" s="21"/>
      <c r="AA729" s="21"/>
    </row>
    <row r="730" spans="1:27">
      <c r="A730" s="21"/>
      <c r="B730" s="21"/>
      <c r="C730" s="21"/>
      <c r="D730" s="21"/>
      <c r="E730" s="21"/>
      <c r="F730" s="38"/>
      <c r="G730" s="5"/>
      <c r="H730" s="21"/>
      <c r="I730" s="21"/>
      <c r="J730" s="21"/>
      <c r="K730" s="21"/>
      <c r="L730" s="21"/>
      <c r="M730" s="21"/>
      <c r="N730" s="21"/>
      <c r="O730" s="21"/>
      <c r="P730" s="21"/>
      <c r="Q730" s="21"/>
      <c r="R730" s="21"/>
      <c r="S730" s="21"/>
      <c r="T730" s="21"/>
      <c r="U730" s="21"/>
      <c r="V730" s="21"/>
      <c r="W730" s="21"/>
      <c r="X730" s="21"/>
      <c r="Y730" s="21"/>
      <c r="Z730" s="21"/>
      <c r="AA730" s="21"/>
    </row>
    <row r="731" spans="1:27">
      <c r="A731" s="21"/>
      <c r="B731" s="21"/>
      <c r="C731" s="21"/>
      <c r="D731" s="21"/>
      <c r="E731" s="21"/>
      <c r="F731" s="38"/>
      <c r="G731" s="5"/>
      <c r="H731" s="21"/>
      <c r="I731" s="21"/>
      <c r="J731" s="21"/>
      <c r="K731" s="21"/>
      <c r="L731" s="21"/>
      <c r="M731" s="21"/>
      <c r="N731" s="21"/>
      <c r="O731" s="21"/>
      <c r="P731" s="21"/>
      <c r="Q731" s="21"/>
      <c r="R731" s="21"/>
      <c r="S731" s="21"/>
      <c r="T731" s="21"/>
      <c r="U731" s="21"/>
      <c r="V731" s="21"/>
      <c r="W731" s="21"/>
      <c r="X731" s="21"/>
      <c r="Y731" s="21"/>
      <c r="Z731" s="21"/>
      <c r="AA731" s="21"/>
    </row>
    <row r="732" spans="1:27">
      <c r="A732" s="21"/>
      <c r="B732" s="21"/>
      <c r="C732" s="21"/>
      <c r="D732" s="21"/>
      <c r="E732" s="21"/>
      <c r="F732" s="38"/>
      <c r="G732" s="5"/>
      <c r="H732" s="21"/>
      <c r="I732" s="21"/>
      <c r="J732" s="21"/>
      <c r="K732" s="21"/>
      <c r="L732" s="21"/>
      <c r="M732" s="21"/>
      <c r="N732" s="21"/>
      <c r="O732" s="21"/>
      <c r="P732" s="21"/>
      <c r="Q732" s="21"/>
      <c r="R732" s="21"/>
      <c r="S732" s="21"/>
      <c r="T732" s="21"/>
      <c r="U732" s="21"/>
      <c r="V732" s="21"/>
      <c r="W732" s="21"/>
      <c r="X732" s="21"/>
      <c r="Y732" s="21"/>
      <c r="Z732" s="21"/>
      <c r="AA732" s="21"/>
    </row>
    <row r="733" spans="1:27">
      <c r="A733" s="21"/>
      <c r="B733" s="21"/>
      <c r="C733" s="21"/>
      <c r="D733" s="21"/>
      <c r="E733" s="21"/>
      <c r="F733" s="38"/>
      <c r="G733" s="5"/>
      <c r="H733" s="21"/>
      <c r="I733" s="21"/>
      <c r="J733" s="21"/>
      <c r="K733" s="21"/>
      <c r="L733" s="21"/>
      <c r="M733" s="21"/>
      <c r="N733" s="21"/>
      <c r="O733" s="21"/>
      <c r="P733" s="21"/>
      <c r="Q733" s="21"/>
      <c r="R733" s="21"/>
      <c r="S733" s="21"/>
      <c r="T733" s="21"/>
      <c r="U733" s="21"/>
      <c r="V733" s="21"/>
      <c r="W733" s="21"/>
      <c r="X733" s="21"/>
      <c r="Y733" s="21"/>
      <c r="Z733" s="21"/>
      <c r="AA733" s="21"/>
    </row>
    <row r="734" spans="1:27">
      <c r="A734" s="21"/>
      <c r="B734" s="21"/>
      <c r="C734" s="21"/>
      <c r="D734" s="21"/>
      <c r="E734" s="21"/>
      <c r="F734" s="38"/>
      <c r="G734" s="5"/>
      <c r="H734" s="21"/>
      <c r="I734" s="21"/>
      <c r="J734" s="21"/>
      <c r="K734" s="21"/>
      <c r="L734" s="21"/>
      <c r="M734" s="21"/>
      <c r="N734" s="21"/>
      <c r="O734" s="21"/>
      <c r="P734" s="21"/>
      <c r="Q734" s="21"/>
      <c r="R734" s="21"/>
      <c r="S734" s="21"/>
      <c r="T734" s="21"/>
      <c r="U734" s="21"/>
      <c r="V734" s="21"/>
      <c r="W734" s="21"/>
      <c r="X734" s="21"/>
      <c r="Y734" s="21"/>
      <c r="Z734" s="21"/>
      <c r="AA734" s="21"/>
    </row>
    <row r="735" spans="1:27">
      <c r="A735" s="21"/>
      <c r="B735" s="21"/>
      <c r="C735" s="21"/>
      <c r="D735" s="21"/>
      <c r="E735" s="21"/>
      <c r="F735" s="38"/>
      <c r="G735" s="5"/>
      <c r="H735" s="21"/>
      <c r="I735" s="21"/>
      <c r="J735" s="21"/>
      <c r="K735" s="21"/>
      <c r="L735" s="21"/>
      <c r="M735" s="21"/>
      <c r="N735" s="21"/>
      <c r="O735" s="21"/>
      <c r="P735" s="21"/>
      <c r="Q735" s="21"/>
      <c r="R735" s="21"/>
      <c r="S735" s="21"/>
      <c r="T735" s="21"/>
      <c r="U735" s="21"/>
      <c r="V735" s="21"/>
      <c r="W735" s="21"/>
      <c r="X735" s="21"/>
      <c r="Y735" s="21"/>
      <c r="Z735" s="21"/>
      <c r="AA735" s="21"/>
    </row>
    <row r="736" spans="1:27">
      <c r="A736" s="21"/>
      <c r="B736" s="21"/>
      <c r="C736" s="21"/>
      <c r="D736" s="21"/>
      <c r="E736" s="21"/>
      <c r="F736" s="38"/>
      <c r="G736" s="5"/>
      <c r="H736" s="21"/>
      <c r="I736" s="21"/>
      <c r="J736" s="21"/>
      <c r="K736" s="21"/>
      <c r="L736" s="21"/>
      <c r="M736" s="21"/>
      <c r="N736" s="21"/>
      <c r="O736" s="21"/>
      <c r="P736" s="21"/>
      <c r="Q736" s="21"/>
      <c r="R736" s="21"/>
      <c r="S736" s="21"/>
      <c r="T736" s="21"/>
      <c r="U736" s="21"/>
      <c r="V736" s="21"/>
      <c r="W736" s="21"/>
      <c r="X736" s="21"/>
      <c r="Y736" s="21"/>
      <c r="Z736" s="21"/>
      <c r="AA736" s="21"/>
    </row>
    <row r="737" spans="1:27">
      <c r="A737" s="21"/>
      <c r="B737" s="21"/>
      <c r="C737" s="21"/>
      <c r="D737" s="21"/>
      <c r="E737" s="21"/>
      <c r="F737" s="38"/>
      <c r="G737" s="5"/>
      <c r="H737" s="21"/>
      <c r="I737" s="21"/>
      <c r="J737" s="21"/>
      <c r="K737" s="21"/>
      <c r="L737" s="21"/>
      <c r="M737" s="21"/>
      <c r="N737" s="21"/>
      <c r="O737" s="21"/>
      <c r="P737" s="21"/>
      <c r="Q737" s="21"/>
      <c r="R737" s="21"/>
      <c r="S737" s="21"/>
      <c r="T737" s="21"/>
      <c r="U737" s="21"/>
      <c r="V737" s="21"/>
      <c r="W737" s="21"/>
      <c r="X737" s="21"/>
      <c r="Y737" s="21"/>
      <c r="Z737" s="21"/>
      <c r="AA737" s="21"/>
    </row>
    <row r="738" spans="1:27">
      <c r="A738" s="21"/>
      <c r="B738" s="21"/>
      <c r="C738" s="21"/>
      <c r="D738" s="21"/>
      <c r="E738" s="21"/>
      <c r="F738" s="38"/>
      <c r="G738" s="5"/>
      <c r="H738" s="21"/>
      <c r="I738" s="21"/>
      <c r="J738" s="21"/>
      <c r="K738" s="21"/>
      <c r="L738" s="21"/>
      <c r="M738" s="21"/>
      <c r="N738" s="21"/>
      <c r="O738" s="21"/>
      <c r="P738" s="21"/>
      <c r="Q738" s="21"/>
      <c r="R738" s="21"/>
      <c r="S738" s="21"/>
      <c r="T738" s="21"/>
      <c r="U738" s="21"/>
      <c r="V738" s="21"/>
      <c r="W738" s="21"/>
      <c r="X738" s="21"/>
      <c r="Y738" s="21"/>
      <c r="Z738" s="21"/>
      <c r="AA738" s="21"/>
    </row>
    <row r="739" spans="1:27">
      <c r="A739" s="21"/>
      <c r="B739" s="21"/>
      <c r="C739" s="21"/>
      <c r="D739" s="21"/>
      <c r="E739" s="21"/>
      <c r="F739" s="38"/>
      <c r="G739" s="5"/>
      <c r="H739" s="21"/>
      <c r="I739" s="21"/>
      <c r="J739" s="21"/>
      <c r="K739" s="21"/>
      <c r="L739" s="21"/>
      <c r="M739" s="21"/>
      <c r="N739" s="21"/>
      <c r="O739" s="21"/>
      <c r="P739" s="21"/>
      <c r="Q739" s="21"/>
      <c r="R739" s="21"/>
      <c r="S739" s="21"/>
      <c r="T739" s="21"/>
      <c r="U739" s="21"/>
      <c r="V739" s="21"/>
      <c r="W739" s="21"/>
      <c r="X739" s="21"/>
      <c r="Y739" s="21"/>
      <c r="Z739" s="21"/>
      <c r="AA739" s="21"/>
    </row>
    <row r="740" spans="1:27">
      <c r="A740" s="21"/>
      <c r="B740" s="21"/>
      <c r="C740" s="21"/>
      <c r="D740" s="21"/>
      <c r="E740" s="21"/>
      <c r="F740" s="38"/>
      <c r="G740" s="5"/>
      <c r="H740" s="21"/>
      <c r="I740" s="21"/>
      <c r="J740" s="21"/>
      <c r="K740" s="21"/>
      <c r="L740" s="21"/>
      <c r="M740" s="21"/>
      <c r="N740" s="21"/>
      <c r="O740" s="21"/>
      <c r="P740" s="21"/>
      <c r="Q740" s="21"/>
      <c r="R740" s="21"/>
      <c r="S740" s="21"/>
      <c r="T740" s="21"/>
      <c r="U740" s="21"/>
      <c r="V740" s="21"/>
      <c r="W740" s="21"/>
      <c r="X740" s="21"/>
      <c r="Y740" s="21"/>
      <c r="Z740" s="21"/>
      <c r="AA740" s="21"/>
    </row>
    <row r="741" spans="1:27">
      <c r="A741" s="21"/>
      <c r="B741" s="21"/>
      <c r="C741" s="21"/>
      <c r="D741" s="21"/>
      <c r="E741" s="21"/>
      <c r="F741" s="38"/>
      <c r="G741" s="5"/>
      <c r="H741" s="21"/>
      <c r="I741" s="21"/>
      <c r="J741" s="21"/>
      <c r="K741" s="21"/>
      <c r="L741" s="21"/>
      <c r="M741" s="21"/>
      <c r="N741" s="21"/>
      <c r="O741" s="21"/>
      <c r="P741" s="21"/>
      <c r="Q741" s="21"/>
      <c r="R741" s="21"/>
      <c r="S741" s="21"/>
      <c r="T741" s="21"/>
      <c r="U741" s="21"/>
      <c r="V741" s="21"/>
      <c r="W741" s="21"/>
      <c r="X741" s="21"/>
      <c r="Y741" s="21"/>
      <c r="Z741" s="21"/>
      <c r="AA741" s="21"/>
    </row>
    <row r="742" spans="1:27">
      <c r="A742" s="21"/>
      <c r="B742" s="21"/>
      <c r="C742" s="21"/>
      <c r="D742" s="21"/>
      <c r="E742" s="21"/>
      <c r="F742" s="38"/>
      <c r="G742" s="5"/>
      <c r="H742" s="21"/>
      <c r="I742" s="21"/>
      <c r="J742" s="21"/>
      <c r="K742" s="21"/>
      <c r="L742" s="21"/>
      <c r="M742" s="21"/>
      <c r="N742" s="21"/>
      <c r="O742" s="21"/>
      <c r="P742" s="21"/>
      <c r="Q742" s="21"/>
      <c r="R742" s="21"/>
      <c r="S742" s="21"/>
      <c r="T742" s="21"/>
      <c r="U742" s="21"/>
      <c r="V742" s="21"/>
      <c r="W742" s="21"/>
      <c r="X742" s="21"/>
      <c r="Y742" s="21"/>
      <c r="Z742" s="21"/>
      <c r="AA742" s="21"/>
    </row>
    <row r="743" spans="1:27">
      <c r="A743" s="21"/>
      <c r="B743" s="21"/>
      <c r="C743" s="21"/>
      <c r="D743" s="21"/>
      <c r="E743" s="21"/>
      <c r="F743" s="38"/>
      <c r="G743" s="5"/>
      <c r="H743" s="21"/>
      <c r="I743" s="21"/>
      <c r="J743" s="21"/>
      <c r="K743" s="21"/>
      <c r="L743" s="21"/>
      <c r="M743" s="21"/>
      <c r="N743" s="21"/>
      <c r="O743" s="21"/>
      <c r="P743" s="21"/>
      <c r="Q743" s="21"/>
      <c r="R743" s="21"/>
      <c r="S743" s="21"/>
      <c r="T743" s="21"/>
      <c r="U743" s="21"/>
      <c r="V743" s="21"/>
      <c r="W743" s="21"/>
      <c r="X743" s="21"/>
      <c r="Y743" s="21"/>
      <c r="Z743" s="21"/>
      <c r="AA743" s="21"/>
    </row>
    <row r="744" spans="1:27">
      <c r="A744" s="21"/>
      <c r="B744" s="21"/>
      <c r="C744" s="21"/>
      <c r="D744" s="21"/>
      <c r="E744" s="21"/>
      <c r="F744" s="38"/>
      <c r="G744" s="5"/>
      <c r="H744" s="21"/>
      <c r="I744" s="21"/>
      <c r="J744" s="21"/>
      <c r="K744" s="21"/>
      <c r="L744" s="21"/>
      <c r="M744" s="21"/>
      <c r="N744" s="21"/>
      <c r="O744" s="21"/>
      <c r="P744" s="21"/>
      <c r="Q744" s="21"/>
      <c r="R744" s="21"/>
      <c r="S744" s="21"/>
      <c r="T744" s="21"/>
      <c r="U744" s="21"/>
      <c r="V744" s="21"/>
      <c r="W744" s="21"/>
      <c r="X744" s="21"/>
      <c r="Y744" s="21"/>
      <c r="Z744" s="21"/>
      <c r="AA744" s="21"/>
    </row>
    <row r="745" spans="1:27">
      <c r="A745" s="21"/>
      <c r="B745" s="21"/>
      <c r="C745" s="21"/>
      <c r="D745" s="21"/>
      <c r="E745" s="21"/>
      <c r="F745" s="38"/>
      <c r="G745" s="5"/>
      <c r="H745" s="21"/>
      <c r="I745" s="21"/>
      <c r="J745" s="21"/>
      <c r="K745" s="21"/>
      <c r="L745" s="21"/>
      <c r="M745" s="21"/>
      <c r="N745" s="21"/>
      <c r="O745" s="21"/>
      <c r="P745" s="21"/>
      <c r="Q745" s="21"/>
      <c r="R745" s="21"/>
      <c r="S745" s="21"/>
      <c r="T745" s="21"/>
      <c r="U745" s="21"/>
      <c r="V745" s="21"/>
      <c r="W745" s="21"/>
      <c r="X745" s="21"/>
      <c r="Y745" s="21"/>
      <c r="Z745" s="21"/>
      <c r="AA745" s="21"/>
    </row>
    <row r="746" spans="1:27">
      <c r="A746" s="21"/>
      <c r="B746" s="21"/>
      <c r="C746" s="21"/>
      <c r="D746" s="21"/>
      <c r="E746" s="21"/>
      <c r="F746" s="38"/>
      <c r="G746" s="5"/>
      <c r="H746" s="21"/>
      <c r="I746" s="21"/>
      <c r="J746" s="21"/>
      <c r="K746" s="21"/>
      <c r="L746" s="21"/>
      <c r="M746" s="21"/>
      <c r="N746" s="21"/>
      <c r="O746" s="21"/>
      <c r="P746" s="21"/>
      <c r="Q746" s="21"/>
      <c r="R746" s="21"/>
      <c r="S746" s="21"/>
      <c r="T746" s="21"/>
      <c r="U746" s="21"/>
      <c r="V746" s="21"/>
      <c r="W746" s="21"/>
      <c r="X746" s="21"/>
      <c r="Y746" s="21"/>
      <c r="Z746" s="21"/>
      <c r="AA746" s="21"/>
    </row>
    <row r="747" spans="1:27">
      <c r="A747" s="21"/>
      <c r="B747" s="21"/>
      <c r="C747" s="21"/>
      <c r="D747" s="21"/>
      <c r="E747" s="21"/>
      <c r="F747" s="38"/>
      <c r="G747" s="5"/>
      <c r="H747" s="21"/>
      <c r="I747" s="21"/>
      <c r="J747" s="21"/>
      <c r="K747" s="21"/>
      <c r="L747" s="21"/>
      <c r="M747" s="21"/>
      <c r="N747" s="21"/>
      <c r="O747" s="21"/>
      <c r="P747" s="21"/>
      <c r="Q747" s="21"/>
      <c r="R747" s="21"/>
      <c r="S747" s="21"/>
      <c r="T747" s="21"/>
      <c r="U747" s="21"/>
      <c r="V747" s="21"/>
      <c r="W747" s="21"/>
      <c r="X747" s="21"/>
      <c r="Y747" s="21"/>
      <c r="Z747" s="21"/>
      <c r="AA747" s="21"/>
    </row>
    <row r="748" spans="1:27">
      <c r="A748" s="21"/>
      <c r="B748" s="21"/>
      <c r="C748" s="21"/>
      <c r="D748" s="21"/>
      <c r="E748" s="21"/>
      <c r="F748" s="38"/>
      <c r="G748" s="5"/>
      <c r="H748" s="21"/>
      <c r="I748" s="21"/>
      <c r="J748" s="21"/>
      <c r="K748" s="21"/>
      <c r="L748" s="21"/>
      <c r="M748" s="21"/>
      <c r="N748" s="21"/>
      <c r="O748" s="21"/>
      <c r="P748" s="21"/>
      <c r="Q748" s="21"/>
      <c r="R748" s="21"/>
      <c r="S748" s="21"/>
      <c r="T748" s="21"/>
      <c r="U748" s="21"/>
      <c r="V748" s="21"/>
      <c r="W748" s="21"/>
      <c r="X748" s="21"/>
      <c r="Y748" s="21"/>
      <c r="Z748" s="21"/>
      <c r="AA748" s="21"/>
    </row>
    <row r="749" spans="1:27">
      <c r="A749" s="21"/>
      <c r="B749" s="21"/>
      <c r="C749" s="21"/>
      <c r="D749" s="21"/>
      <c r="E749" s="21"/>
      <c r="F749" s="38"/>
      <c r="G749" s="5"/>
      <c r="H749" s="21"/>
      <c r="I749" s="21"/>
      <c r="J749" s="21"/>
      <c r="K749" s="21"/>
      <c r="L749" s="21"/>
      <c r="M749" s="21"/>
      <c r="N749" s="21"/>
      <c r="O749" s="21"/>
      <c r="P749" s="21"/>
      <c r="Q749" s="21"/>
      <c r="R749" s="21"/>
      <c r="S749" s="21"/>
      <c r="T749" s="21"/>
      <c r="U749" s="21"/>
      <c r="V749" s="21"/>
      <c r="W749" s="21"/>
      <c r="X749" s="21"/>
      <c r="Y749" s="21"/>
      <c r="Z749" s="21"/>
      <c r="AA749" s="21"/>
    </row>
    <row r="750" spans="1:27">
      <c r="A750" s="21"/>
      <c r="B750" s="21"/>
      <c r="C750" s="21"/>
      <c r="D750" s="21"/>
      <c r="E750" s="21"/>
      <c r="F750" s="38"/>
      <c r="G750" s="5"/>
      <c r="H750" s="21"/>
      <c r="I750" s="21"/>
      <c r="J750" s="21"/>
      <c r="K750" s="21"/>
      <c r="L750" s="21"/>
      <c r="M750" s="21"/>
      <c r="N750" s="21"/>
      <c r="O750" s="21"/>
      <c r="P750" s="21"/>
      <c r="Q750" s="21"/>
      <c r="R750" s="21"/>
      <c r="S750" s="21"/>
      <c r="T750" s="21"/>
      <c r="U750" s="21"/>
      <c r="V750" s="21"/>
      <c r="W750" s="21"/>
      <c r="X750" s="21"/>
      <c r="Y750" s="21"/>
      <c r="Z750" s="21"/>
      <c r="AA750" s="21"/>
    </row>
    <row r="751" spans="1:27">
      <c r="A751" s="21"/>
      <c r="B751" s="21"/>
      <c r="C751" s="21"/>
      <c r="D751" s="21"/>
      <c r="E751" s="21"/>
      <c r="F751" s="38"/>
      <c r="G751" s="5"/>
      <c r="H751" s="21"/>
      <c r="I751" s="21"/>
      <c r="J751" s="21"/>
      <c r="K751" s="21"/>
      <c r="L751" s="21"/>
      <c r="M751" s="21"/>
      <c r="N751" s="21"/>
      <c r="O751" s="21"/>
      <c r="P751" s="21"/>
      <c r="Q751" s="21"/>
      <c r="R751" s="21"/>
      <c r="S751" s="21"/>
      <c r="T751" s="21"/>
      <c r="U751" s="21"/>
      <c r="V751" s="21"/>
      <c r="W751" s="21"/>
      <c r="X751" s="21"/>
      <c r="Y751" s="21"/>
      <c r="Z751" s="21"/>
      <c r="AA751" s="21"/>
    </row>
    <row r="752" spans="1:27">
      <c r="A752" s="21"/>
      <c r="B752" s="21"/>
      <c r="C752" s="21"/>
      <c r="D752" s="21"/>
      <c r="E752" s="21"/>
      <c r="F752" s="38"/>
      <c r="G752" s="5"/>
      <c r="H752" s="21"/>
      <c r="I752" s="21"/>
      <c r="J752" s="21"/>
      <c r="K752" s="21"/>
      <c r="L752" s="21"/>
      <c r="M752" s="21"/>
      <c r="N752" s="21"/>
      <c r="O752" s="21"/>
      <c r="P752" s="21"/>
      <c r="Q752" s="21"/>
      <c r="R752" s="21"/>
      <c r="S752" s="21"/>
      <c r="T752" s="21"/>
      <c r="U752" s="21"/>
      <c r="V752" s="21"/>
      <c r="W752" s="21"/>
      <c r="X752" s="21"/>
      <c r="Y752" s="21"/>
      <c r="Z752" s="21"/>
      <c r="AA752" s="21"/>
    </row>
    <row r="753" spans="1:27">
      <c r="A753" s="21"/>
      <c r="B753" s="21"/>
      <c r="C753" s="21"/>
      <c r="D753" s="21"/>
      <c r="E753" s="21"/>
      <c r="F753" s="38"/>
      <c r="G753" s="5"/>
      <c r="H753" s="21"/>
      <c r="I753" s="21"/>
      <c r="J753" s="21"/>
      <c r="K753" s="21"/>
      <c r="L753" s="21"/>
      <c r="M753" s="21"/>
      <c r="N753" s="21"/>
      <c r="O753" s="21"/>
      <c r="P753" s="21"/>
      <c r="Q753" s="21"/>
      <c r="R753" s="21"/>
      <c r="S753" s="21"/>
      <c r="T753" s="21"/>
      <c r="U753" s="21"/>
      <c r="V753" s="21"/>
      <c r="W753" s="21"/>
      <c r="X753" s="21"/>
      <c r="Y753" s="21"/>
      <c r="Z753" s="21"/>
      <c r="AA753" s="21"/>
    </row>
    <row r="754" spans="1:27">
      <c r="A754" s="21"/>
      <c r="B754" s="21"/>
      <c r="C754" s="21"/>
      <c r="D754" s="21"/>
      <c r="E754" s="21"/>
      <c r="F754" s="38"/>
      <c r="G754" s="5"/>
      <c r="H754" s="21"/>
      <c r="I754" s="21"/>
      <c r="J754" s="21"/>
      <c r="K754" s="21"/>
      <c r="L754" s="21"/>
      <c r="M754" s="21"/>
      <c r="N754" s="21"/>
      <c r="O754" s="21"/>
      <c r="P754" s="21"/>
      <c r="Q754" s="21"/>
      <c r="R754" s="21"/>
      <c r="S754" s="21"/>
      <c r="T754" s="21"/>
      <c r="U754" s="21"/>
      <c r="V754" s="21"/>
      <c r="W754" s="21"/>
      <c r="X754" s="21"/>
      <c r="Y754" s="21"/>
      <c r="Z754" s="21"/>
      <c r="AA754" s="21"/>
    </row>
    <row r="755" spans="1:27">
      <c r="A755" s="21"/>
      <c r="B755" s="21"/>
      <c r="C755" s="21"/>
      <c r="D755" s="21"/>
      <c r="E755" s="21"/>
      <c r="F755" s="38"/>
      <c r="G755" s="5"/>
      <c r="H755" s="21"/>
      <c r="I755" s="21"/>
      <c r="J755" s="21"/>
      <c r="K755" s="21"/>
      <c r="L755" s="21"/>
      <c r="M755" s="21"/>
      <c r="N755" s="21"/>
      <c r="O755" s="21"/>
      <c r="P755" s="21"/>
      <c r="Q755" s="21"/>
      <c r="R755" s="21"/>
      <c r="S755" s="21"/>
      <c r="T755" s="21"/>
      <c r="U755" s="21"/>
      <c r="V755" s="21"/>
      <c r="W755" s="21"/>
      <c r="X755" s="21"/>
      <c r="Y755" s="21"/>
      <c r="Z755" s="21"/>
      <c r="AA755" s="21"/>
    </row>
    <row r="756" spans="1:27">
      <c r="A756" s="21"/>
      <c r="B756" s="21"/>
      <c r="C756" s="21"/>
      <c r="D756" s="21"/>
      <c r="E756" s="21"/>
      <c r="F756" s="38"/>
      <c r="G756" s="5"/>
      <c r="H756" s="21"/>
      <c r="I756" s="21"/>
      <c r="J756" s="21"/>
      <c r="K756" s="21"/>
      <c r="L756" s="21"/>
      <c r="M756" s="21"/>
      <c r="N756" s="21"/>
      <c r="O756" s="21"/>
      <c r="P756" s="21"/>
      <c r="Q756" s="21"/>
      <c r="R756" s="21"/>
      <c r="S756" s="21"/>
      <c r="T756" s="21"/>
      <c r="U756" s="21"/>
      <c r="V756" s="21"/>
      <c r="W756" s="21"/>
      <c r="X756" s="21"/>
      <c r="Y756" s="21"/>
      <c r="Z756" s="21"/>
      <c r="AA756" s="21"/>
    </row>
    <row r="757" spans="1:27">
      <c r="A757" s="21"/>
      <c r="B757" s="21"/>
      <c r="C757" s="21"/>
      <c r="D757" s="21"/>
      <c r="E757" s="21"/>
      <c r="F757" s="38"/>
      <c r="G757" s="5"/>
      <c r="H757" s="21"/>
      <c r="I757" s="21"/>
      <c r="J757" s="21"/>
      <c r="K757" s="21"/>
      <c r="L757" s="21"/>
      <c r="M757" s="21"/>
      <c r="N757" s="21"/>
      <c r="O757" s="21"/>
      <c r="P757" s="21"/>
      <c r="Q757" s="21"/>
      <c r="R757" s="21"/>
      <c r="S757" s="21"/>
      <c r="T757" s="21"/>
      <c r="U757" s="21"/>
      <c r="V757" s="21"/>
      <c r="W757" s="21"/>
      <c r="X757" s="21"/>
      <c r="Y757" s="21"/>
      <c r="Z757" s="21"/>
      <c r="AA757" s="21"/>
    </row>
    <row r="758" spans="1:27">
      <c r="A758" s="21"/>
      <c r="B758" s="21"/>
      <c r="C758" s="21"/>
      <c r="D758" s="21"/>
      <c r="E758" s="21"/>
      <c r="F758" s="38"/>
      <c r="G758" s="5"/>
      <c r="H758" s="21"/>
      <c r="I758" s="21"/>
      <c r="J758" s="21"/>
      <c r="K758" s="21"/>
      <c r="L758" s="21"/>
      <c r="M758" s="21"/>
      <c r="N758" s="21"/>
      <c r="O758" s="21"/>
      <c r="P758" s="21"/>
      <c r="Q758" s="21"/>
      <c r="R758" s="21"/>
      <c r="S758" s="21"/>
      <c r="T758" s="21"/>
      <c r="U758" s="21"/>
      <c r="V758" s="21"/>
      <c r="W758" s="21"/>
      <c r="X758" s="21"/>
      <c r="Y758" s="21"/>
      <c r="Z758" s="21"/>
      <c r="AA758" s="21"/>
    </row>
    <row r="759" spans="1:27">
      <c r="A759" s="21"/>
      <c r="B759" s="21"/>
      <c r="C759" s="21"/>
      <c r="D759" s="21"/>
      <c r="E759" s="21"/>
      <c r="F759" s="38"/>
      <c r="G759" s="5"/>
      <c r="H759" s="21"/>
      <c r="I759" s="21"/>
      <c r="J759" s="21"/>
      <c r="K759" s="21"/>
      <c r="L759" s="21"/>
      <c r="M759" s="21"/>
      <c r="N759" s="21"/>
      <c r="O759" s="21"/>
      <c r="P759" s="21"/>
      <c r="Q759" s="21"/>
      <c r="R759" s="21"/>
      <c r="S759" s="21"/>
      <c r="T759" s="21"/>
      <c r="U759" s="21"/>
      <c r="V759" s="21"/>
      <c r="W759" s="21"/>
      <c r="X759" s="21"/>
      <c r="Y759" s="21"/>
      <c r="Z759" s="21"/>
      <c r="AA759" s="21"/>
    </row>
    <row r="760" spans="1:27">
      <c r="A760" s="21"/>
      <c r="B760" s="21"/>
      <c r="C760" s="21"/>
      <c r="D760" s="21"/>
      <c r="E760" s="21"/>
      <c r="F760" s="38"/>
      <c r="G760" s="5"/>
      <c r="H760" s="21"/>
      <c r="I760" s="21"/>
      <c r="J760" s="21"/>
      <c r="K760" s="21"/>
      <c r="L760" s="21"/>
      <c r="M760" s="21"/>
      <c r="N760" s="21"/>
      <c r="O760" s="21"/>
      <c r="P760" s="21"/>
      <c r="Q760" s="21"/>
      <c r="R760" s="21"/>
      <c r="S760" s="21"/>
      <c r="T760" s="21"/>
      <c r="U760" s="21"/>
      <c r="V760" s="21"/>
      <c r="W760" s="21"/>
      <c r="X760" s="21"/>
      <c r="Y760" s="21"/>
      <c r="Z760" s="21"/>
      <c r="AA760" s="21"/>
    </row>
    <row r="761" spans="1:27">
      <c r="A761" s="21"/>
      <c r="B761" s="21"/>
      <c r="C761" s="21"/>
      <c r="D761" s="21"/>
      <c r="E761" s="21"/>
      <c r="F761" s="38"/>
      <c r="G761" s="5"/>
      <c r="H761" s="21"/>
      <c r="I761" s="21"/>
      <c r="J761" s="21"/>
      <c r="K761" s="21"/>
      <c r="L761" s="21"/>
      <c r="M761" s="21"/>
      <c r="N761" s="21"/>
      <c r="O761" s="21"/>
      <c r="P761" s="21"/>
      <c r="Q761" s="21"/>
      <c r="R761" s="21"/>
      <c r="S761" s="21"/>
      <c r="T761" s="21"/>
      <c r="U761" s="21"/>
      <c r="V761" s="21"/>
      <c r="W761" s="21"/>
      <c r="X761" s="21"/>
      <c r="Y761" s="21"/>
      <c r="Z761" s="21"/>
      <c r="AA761" s="21"/>
    </row>
    <row r="762" spans="1:27">
      <c r="A762" s="21"/>
      <c r="B762" s="21"/>
      <c r="C762" s="21"/>
      <c r="D762" s="21"/>
      <c r="E762" s="21"/>
      <c r="F762" s="38"/>
      <c r="G762" s="5"/>
      <c r="H762" s="21"/>
      <c r="I762" s="21"/>
      <c r="J762" s="21"/>
      <c r="K762" s="21"/>
      <c r="L762" s="21"/>
      <c r="M762" s="21"/>
      <c r="N762" s="21"/>
      <c r="O762" s="21"/>
      <c r="P762" s="21"/>
      <c r="Q762" s="21"/>
      <c r="R762" s="21"/>
      <c r="S762" s="21"/>
      <c r="T762" s="21"/>
      <c r="U762" s="21"/>
      <c r="V762" s="21"/>
      <c r="W762" s="21"/>
      <c r="X762" s="21"/>
      <c r="Y762" s="21"/>
      <c r="Z762" s="21"/>
      <c r="AA762" s="21"/>
    </row>
    <row r="763" spans="1:27">
      <c r="A763" s="21"/>
      <c r="B763" s="21"/>
      <c r="C763" s="21"/>
      <c r="D763" s="21"/>
      <c r="E763" s="21"/>
      <c r="F763" s="38"/>
      <c r="G763" s="5"/>
      <c r="H763" s="21"/>
      <c r="I763" s="21"/>
      <c r="J763" s="21"/>
      <c r="K763" s="21"/>
      <c r="L763" s="21"/>
      <c r="M763" s="21"/>
      <c r="N763" s="21"/>
      <c r="O763" s="21"/>
      <c r="P763" s="21"/>
      <c r="Q763" s="21"/>
      <c r="R763" s="21"/>
      <c r="S763" s="21"/>
      <c r="T763" s="21"/>
      <c r="U763" s="21"/>
      <c r="V763" s="21"/>
      <c r="W763" s="21"/>
      <c r="X763" s="21"/>
      <c r="Y763" s="21"/>
      <c r="Z763" s="21"/>
      <c r="AA763" s="21"/>
    </row>
    <row r="764" spans="1:27">
      <c r="A764" s="21"/>
      <c r="B764" s="21"/>
      <c r="C764" s="21"/>
      <c r="D764" s="21"/>
      <c r="E764" s="21"/>
      <c r="F764" s="38"/>
      <c r="G764" s="5"/>
      <c r="H764" s="21"/>
      <c r="I764" s="21"/>
      <c r="J764" s="21"/>
      <c r="K764" s="21"/>
      <c r="L764" s="21"/>
      <c r="M764" s="21"/>
      <c r="N764" s="21"/>
      <c r="O764" s="21"/>
      <c r="P764" s="21"/>
      <c r="Q764" s="21"/>
      <c r="R764" s="21"/>
      <c r="S764" s="21"/>
      <c r="T764" s="21"/>
      <c r="U764" s="21"/>
      <c r="V764" s="21"/>
      <c r="W764" s="21"/>
      <c r="X764" s="21"/>
      <c r="Y764" s="21"/>
      <c r="Z764" s="21"/>
      <c r="AA764" s="21"/>
    </row>
    <row r="765" spans="1:27">
      <c r="A765" s="21"/>
      <c r="B765" s="21"/>
      <c r="C765" s="21"/>
      <c r="D765" s="21"/>
      <c r="E765" s="21"/>
      <c r="F765" s="38"/>
      <c r="G765" s="5"/>
      <c r="H765" s="21"/>
      <c r="I765" s="21"/>
      <c r="J765" s="21"/>
      <c r="K765" s="21"/>
      <c r="L765" s="21"/>
      <c r="M765" s="21"/>
      <c r="N765" s="21"/>
      <c r="O765" s="21"/>
      <c r="P765" s="21"/>
      <c r="Q765" s="21"/>
      <c r="R765" s="21"/>
      <c r="S765" s="21"/>
      <c r="T765" s="21"/>
      <c r="U765" s="21"/>
      <c r="V765" s="21"/>
      <c r="W765" s="21"/>
      <c r="X765" s="21"/>
      <c r="Y765" s="21"/>
      <c r="Z765" s="21"/>
      <c r="AA765" s="21"/>
    </row>
    <row r="766" spans="1:27">
      <c r="A766" s="21"/>
      <c r="B766" s="21"/>
      <c r="C766" s="21"/>
      <c r="D766" s="21"/>
      <c r="E766" s="21"/>
      <c r="F766" s="38"/>
      <c r="G766" s="5"/>
      <c r="H766" s="21"/>
      <c r="I766" s="21"/>
      <c r="J766" s="21"/>
      <c r="K766" s="21"/>
      <c r="L766" s="21"/>
      <c r="M766" s="21"/>
      <c r="N766" s="21"/>
      <c r="O766" s="21"/>
      <c r="P766" s="21"/>
      <c r="Q766" s="21"/>
      <c r="R766" s="21"/>
      <c r="S766" s="21"/>
      <c r="T766" s="21"/>
      <c r="U766" s="21"/>
      <c r="V766" s="21"/>
      <c r="W766" s="21"/>
      <c r="X766" s="21"/>
      <c r="Y766" s="21"/>
      <c r="Z766" s="21"/>
      <c r="AA766" s="21"/>
    </row>
    <row r="767" spans="1:27">
      <c r="A767" s="21"/>
      <c r="B767" s="21"/>
      <c r="C767" s="21"/>
      <c r="D767" s="21"/>
      <c r="E767" s="21"/>
      <c r="F767" s="38"/>
      <c r="G767" s="5"/>
      <c r="H767" s="21"/>
      <c r="I767" s="21"/>
      <c r="J767" s="21"/>
      <c r="K767" s="21"/>
      <c r="L767" s="21"/>
      <c r="M767" s="21"/>
      <c r="N767" s="21"/>
      <c r="O767" s="21"/>
      <c r="P767" s="21"/>
      <c r="Q767" s="21"/>
      <c r="R767" s="21"/>
      <c r="S767" s="21"/>
      <c r="T767" s="21"/>
      <c r="U767" s="21"/>
      <c r="V767" s="21"/>
      <c r="W767" s="21"/>
      <c r="X767" s="21"/>
      <c r="Y767" s="21"/>
      <c r="Z767" s="21"/>
      <c r="AA767" s="21"/>
    </row>
    <row r="768" spans="1:27">
      <c r="A768" s="21"/>
      <c r="B768" s="21"/>
      <c r="C768" s="21"/>
      <c r="D768" s="21"/>
      <c r="E768" s="21"/>
      <c r="F768" s="38"/>
      <c r="G768" s="5"/>
      <c r="H768" s="21"/>
      <c r="I768" s="21"/>
      <c r="J768" s="21"/>
      <c r="K768" s="21"/>
      <c r="L768" s="21"/>
      <c r="M768" s="21"/>
      <c r="N768" s="21"/>
      <c r="O768" s="21"/>
      <c r="P768" s="21"/>
      <c r="Q768" s="21"/>
      <c r="R768" s="21"/>
      <c r="S768" s="21"/>
      <c r="T768" s="21"/>
      <c r="U768" s="21"/>
      <c r="V768" s="21"/>
      <c r="W768" s="21"/>
      <c r="X768" s="21"/>
      <c r="Y768" s="21"/>
      <c r="Z768" s="21"/>
      <c r="AA768" s="21"/>
    </row>
    <row r="769" spans="1:27">
      <c r="A769" s="21"/>
      <c r="B769" s="21"/>
      <c r="C769" s="21"/>
      <c r="D769" s="21"/>
      <c r="E769" s="21"/>
      <c r="F769" s="38"/>
      <c r="G769" s="5"/>
      <c r="H769" s="21"/>
      <c r="I769" s="21"/>
      <c r="J769" s="21"/>
      <c r="K769" s="21"/>
      <c r="L769" s="21"/>
      <c r="M769" s="21"/>
      <c r="N769" s="21"/>
      <c r="O769" s="21"/>
      <c r="P769" s="21"/>
      <c r="Q769" s="21"/>
      <c r="R769" s="21"/>
      <c r="S769" s="21"/>
      <c r="T769" s="21"/>
      <c r="U769" s="21"/>
      <c r="V769" s="21"/>
      <c r="W769" s="21"/>
      <c r="X769" s="21"/>
      <c r="Y769" s="21"/>
      <c r="Z769" s="21"/>
      <c r="AA769" s="21"/>
    </row>
    <row r="770" spans="1:27">
      <c r="A770" s="21"/>
      <c r="B770" s="21"/>
      <c r="C770" s="21"/>
      <c r="D770" s="21"/>
      <c r="E770" s="21"/>
      <c r="F770" s="38"/>
      <c r="G770" s="5"/>
      <c r="H770" s="21"/>
      <c r="I770" s="21"/>
      <c r="J770" s="21"/>
      <c r="K770" s="21"/>
      <c r="L770" s="21"/>
      <c r="M770" s="21"/>
      <c r="N770" s="21"/>
      <c r="O770" s="21"/>
      <c r="P770" s="21"/>
      <c r="Q770" s="21"/>
      <c r="R770" s="21"/>
      <c r="S770" s="21"/>
      <c r="T770" s="21"/>
      <c r="U770" s="21"/>
      <c r="V770" s="21"/>
      <c r="W770" s="21"/>
      <c r="X770" s="21"/>
      <c r="Y770" s="21"/>
      <c r="Z770" s="21"/>
      <c r="AA770" s="21"/>
    </row>
    <row r="771" spans="1:27">
      <c r="A771" s="21"/>
      <c r="B771" s="21"/>
      <c r="C771" s="21"/>
      <c r="D771" s="21"/>
      <c r="E771" s="21"/>
      <c r="F771" s="38"/>
      <c r="G771" s="5"/>
      <c r="H771" s="21"/>
      <c r="I771" s="21"/>
      <c r="J771" s="21"/>
      <c r="K771" s="21"/>
      <c r="L771" s="21"/>
      <c r="M771" s="21"/>
      <c r="N771" s="21"/>
      <c r="O771" s="21"/>
      <c r="P771" s="21"/>
      <c r="Q771" s="21"/>
      <c r="R771" s="21"/>
      <c r="S771" s="21"/>
      <c r="T771" s="21"/>
      <c r="U771" s="21"/>
      <c r="V771" s="21"/>
      <c r="W771" s="21"/>
      <c r="X771" s="21"/>
      <c r="Y771" s="21"/>
      <c r="Z771" s="21"/>
      <c r="AA771" s="21"/>
    </row>
    <row r="772" spans="1:27">
      <c r="A772" s="21"/>
      <c r="B772" s="21"/>
      <c r="C772" s="21"/>
      <c r="D772" s="21"/>
      <c r="E772" s="21"/>
      <c r="F772" s="38"/>
      <c r="G772" s="5"/>
      <c r="H772" s="21"/>
      <c r="I772" s="21"/>
      <c r="J772" s="21"/>
      <c r="K772" s="21"/>
      <c r="L772" s="21"/>
      <c r="M772" s="21"/>
      <c r="N772" s="21"/>
      <c r="O772" s="21"/>
      <c r="P772" s="21"/>
      <c r="Q772" s="21"/>
      <c r="R772" s="21"/>
      <c r="S772" s="21"/>
      <c r="T772" s="21"/>
      <c r="U772" s="21"/>
      <c r="V772" s="21"/>
      <c r="W772" s="21"/>
      <c r="X772" s="21"/>
      <c r="Y772" s="21"/>
      <c r="Z772" s="21"/>
      <c r="AA772" s="21"/>
    </row>
    <row r="773" spans="1:27">
      <c r="A773" s="21"/>
      <c r="B773" s="21"/>
      <c r="C773" s="21"/>
      <c r="D773" s="21"/>
      <c r="E773" s="21"/>
      <c r="F773" s="38"/>
      <c r="G773" s="5"/>
      <c r="H773" s="21"/>
      <c r="I773" s="21"/>
      <c r="J773" s="21"/>
      <c r="K773" s="21"/>
      <c r="L773" s="21"/>
      <c r="M773" s="21"/>
      <c r="N773" s="21"/>
      <c r="O773" s="21"/>
      <c r="P773" s="21"/>
      <c r="Q773" s="21"/>
      <c r="R773" s="21"/>
      <c r="S773" s="21"/>
      <c r="T773" s="21"/>
      <c r="U773" s="21"/>
      <c r="V773" s="21"/>
      <c r="W773" s="21"/>
      <c r="X773" s="21"/>
      <c r="Y773" s="21"/>
      <c r="Z773" s="21"/>
      <c r="AA773" s="21"/>
    </row>
    <row r="774" spans="1:27">
      <c r="A774" s="21"/>
      <c r="B774" s="21"/>
      <c r="C774" s="21"/>
      <c r="D774" s="21"/>
      <c r="E774" s="21"/>
      <c r="F774" s="38"/>
      <c r="G774" s="5"/>
      <c r="H774" s="21"/>
      <c r="I774" s="21"/>
      <c r="J774" s="21"/>
      <c r="K774" s="21"/>
      <c r="L774" s="21"/>
      <c r="M774" s="21"/>
      <c r="N774" s="21"/>
      <c r="O774" s="21"/>
      <c r="P774" s="21"/>
      <c r="Q774" s="21"/>
      <c r="R774" s="21"/>
      <c r="S774" s="21"/>
      <c r="T774" s="21"/>
      <c r="U774" s="21"/>
      <c r="V774" s="21"/>
      <c r="W774" s="21"/>
      <c r="X774" s="21"/>
      <c r="Y774" s="21"/>
      <c r="Z774" s="21"/>
      <c r="AA774" s="21"/>
    </row>
    <row r="775" spans="1:27">
      <c r="A775" s="21"/>
      <c r="B775" s="21"/>
      <c r="C775" s="21"/>
      <c r="D775" s="21"/>
      <c r="E775" s="21"/>
      <c r="F775" s="38"/>
      <c r="G775" s="5"/>
      <c r="H775" s="21"/>
      <c r="I775" s="21"/>
      <c r="J775" s="21"/>
      <c r="K775" s="21"/>
      <c r="L775" s="21"/>
      <c r="M775" s="21"/>
      <c r="N775" s="21"/>
      <c r="O775" s="21"/>
      <c r="P775" s="21"/>
      <c r="Q775" s="21"/>
      <c r="R775" s="21"/>
      <c r="S775" s="21"/>
      <c r="T775" s="21"/>
      <c r="U775" s="21"/>
      <c r="V775" s="21"/>
      <c r="W775" s="21"/>
      <c r="X775" s="21"/>
      <c r="Y775" s="21"/>
      <c r="Z775" s="21"/>
      <c r="AA775" s="21"/>
    </row>
    <row r="776" spans="1:27">
      <c r="A776" s="21"/>
      <c r="B776" s="21"/>
      <c r="C776" s="21"/>
      <c r="D776" s="21"/>
      <c r="E776" s="21"/>
      <c r="F776" s="38"/>
      <c r="G776" s="5"/>
      <c r="H776" s="21"/>
      <c r="I776" s="21"/>
      <c r="J776" s="21"/>
      <c r="K776" s="21"/>
      <c r="L776" s="21"/>
      <c r="M776" s="21"/>
      <c r="N776" s="21"/>
      <c r="O776" s="21"/>
      <c r="P776" s="21"/>
      <c r="Q776" s="21"/>
      <c r="R776" s="21"/>
      <c r="S776" s="21"/>
      <c r="T776" s="21"/>
      <c r="U776" s="21"/>
      <c r="V776" s="21"/>
      <c r="W776" s="21"/>
      <c r="X776" s="21"/>
      <c r="Y776" s="21"/>
      <c r="Z776" s="21"/>
      <c r="AA776" s="21"/>
    </row>
    <row r="777" spans="1:27">
      <c r="A777" s="21"/>
      <c r="B777" s="21"/>
      <c r="C777" s="21"/>
      <c r="D777" s="21"/>
      <c r="E777" s="21"/>
      <c r="F777" s="38"/>
      <c r="G777" s="5"/>
      <c r="H777" s="21"/>
      <c r="I777" s="21"/>
      <c r="J777" s="21"/>
      <c r="K777" s="21"/>
      <c r="L777" s="21"/>
      <c r="M777" s="21"/>
      <c r="N777" s="21"/>
      <c r="O777" s="21"/>
      <c r="P777" s="21"/>
      <c r="Q777" s="21"/>
      <c r="R777" s="21"/>
      <c r="S777" s="21"/>
      <c r="T777" s="21"/>
      <c r="U777" s="21"/>
      <c r="V777" s="21"/>
      <c r="W777" s="21"/>
      <c r="X777" s="21"/>
      <c r="Y777" s="21"/>
      <c r="Z777" s="21"/>
      <c r="AA777" s="21"/>
    </row>
    <row r="778" spans="1:27">
      <c r="A778" s="21"/>
      <c r="B778" s="21"/>
      <c r="C778" s="21"/>
      <c r="D778" s="21"/>
      <c r="E778" s="21"/>
      <c r="F778" s="38"/>
      <c r="G778" s="5"/>
      <c r="H778" s="21"/>
      <c r="I778" s="21"/>
      <c r="J778" s="21"/>
      <c r="K778" s="21"/>
      <c r="L778" s="21"/>
      <c r="M778" s="21"/>
      <c r="N778" s="21"/>
      <c r="O778" s="21"/>
      <c r="P778" s="21"/>
      <c r="Q778" s="21"/>
      <c r="R778" s="21"/>
      <c r="S778" s="21"/>
      <c r="T778" s="21"/>
      <c r="U778" s="21"/>
      <c r="V778" s="21"/>
      <c r="W778" s="21"/>
      <c r="X778" s="21"/>
      <c r="Y778" s="21"/>
      <c r="Z778" s="21"/>
      <c r="AA778" s="21"/>
    </row>
    <row r="779" spans="1:27">
      <c r="A779" s="21"/>
      <c r="B779" s="21"/>
      <c r="C779" s="21"/>
      <c r="D779" s="21"/>
      <c r="E779" s="21"/>
      <c r="F779" s="38"/>
      <c r="G779" s="5"/>
      <c r="H779" s="21"/>
      <c r="I779" s="21"/>
      <c r="J779" s="21"/>
      <c r="K779" s="21"/>
      <c r="L779" s="21"/>
      <c r="M779" s="21"/>
      <c r="N779" s="21"/>
      <c r="O779" s="21"/>
      <c r="P779" s="21"/>
      <c r="Q779" s="21"/>
      <c r="R779" s="21"/>
      <c r="S779" s="21"/>
      <c r="T779" s="21"/>
      <c r="U779" s="21"/>
      <c r="V779" s="21"/>
      <c r="W779" s="21"/>
      <c r="X779" s="21"/>
      <c r="Y779" s="21"/>
      <c r="Z779" s="21"/>
      <c r="AA779" s="21"/>
    </row>
    <row r="780" spans="1:27">
      <c r="A780" s="21"/>
      <c r="B780" s="21"/>
      <c r="C780" s="21"/>
      <c r="D780" s="21"/>
      <c r="E780" s="21"/>
      <c r="F780" s="38"/>
      <c r="G780" s="5"/>
      <c r="H780" s="21"/>
      <c r="I780" s="21"/>
      <c r="J780" s="21"/>
      <c r="K780" s="21"/>
      <c r="L780" s="21"/>
      <c r="M780" s="21"/>
      <c r="N780" s="21"/>
      <c r="O780" s="21"/>
      <c r="P780" s="21"/>
      <c r="Q780" s="21"/>
      <c r="R780" s="21"/>
      <c r="S780" s="21"/>
      <c r="T780" s="21"/>
      <c r="U780" s="21"/>
      <c r="V780" s="21"/>
      <c r="W780" s="21"/>
      <c r="X780" s="21"/>
      <c r="Y780" s="21"/>
      <c r="Z780" s="21"/>
      <c r="AA780" s="21"/>
    </row>
    <row r="781" spans="1:27">
      <c r="A781" s="21"/>
      <c r="B781" s="21"/>
      <c r="C781" s="21"/>
      <c r="D781" s="21"/>
      <c r="E781" s="21"/>
      <c r="F781" s="38"/>
      <c r="G781" s="5"/>
      <c r="H781" s="21"/>
      <c r="I781" s="21"/>
      <c r="J781" s="21"/>
      <c r="K781" s="21"/>
      <c r="L781" s="21"/>
      <c r="M781" s="21"/>
      <c r="N781" s="21"/>
      <c r="O781" s="21"/>
      <c r="P781" s="21"/>
      <c r="Q781" s="21"/>
      <c r="R781" s="21"/>
      <c r="S781" s="21"/>
      <c r="T781" s="21"/>
      <c r="U781" s="21"/>
      <c r="V781" s="21"/>
      <c r="W781" s="21"/>
      <c r="X781" s="21"/>
      <c r="Y781" s="21"/>
      <c r="Z781" s="21"/>
      <c r="AA781" s="21"/>
    </row>
    <row r="782" spans="1:27">
      <c r="A782" s="21"/>
      <c r="B782" s="21"/>
      <c r="C782" s="21"/>
      <c r="D782" s="21"/>
      <c r="E782" s="21"/>
      <c r="F782" s="38"/>
      <c r="G782" s="5"/>
      <c r="H782" s="21"/>
      <c r="I782" s="21"/>
      <c r="J782" s="21"/>
      <c r="K782" s="21"/>
      <c r="L782" s="21"/>
      <c r="M782" s="21"/>
      <c r="N782" s="21"/>
      <c r="O782" s="21"/>
      <c r="P782" s="21"/>
      <c r="Q782" s="21"/>
      <c r="R782" s="21"/>
      <c r="S782" s="21"/>
      <c r="T782" s="21"/>
      <c r="U782" s="21"/>
      <c r="V782" s="21"/>
      <c r="W782" s="21"/>
      <c r="X782" s="21"/>
      <c r="Y782" s="21"/>
      <c r="Z782" s="21"/>
      <c r="AA782" s="21"/>
    </row>
    <row r="783" spans="1:27">
      <c r="A783" s="21"/>
      <c r="B783" s="21"/>
      <c r="C783" s="21"/>
      <c r="D783" s="21"/>
      <c r="E783" s="21"/>
      <c r="F783" s="38"/>
      <c r="G783" s="5"/>
      <c r="H783" s="21"/>
      <c r="I783" s="21"/>
      <c r="J783" s="21"/>
      <c r="K783" s="21"/>
      <c r="L783" s="21"/>
      <c r="M783" s="21"/>
      <c r="N783" s="21"/>
      <c r="O783" s="21"/>
      <c r="P783" s="21"/>
      <c r="Q783" s="21"/>
      <c r="R783" s="21"/>
      <c r="S783" s="21"/>
      <c r="T783" s="21"/>
      <c r="U783" s="21"/>
      <c r="V783" s="21"/>
      <c r="W783" s="21"/>
      <c r="X783" s="21"/>
      <c r="Y783" s="21"/>
      <c r="Z783" s="21"/>
      <c r="AA783" s="21"/>
    </row>
    <row r="784" spans="1:27">
      <c r="A784" s="21"/>
      <c r="B784" s="21"/>
      <c r="C784" s="21"/>
      <c r="D784" s="21"/>
      <c r="E784" s="21"/>
      <c r="F784" s="38"/>
      <c r="G784" s="5"/>
      <c r="H784" s="21"/>
      <c r="I784" s="21"/>
      <c r="J784" s="21"/>
      <c r="K784" s="21"/>
      <c r="L784" s="21"/>
      <c r="M784" s="21"/>
      <c r="N784" s="21"/>
      <c r="O784" s="21"/>
      <c r="P784" s="21"/>
      <c r="Q784" s="21"/>
      <c r="R784" s="21"/>
      <c r="S784" s="21"/>
      <c r="T784" s="21"/>
      <c r="U784" s="21"/>
      <c r="V784" s="21"/>
      <c r="W784" s="21"/>
      <c r="X784" s="21"/>
      <c r="Y784" s="21"/>
      <c r="Z784" s="21"/>
      <c r="AA784" s="21"/>
    </row>
    <row r="785" spans="1:27">
      <c r="A785" s="21"/>
      <c r="B785" s="21"/>
      <c r="C785" s="21"/>
      <c r="D785" s="21"/>
      <c r="E785" s="21"/>
      <c r="F785" s="38"/>
      <c r="G785" s="5"/>
      <c r="H785" s="21"/>
      <c r="I785" s="21"/>
      <c r="J785" s="21"/>
      <c r="K785" s="21"/>
      <c r="L785" s="21"/>
      <c r="M785" s="21"/>
      <c r="N785" s="21"/>
      <c r="O785" s="21"/>
      <c r="P785" s="21"/>
      <c r="Q785" s="21"/>
      <c r="R785" s="21"/>
      <c r="S785" s="21"/>
      <c r="T785" s="21"/>
      <c r="U785" s="21"/>
      <c r="V785" s="21"/>
      <c r="W785" s="21"/>
      <c r="X785" s="21"/>
      <c r="Y785" s="21"/>
      <c r="Z785" s="21"/>
      <c r="AA785" s="21"/>
    </row>
    <row r="786" spans="1:27">
      <c r="A786" s="21"/>
      <c r="B786" s="21"/>
      <c r="C786" s="21"/>
      <c r="D786" s="21"/>
      <c r="E786" s="21"/>
      <c r="F786" s="38"/>
      <c r="G786" s="5"/>
      <c r="H786" s="21"/>
      <c r="I786" s="21"/>
      <c r="J786" s="21"/>
      <c r="K786" s="21"/>
      <c r="L786" s="21"/>
      <c r="M786" s="21"/>
      <c r="N786" s="21"/>
      <c r="O786" s="21"/>
      <c r="P786" s="21"/>
      <c r="Q786" s="21"/>
      <c r="R786" s="21"/>
      <c r="S786" s="21"/>
      <c r="T786" s="21"/>
      <c r="U786" s="21"/>
      <c r="V786" s="21"/>
      <c r="W786" s="21"/>
      <c r="X786" s="21"/>
      <c r="Y786" s="21"/>
      <c r="Z786" s="21"/>
      <c r="AA786" s="21"/>
    </row>
    <row r="787" spans="1:27">
      <c r="A787" s="21"/>
      <c r="B787" s="21"/>
      <c r="C787" s="21"/>
      <c r="D787" s="21"/>
      <c r="E787" s="21"/>
      <c r="F787" s="38"/>
      <c r="G787" s="5"/>
      <c r="H787" s="21"/>
      <c r="I787" s="21"/>
      <c r="J787" s="21"/>
      <c r="K787" s="21"/>
      <c r="L787" s="21"/>
      <c r="M787" s="21"/>
      <c r="N787" s="21"/>
      <c r="O787" s="21"/>
      <c r="P787" s="21"/>
      <c r="Q787" s="21"/>
      <c r="R787" s="21"/>
      <c r="S787" s="21"/>
      <c r="T787" s="21"/>
      <c r="U787" s="21"/>
      <c r="V787" s="21"/>
      <c r="W787" s="21"/>
      <c r="X787" s="21"/>
      <c r="Y787" s="21"/>
      <c r="Z787" s="21"/>
      <c r="AA787" s="21"/>
    </row>
    <row r="788" spans="1:27">
      <c r="A788" s="21"/>
      <c r="B788" s="21"/>
      <c r="C788" s="21"/>
      <c r="D788" s="21"/>
      <c r="E788" s="21"/>
      <c r="F788" s="38"/>
      <c r="G788" s="5"/>
      <c r="H788" s="21"/>
      <c r="I788" s="21"/>
      <c r="J788" s="21"/>
      <c r="K788" s="21"/>
      <c r="L788" s="21"/>
      <c r="M788" s="21"/>
      <c r="N788" s="21"/>
      <c r="O788" s="21"/>
      <c r="P788" s="21"/>
      <c r="Q788" s="21"/>
      <c r="R788" s="21"/>
      <c r="S788" s="21"/>
      <c r="T788" s="21"/>
      <c r="U788" s="21"/>
      <c r="V788" s="21"/>
      <c r="W788" s="21"/>
      <c r="X788" s="21"/>
      <c r="Y788" s="21"/>
      <c r="Z788" s="21"/>
      <c r="AA788" s="21"/>
    </row>
    <row r="789" spans="1:27">
      <c r="A789" s="21"/>
      <c r="B789" s="21"/>
      <c r="C789" s="21"/>
      <c r="D789" s="21"/>
      <c r="E789" s="21"/>
      <c r="F789" s="38"/>
      <c r="G789" s="5"/>
      <c r="H789" s="21"/>
      <c r="I789" s="21"/>
      <c r="J789" s="21"/>
      <c r="K789" s="21"/>
      <c r="L789" s="21"/>
      <c r="M789" s="21"/>
      <c r="N789" s="21"/>
      <c r="O789" s="21"/>
      <c r="P789" s="21"/>
      <c r="Q789" s="21"/>
      <c r="R789" s="21"/>
      <c r="S789" s="21"/>
      <c r="T789" s="21"/>
      <c r="U789" s="21"/>
      <c r="V789" s="21"/>
      <c r="W789" s="21"/>
      <c r="X789" s="21"/>
      <c r="Y789" s="21"/>
      <c r="Z789" s="21"/>
      <c r="AA789" s="21"/>
    </row>
    <row r="790" spans="1:27">
      <c r="A790" s="21"/>
      <c r="B790" s="21"/>
      <c r="C790" s="21"/>
      <c r="D790" s="21"/>
      <c r="E790" s="21"/>
      <c r="F790" s="38"/>
      <c r="G790" s="5"/>
      <c r="H790" s="21"/>
      <c r="I790" s="21"/>
      <c r="J790" s="21"/>
      <c r="K790" s="21"/>
      <c r="L790" s="21"/>
      <c r="M790" s="21"/>
      <c r="N790" s="21"/>
      <c r="O790" s="21"/>
      <c r="P790" s="21"/>
      <c r="Q790" s="21"/>
      <c r="R790" s="21"/>
      <c r="S790" s="21"/>
      <c r="T790" s="21"/>
      <c r="U790" s="21"/>
      <c r="V790" s="21"/>
      <c r="W790" s="21"/>
      <c r="X790" s="21"/>
      <c r="Y790" s="21"/>
      <c r="Z790" s="21"/>
      <c r="AA790" s="21"/>
    </row>
    <row r="791" spans="1:27">
      <c r="A791" s="21"/>
      <c r="B791" s="21"/>
      <c r="C791" s="21"/>
      <c r="D791" s="21"/>
      <c r="E791" s="21"/>
      <c r="F791" s="38"/>
      <c r="G791" s="5"/>
      <c r="H791" s="21"/>
      <c r="I791" s="21"/>
      <c r="J791" s="21"/>
      <c r="K791" s="21"/>
      <c r="L791" s="21"/>
      <c r="M791" s="21"/>
      <c r="N791" s="21"/>
      <c r="O791" s="21"/>
      <c r="P791" s="21"/>
      <c r="Q791" s="21"/>
      <c r="R791" s="21"/>
      <c r="S791" s="21"/>
      <c r="T791" s="21"/>
      <c r="U791" s="21"/>
      <c r="V791" s="21"/>
      <c r="W791" s="21"/>
      <c r="X791" s="21"/>
      <c r="Y791" s="21"/>
      <c r="Z791" s="21"/>
      <c r="AA791" s="21"/>
    </row>
    <row r="792" spans="1:27">
      <c r="A792" s="21"/>
      <c r="B792" s="21"/>
      <c r="C792" s="21"/>
      <c r="D792" s="21"/>
      <c r="E792" s="21"/>
      <c r="F792" s="38"/>
      <c r="G792" s="5"/>
      <c r="H792" s="21"/>
      <c r="I792" s="21"/>
      <c r="J792" s="21"/>
      <c r="K792" s="21"/>
      <c r="L792" s="21"/>
      <c r="M792" s="21"/>
      <c r="N792" s="21"/>
      <c r="O792" s="21"/>
      <c r="P792" s="21"/>
      <c r="Q792" s="21"/>
      <c r="R792" s="21"/>
      <c r="S792" s="21"/>
      <c r="T792" s="21"/>
      <c r="U792" s="21"/>
      <c r="V792" s="21"/>
      <c r="W792" s="21"/>
      <c r="X792" s="21"/>
      <c r="Y792" s="21"/>
      <c r="Z792" s="21"/>
      <c r="AA792" s="21"/>
    </row>
    <row r="793" spans="1:27">
      <c r="A793" s="21"/>
      <c r="B793" s="21"/>
      <c r="C793" s="21"/>
      <c r="D793" s="21"/>
      <c r="E793" s="21"/>
      <c r="F793" s="38"/>
      <c r="G793" s="5"/>
      <c r="H793" s="21"/>
      <c r="I793" s="21"/>
      <c r="J793" s="21"/>
      <c r="K793" s="21"/>
      <c r="L793" s="21"/>
      <c r="M793" s="21"/>
      <c r="N793" s="21"/>
      <c r="O793" s="21"/>
      <c r="P793" s="21"/>
      <c r="Q793" s="21"/>
      <c r="R793" s="21"/>
      <c r="S793" s="21"/>
      <c r="T793" s="21"/>
      <c r="U793" s="21"/>
      <c r="V793" s="21"/>
      <c r="W793" s="21"/>
      <c r="X793" s="21"/>
      <c r="Y793" s="21"/>
      <c r="Z793" s="21"/>
      <c r="AA793" s="21"/>
    </row>
    <row r="794" spans="1:27">
      <c r="A794" s="21"/>
      <c r="B794" s="21"/>
      <c r="C794" s="21"/>
      <c r="D794" s="21"/>
      <c r="E794" s="21"/>
      <c r="F794" s="38"/>
      <c r="G794" s="5"/>
      <c r="H794" s="21"/>
      <c r="I794" s="21"/>
      <c r="J794" s="21"/>
      <c r="K794" s="21"/>
      <c r="L794" s="21"/>
      <c r="M794" s="21"/>
      <c r="N794" s="21"/>
      <c r="O794" s="21"/>
      <c r="P794" s="21"/>
      <c r="Q794" s="21"/>
      <c r="R794" s="21"/>
      <c r="S794" s="21"/>
      <c r="T794" s="21"/>
      <c r="U794" s="21"/>
      <c r="V794" s="21"/>
      <c r="W794" s="21"/>
      <c r="X794" s="21"/>
      <c r="Y794" s="21"/>
      <c r="Z794" s="21"/>
      <c r="AA794" s="21"/>
    </row>
    <row r="795" spans="1:27">
      <c r="A795" s="21"/>
      <c r="B795" s="21"/>
      <c r="C795" s="21"/>
      <c r="D795" s="21"/>
      <c r="E795" s="21"/>
      <c r="F795" s="38"/>
      <c r="G795" s="5"/>
      <c r="H795" s="21"/>
      <c r="I795" s="21"/>
      <c r="J795" s="21"/>
      <c r="K795" s="21"/>
      <c r="L795" s="21"/>
      <c r="M795" s="21"/>
      <c r="N795" s="21"/>
      <c r="O795" s="21"/>
      <c r="P795" s="21"/>
      <c r="Q795" s="21"/>
      <c r="R795" s="21"/>
      <c r="S795" s="21"/>
      <c r="T795" s="21"/>
      <c r="U795" s="21"/>
      <c r="V795" s="21"/>
      <c r="W795" s="21"/>
      <c r="X795" s="21"/>
      <c r="Y795" s="21"/>
      <c r="Z795" s="21"/>
      <c r="AA795" s="21"/>
    </row>
    <row r="796" spans="1:27">
      <c r="A796" s="21"/>
      <c r="B796" s="21"/>
      <c r="C796" s="21"/>
      <c r="D796" s="21"/>
      <c r="E796" s="21"/>
      <c r="F796" s="38"/>
      <c r="G796" s="5"/>
      <c r="H796" s="21"/>
      <c r="I796" s="21"/>
      <c r="J796" s="21"/>
      <c r="K796" s="21"/>
      <c r="L796" s="21"/>
      <c r="M796" s="21"/>
      <c r="N796" s="21"/>
      <c r="O796" s="21"/>
      <c r="P796" s="21"/>
      <c r="Q796" s="21"/>
      <c r="R796" s="21"/>
      <c r="S796" s="21"/>
      <c r="T796" s="21"/>
      <c r="U796" s="21"/>
      <c r="V796" s="21"/>
      <c r="W796" s="21"/>
      <c r="X796" s="21"/>
      <c r="Y796" s="21"/>
      <c r="Z796" s="21"/>
      <c r="AA796" s="21"/>
    </row>
    <row r="797" spans="1:27">
      <c r="A797" s="21"/>
      <c r="B797" s="21"/>
      <c r="C797" s="21"/>
      <c r="D797" s="21"/>
      <c r="E797" s="21"/>
      <c r="F797" s="38"/>
      <c r="G797" s="5"/>
      <c r="H797" s="21"/>
      <c r="I797" s="21"/>
      <c r="J797" s="21"/>
      <c r="K797" s="21"/>
      <c r="L797" s="21"/>
      <c r="M797" s="21"/>
      <c r="N797" s="21"/>
      <c r="O797" s="21"/>
      <c r="P797" s="21"/>
      <c r="Q797" s="21"/>
      <c r="R797" s="21"/>
      <c r="S797" s="21"/>
      <c r="T797" s="21"/>
      <c r="U797" s="21"/>
      <c r="V797" s="21"/>
      <c r="W797" s="21"/>
      <c r="X797" s="21"/>
      <c r="Y797" s="21"/>
      <c r="Z797" s="21"/>
      <c r="AA797" s="21"/>
    </row>
    <row r="798" spans="1:27">
      <c r="A798" s="21"/>
      <c r="B798" s="21"/>
      <c r="C798" s="21"/>
      <c r="D798" s="21"/>
      <c r="E798" s="21"/>
      <c r="F798" s="38"/>
      <c r="G798" s="5"/>
      <c r="H798" s="21"/>
      <c r="I798" s="21"/>
      <c r="J798" s="21"/>
      <c r="K798" s="21"/>
      <c r="L798" s="21"/>
      <c r="M798" s="21"/>
      <c r="N798" s="21"/>
      <c r="O798" s="21"/>
      <c r="P798" s="21"/>
      <c r="Q798" s="21"/>
      <c r="R798" s="21"/>
      <c r="S798" s="21"/>
      <c r="T798" s="21"/>
      <c r="U798" s="21"/>
      <c r="V798" s="21"/>
      <c r="W798" s="21"/>
      <c r="X798" s="21"/>
      <c r="Y798" s="21"/>
      <c r="Z798" s="21"/>
      <c r="AA798" s="21"/>
    </row>
    <row r="799" spans="1:27">
      <c r="A799" s="21"/>
      <c r="B799" s="21"/>
      <c r="C799" s="21"/>
      <c r="D799" s="21"/>
      <c r="E799" s="21"/>
      <c r="F799" s="38"/>
      <c r="G799" s="5"/>
      <c r="H799" s="21"/>
      <c r="I799" s="21"/>
      <c r="J799" s="21"/>
      <c r="K799" s="21"/>
      <c r="L799" s="21"/>
      <c r="M799" s="21"/>
      <c r="N799" s="21"/>
      <c r="O799" s="21"/>
      <c r="P799" s="21"/>
      <c r="Q799" s="21"/>
      <c r="R799" s="21"/>
      <c r="S799" s="21"/>
      <c r="T799" s="21"/>
      <c r="U799" s="21"/>
      <c r="V799" s="21"/>
      <c r="W799" s="21"/>
      <c r="X799" s="21"/>
      <c r="Y799" s="21"/>
      <c r="Z799" s="21"/>
      <c r="AA799" s="21"/>
    </row>
    <row r="800" spans="1:27">
      <c r="A800" s="21"/>
      <c r="B800" s="21"/>
      <c r="C800" s="21"/>
      <c r="D800" s="21"/>
      <c r="E800" s="21"/>
      <c r="F800" s="38"/>
      <c r="G800" s="5"/>
      <c r="H800" s="21"/>
      <c r="I800" s="21"/>
      <c r="J800" s="21"/>
      <c r="K800" s="21"/>
      <c r="L800" s="21"/>
      <c r="M800" s="21"/>
      <c r="N800" s="21"/>
      <c r="O800" s="21"/>
      <c r="P800" s="21"/>
      <c r="Q800" s="21"/>
      <c r="R800" s="21"/>
      <c r="S800" s="21"/>
      <c r="T800" s="21"/>
      <c r="U800" s="21"/>
      <c r="V800" s="21"/>
      <c r="W800" s="21"/>
      <c r="X800" s="21"/>
      <c r="Y800" s="21"/>
      <c r="Z800" s="21"/>
      <c r="AA800" s="21"/>
    </row>
    <row r="801" spans="1:27">
      <c r="A801" s="21"/>
      <c r="B801" s="21"/>
      <c r="C801" s="21"/>
      <c r="D801" s="21"/>
      <c r="E801" s="21"/>
      <c r="F801" s="38"/>
      <c r="G801" s="5"/>
      <c r="H801" s="21"/>
      <c r="I801" s="21"/>
      <c r="J801" s="21"/>
      <c r="K801" s="21"/>
      <c r="L801" s="21"/>
      <c r="M801" s="21"/>
      <c r="N801" s="21"/>
      <c r="O801" s="21"/>
      <c r="P801" s="21"/>
      <c r="Q801" s="21"/>
      <c r="R801" s="21"/>
      <c r="S801" s="21"/>
      <c r="T801" s="21"/>
      <c r="U801" s="21"/>
      <c r="V801" s="21"/>
      <c r="W801" s="21"/>
      <c r="X801" s="21"/>
      <c r="Y801" s="21"/>
      <c r="Z801" s="21"/>
      <c r="AA801" s="21"/>
    </row>
    <row r="802" spans="1:27">
      <c r="A802" s="21"/>
      <c r="B802" s="21"/>
      <c r="C802" s="21"/>
      <c r="D802" s="21"/>
      <c r="E802" s="21"/>
      <c r="F802" s="38"/>
      <c r="G802" s="5"/>
      <c r="H802" s="21"/>
      <c r="I802" s="21"/>
      <c r="J802" s="21"/>
      <c r="K802" s="21"/>
      <c r="L802" s="21"/>
      <c r="M802" s="21"/>
      <c r="N802" s="21"/>
      <c r="O802" s="21"/>
      <c r="P802" s="21"/>
      <c r="Q802" s="21"/>
      <c r="R802" s="21"/>
      <c r="S802" s="21"/>
      <c r="T802" s="21"/>
      <c r="U802" s="21"/>
      <c r="V802" s="21"/>
      <c r="W802" s="21"/>
      <c r="X802" s="21"/>
      <c r="Y802" s="21"/>
      <c r="Z802" s="21"/>
      <c r="AA802" s="21"/>
    </row>
    <row r="803" spans="1:27">
      <c r="A803" s="21"/>
      <c r="B803" s="21"/>
      <c r="C803" s="21"/>
      <c r="D803" s="21"/>
      <c r="E803" s="21"/>
      <c r="F803" s="38"/>
      <c r="G803" s="5"/>
      <c r="H803" s="21"/>
      <c r="I803" s="21"/>
      <c r="J803" s="21"/>
      <c r="K803" s="21"/>
      <c r="L803" s="21"/>
      <c r="M803" s="21"/>
      <c r="N803" s="21"/>
      <c r="O803" s="21"/>
      <c r="P803" s="21"/>
      <c r="Q803" s="21"/>
      <c r="R803" s="21"/>
      <c r="S803" s="21"/>
      <c r="T803" s="21"/>
      <c r="U803" s="21"/>
      <c r="V803" s="21"/>
      <c r="W803" s="21"/>
      <c r="X803" s="21"/>
      <c r="Y803" s="21"/>
      <c r="Z803" s="21"/>
      <c r="AA803" s="21"/>
    </row>
    <row r="804" spans="1:27">
      <c r="A804" s="21"/>
      <c r="B804" s="21"/>
      <c r="C804" s="21"/>
      <c r="D804" s="21"/>
      <c r="E804" s="21"/>
      <c r="F804" s="38"/>
      <c r="G804" s="5"/>
      <c r="H804" s="21"/>
      <c r="I804" s="21"/>
      <c r="J804" s="21"/>
      <c r="K804" s="21"/>
      <c r="L804" s="21"/>
      <c r="M804" s="21"/>
      <c r="N804" s="21"/>
      <c r="O804" s="21"/>
      <c r="P804" s="21"/>
      <c r="Q804" s="21"/>
      <c r="R804" s="21"/>
      <c r="S804" s="21"/>
      <c r="T804" s="21"/>
      <c r="U804" s="21"/>
      <c r="V804" s="21"/>
      <c r="W804" s="21"/>
      <c r="X804" s="21"/>
      <c r="Y804" s="21"/>
      <c r="Z804" s="21"/>
      <c r="AA804" s="21"/>
    </row>
    <row r="805" spans="1:27">
      <c r="A805" s="21"/>
      <c r="B805" s="21"/>
      <c r="C805" s="21"/>
      <c r="D805" s="21"/>
      <c r="E805" s="21"/>
      <c r="F805" s="38"/>
      <c r="G805" s="5"/>
      <c r="H805" s="21"/>
      <c r="I805" s="21"/>
      <c r="J805" s="21"/>
      <c r="K805" s="21"/>
      <c r="L805" s="21"/>
      <c r="M805" s="21"/>
      <c r="N805" s="21"/>
      <c r="O805" s="21"/>
      <c r="P805" s="21"/>
      <c r="Q805" s="21"/>
      <c r="R805" s="21"/>
      <c r="S805" s="21"/>
      <c r="T805" s="21"/>
      <c r="U805" s="21"/>
      <c r="V805" s="21"/>
      <c r="W805" s="21"/>
      <c r="X805" s="21"/>
      <c r="Y805" s="21"/>
      <c r="Z805" s="21"/>
      <c r="AA805" s="21"/>
    </row>
    <row r="806" spans="1:27">
      <c r="A806" s="21"/>
      <c r="B806" s="21"/>
      <c r="C806" s="21"/>
      <c r="D806" s="21"/>
      <c r="E806" s="21"/>
      <c r="F806" s="38"/>
      <c r="G806" s="5"/>
      <c r="H806" s="21"/>
      <c r="I806" s="21"/>
      <c r="J806" s="21"/>
      <c r="K806" s="21"/>
      <c r="L806" s="21"/>
      <c r="M806" s="21"/>
      <c r="N806" s="21"/>
      <c r="O806" s="21"/>
      <c r="P806" s="21"/>
      <c r="Q806" s="21"/>
      <c r="R806" s="21"/>
      <c r="S806" s="21"/>
      <c r="T806" s="21"/>
      <c r="U806" s="21"/>
      <c r="V806" s="21"/>
      <c r="W806" s="21"/>
      <c r="X806" s="21"/>
      <c r="Y806" s="21"/>
      <c r="Z806" s="21"/>
      <c r="AA806" s="21"/>
    </row>
    <row r="807" spans="1:27">
      <c r="A807" s="21"/>
      <c r="B807" s="21"/>
      <c r="C807" s="21"/>
      <c r="D807" s="21"/>
      <c r="E807" s="21"/>
      <c r="F807" s="38"/>
      <c r="G807" s="5"/>
      <c r="H807" s="21"/>
      <c r="I807" s="21"/>
      <c r="J807" s="21"/>
      <c r="K807" s="21"/>
      <c r="L807" s="21"/>
      <c r="M807" s="21"/>
      <c r="N807" s="21"/>
      <c r="O807" s="21"/>
      <c r="P807" s="21"/>
      <c r="Q807" s="21"/>
      <c r="R807" s="21"/>
      <c r="S807" s="21"/>
      <c r="T807" s="21"/>
      <c r="U807" s="21"/>
      <c r="V807" s="21"/>
      <c r="W807" s="21"/>
      <c r="X807" s="21"/>
      <c r="Y807" s="21"/>
      <c r="Z807" s="21"/>
      <c r="AA807" s="21"/>
    </row>
    <row r="808" spans="1:27">
      <c r="A808" s="21"/>
      <c r="B808" s="21"/>
      <c r="C808" s="21"/>
      <c r="D808" s="21"/>
      <c r="E808" s="21"/>
      <c r="F808" s="38"/>
      <c r="G808" s="5"/>
      <c r="H808" s="21"/>
      <c r="I808" s="21"/>
      <c r="J808" s="21"/>
      <c r="K808" s="21"/>
      <c r="L808" s="21"/>
      <c r="M808" s="21"/>
      <c r="N808" s="21"/>
      <c r="O808" s="21"/>
      <c r="P808" s="21"/>
      <c r="Q808" s="21"/>
      <c r="R808" s="21"/>
      <c r="S808" s="21"/>
      <c r="T808" s="21"/>
      <c r="U808" s="21"/>
      <c r="V808" s="21"/>
      <c r="W808" s="21"/>
      <c r="X808" s="21"/>
      <c r="Y808" s="21"/>
      <c r="Z808" s="21"/>
      <c r="AA808" s="21"/>
    </row>
    <row r="809" spans="1:27">
      <c r="A809" s="21"/>
      <c r="B809" s="21"/>
      <c r="C809" s="21"/>
      <c r="D809" s="21"/>
      <c r="E809" s="21"/>
      <c r="F809" s="38"/>
      <c r="G809" s="5"/>
      <c r="H809" s="21"/>
      <c r="I809" s="21"/>
      <c r="J809" s="21"/>
      <c r="K809" s="21"/>
      <c r="L809" s="21"/>
      <c r="M809" s="21"/>
      <c r="N809" s="21"/>
      <c r="O809" s="21"/>
      <c r="P809" s="21"/>
      <c r="Q809" s="21"/>
      <c r="R809" s="21"/>
      <c r="S809" s="21"/>
      <c r="T809" s="21"/>
      <c r="U809" s="21"/>
      <c r="V809" s="21"/>
      <c r="W809" s="21"/>
      <c r="X809" s="21"/>
      <c r="Y809" s="21"/>
      <c r="Z809" s="21"/>
      <c r="AA809" s="21"/>
    </row>
    <row r="810" spans="1:27">
      <c r="A810" s="21"/>
      <c r="B810" s="21"/>
      <c r="C810" s="21"/>
      <c r="D810" s="21"/>
      <c r="E810" s="21"/>
      <c r="F810" s="38"/>
      <c r="G810" s="5"/>
      <c r="H810" s="21"/>
      <c r="I810" s="21"/>
      <c r="J810" s="21"/>
      <c r="K810" s="21"/>
      <c r="L810" s="21"/>
      <c r="M810" s="21"/>
      <c r="N810" s="21"/>
      <c r="O810" s="21"/>
      <c r="P810" s="21"/>
      <c r="Q810" s="21"/>
      <c r="R810" s="21"/>
      <c r="S810" s="21"/>
      <c r="T810" s="21"/>
      <c r="U810" s="21"/>
      <c r="V810" s="21"/>
      <c r="W810" s="21"/>
      <c r="X810" s="21"/>
      <c r="Y810" s="21"/>
      <c r="Z810" s="21"/>
      <c r="AA810" s="21"/>
    </row>
    <row r="811" spans="1:27">
      <c r="A811" s="21"/>
      <c r="B811" s="21"/>
      <c r="C811" s="21"/>
      <c r="D811" s="21"/>
      <c r="E811" s="21"/>
      <c r="F811" s="38"/>
      <c r="G811" s="5"/>
      <c r="H811" s="21"/>
      <c r="I811" s="21"/>
      <c r="J811" s="21"/>
      <c r="K811" s="21"/>
      <c r="L811" s="21"/>
      <c r="M811" s="21"/>
      <c r="N811" s="21"/>
      <c r="O811" s="21"/>
      <c r="P811" s="21"/>
      <c r="Q811" s="21"/>
      <c r="R811" s="21"/>
      <c r="S811" s="21"/>
      <c r="T811" s="21"/>
      <c r="U811" s="21"/>
      <c r="V811" s="21"/>
      <c r="W811" s="21"/>
      <c r="X811" s="21"/>
      <c r="Y811" s="21"/>
      <c r="Z811" s="21"/>
      <c r="AA811" s="21"/>
    </row>
    <row r="812" spans="1:27">
      <c r="A812" s="21"/>
      <c r="B812" s="21"/>
      <c r="C812" s="21"/>
      <c r="D812" s="21"/>
      <c r="E812" s="21"/>
      <c r="F812" s="38"/>
      <c r="G812" s="5"/>
      <c r="H812" s="21"/>
      <c r="I812" s="21"/>
      <c r="J812" s="21"/>
      <c r="K812" s="21"/>
      <c r="L812" s="21"/>
      <c r="M812" s="21"/>
      <c r="N812" s="21"/>
      <c r="O812" s="21"/>
      <c r="P812" s="21"/>
      <c r="Q812" s="21"/>
      <c r="R812" s="21"/>
      <c r="S812" s="21"/>
      <c r="T812" s="21"/>
      <c r="U812" s="21"/>
      <c r="V812" s="21"/>
      <c r="W812" s="21"/>
      <c r="X812" s="21"/>
      <c r="Y812" s="21"/>
      <c r="Z812" s="21"/>
      <c r="AA812" s="21"/>
    </row>
    <row r="813" spans="1:27">
      <c r="A813" s="21"/>
      <c r="B813" s="21"/>
      <c r="C813" s="21"/>
      <c r="D813" s="21"/>
      <c r="E813" s="21"/>
      <c r="F813" s="38"/>
      <c r="G813" s="5"/>
      <c r="H813" s="21"/>
      <c r="I813" s="21"/>
      <c r="J813" s="21"/>
      <c r="K813" s="21"/>
      <c r="L813" s="21"/>
      <c r="M813" s="21"/>
      <c r="N813" s="21"/>
      <c r="O813" s="21"/>
      <c r="P813" s="21"/>
      <c r="Q813" s="21"/>
      <c r="R813" s="21"/>
      <c r="S813" s="21"/>
      <c r="T813" s="21"/>
      <c r="U813" s="21"/>
      <c r="V813" s="21"/>
      <c r="W813" s="21"/>
      <c r="X813" s="21"/>
      <c r="Y813" s="21"/>
      <c r="Z813" s="21"/>
      <c r="AA813" s="21"/>
    </row>
    <row r="814" spans="1:27">
      <c r="A814" s="21"/>
      <c r="B814" s="21"/>
      <c r="C814" s="21"/>
      <c r="D814" s="21"/>
      <c r="E814" s="21"/>
      <c r="F814" s="38"/>
      <c r="G814" s="5"/>
      <c r="H814" s="21"/>
      <c r="I814" s="21"/>
      <c r="J814" s="21"/>
      <c r="K814" s="21"/>
      <c r="L814" s="21"/>
      <c r="M814" s="21"/>
      <c r="N814" s="21"/>
      <c r="O814" s="21"/>
      <c r="P814" s="21"/>
      <c r="Q814" s="21"/>
      <c r="R814" s="21"/>
      <c r="S814" s="21"/>
      <c r="T814" s="21"/>
      <c r="U814" s="21"/>
      <c r="V814" s="21"/>
      <c r="W814" s="21"/>
      <c r="X814" s="21"/>
      <c r="Y814" s="21"/>
      <c r="Z814" s="21"/>
      <c r="AA814" s="21"/>
    </row>
    <row r="815" spans="1:27">
      <c r="A815" s="21"/>
      <c r="B815" s="21"/>
      <c r="C815" s="21"/>
      <c r="D815" s="21"/>
      <c r="E815" s="21"/>
      <c r="F815" s="38"/>
      <c r="G815" s="5"/>
      <c r="H815" s="21"/>
      <c r="I815" s="21"/>
      <c r="J815" s="21"/>
      <c r="K815" s="21"/>
      <c r="L815" s="21"/>
      <c r="M815" s="21"/>
      <c r="N815" s="21"/>
      <c r="O815" s="21"/>
      <c r="P815" s="21"/>
      <c r="Q815" s="21"/>
      <c r="R815" s="21"/>
      <c r="S815" s="21"/>
      <c r="T815" s="21"/>
      <c r="U815" s="21"/>
      <c r="V815" s="21"/>
      <c r="W815" s="21"/>
      <c r="X815" s="21"/>
      <c r="Y815" s="21"/>
      <c r="Z815" s="21"/>
      <c r="AA815" s="21"/>
    </row>
    <row r="816" spans="1:27">
      <c r="A816" s="21"/>
      <c r="B816" s="21"/>
      <c r="C816" s="21"/>
      <c r="D816" s="21"/>
      <c r="E816" s="21"/>
      <c r="F816" s="38"/>
      <c r="G816" s="5"/>
      <c r="H816" s="21"/>
      <c r="I816" s="21"/>
      <c r="J816" s="21"/>
      <c r="K816" s="21"/>
      <c r="L816" s="21"/>
      <c r="M816" s="21"/>
      <c r="N816" s="21"/>
      <c r="O816" s="21"/>
      <c r="P816" s="21"/>
      <c r="Q816" s="21"/>
      <c r="R816" s="21"/>
      <c r="S816" s="21"/>
      <c r="T816" s="21"/>
      <c r="U816" s="21"/>
      <c r="V816" s="21"/>
      <c r="W816" s="21"/>
      <c r="X816" s="21"/>
      <c r="Y816" s="21"/>
      <c r="Z816" s="21"/>
      <c r="AA816" s="21"/>
    </row>
    <row r="817" spans="1:27">
      <c r="A817" s="21"/>
      <c r="B817" s="21"/>
      <c r="C817" s="21"/>
      <c r="D817" s="21"/>
      <c r="E817" s="21"/>
      <c r="F817" s="38"/>
      <c r="G817" s="5"/>
      <c r="H817" s="21"/>
      <c r="I817" s="21"/>
      <c r="J817" s="21"/>
      <c r="K817" s="21"/>
      <c r="L817" s="21"/>
      <c r="M817" s="21"/>
      <c r="N817" s="21"/>
      <c r="O817" s="21"/>
      <c r="P817" s="21"/>
      <c r="Q817" s="21"/>
      <c r="R817" s="21"/>
      <c r="S817" s="21"/>
      <c r="T817" s="21"/>
      <c r="U817" s="21"/>
      <c r="V817" s="21"/>
      <c r="W817" s="21"/>
      <c r="X817" s="21"/>
      <c r="Y817" s="21"/>
      <c r="Z817" s="21"/>
      <c r="AA817" s="21"/>
    </row>
    <row r="818" spans="1:27">
      <c r="A818" s="21"/>
      <c r="B818" s="21"/>
      <c r="C818" s="21"/>
      <c r="D818" s="21"/>
      <c r="E818" s="21"/>
      <c r="F818" s="38"/>
      <c r="G818" s="5"/>
      <c r="H818" s="21"/>
      <c r="I818" s="21"/>
      <c r="J818" s="21"/>
      <c r="K818" s="21"/>
      <c r="L818" s="21"/>
      <c r="M818" s="21"/>
      <c r="N818" s="21"/>
      <c r="O818" s="21"/>
      <c r="P818" s="21"/>
      <c r="Q818" s="21"/>
      <c r="R818" s="21"/>
      <c r="S818" s="21"/>
      <c r="T818" s="21"/>
      <c r="U818" s="21"/>
      <c r="V818" s="21"/>
      <c r="W818" s="21"/>
      <c r="X818" s="21"/>
      <c r="Y818" s="21"/>
      <c r="Z818" s="21"/>
      <c r="AA818" s="21"/>
    </row>
    <row r="819" spans="1:27">
      <c r="A819" s="21"/>
      <c r="B819" s="21"/>
      <c r="C819" s="21"/>
      <c r="D819" s="21"/>
      <c r="E819" s="21"/>
      <c r="F819" s="38"/>
      <c r="G819" s="5"/>
      <c r="H819" s="21"/>
      <c r="I819" s="21"/>
      <c r="J819" s="21"/>
      <c r="K819" s="21"/>
      <c r="L819" s="21"/>
      <c r="M819" s="21"/>
      <c r="N819" s="21"/>
      <c r="O819" s="21"/>
      <c r="P819" s="21"/>
      <c r="Q819" s="21"/>
      <c r="R819" s="21"/>
      <c r="S819" s="21"/>
      <c r="T819" s="21"/>
      <c r="U819" s="21"/>
      <c r="V819" s="21"/>
      <c r="W819" s="21"/>
      <c r="X819" s="21"/>
      <c r="Y819" s="21"/>
      <c r="Z819" s="21"/>
      <c r="AA819" s="21"/>
    </row>
    <row r="820" spans="1:27">
      <c r="A820" s="21"/>
      <c r="B820" s="21"/>
      <c r="C820" s="21"/>
      <c r="D820" s="21"/>
      <c r="E820" s="21"/>
      <c r="F820" s="38"/>
      <c r="G820" s="5"/>
      <c r="H820" s="21"/>
      <c r="I820" s="21"/>
      <c r="J820" s="21"/>
      <c r="K820" s="21"/>
      <c r="L820" s="21"/>
      <c r="M820" s="21"/>
      <c r="N820" s="21"/>
      <c r="O820" s="21"/>
      <c r="P820" s="21"/>
      <c r="Q820" s="21"/>
      <c r="R820" s="21"/>
      <c r="S820" s="21"/>
      <c r="T820" s="21"/>
      <c r="U820" s="21"/>
      <c r="V820" s="21"/>
      <c r="W820" s="21"/>
      <c r="X820" s="21"/>
      <c r="Y820" s="21"/>
      <c r="Z820" s="21"/>
      <c r="AA820" s="21"/>
    </row>
    <row r="821" spans="1:27">
      <c r="A821" s="21"/>
      <c r="B821" s="21"/>
      <c r="C821" s="21"/>
      <c r="D821" s="21"/>
      <c r="E821" s="21"/>
      <c r="F821" s="38"/>
      <c r="G821" s="5"/>
      <c r="H821" s="21"/>
      <c r="I821" s="21"/>
      <c r="J821" s="21"/>
      <c r="K821" s="21"/>
      <c r="L821" s="21"/>
      <c r="M821" s="21"/>
      <c r="N821" s="21"/>
      <c r="O821" s="21"/>
      <c r="P821" s="21"/>
      <c r="Q821" s="21"/>
      <c r="R821" s="21"/>
      <c r="S821" s="21"/>
      <c r="T821" s="21"/>
      <c r="U821" s="21"/>
      <c r="V821" s="21"/>
      <c r="W821" s="21"/>
      <c r="X821" s="21"/>
      <c r="Y821" s="21"/>
      <c r="Z821" s="21"/>
      <c r="AA821" s="21"/>
    </row>
    <row r="822" spans="1:27">
      <c r="A822" s="21"/>
      <c r="B822" s="21"/>
      <c r="C822" s="21"/>
      <c r="D822" s="21"/>
      <c r="E822" s="21"/>
      <c r="F822" s="38"/>
      <c r="G822" s="5"/>
      <c r="H822" s="21"/>
      <c r="I822" s="21"/>
      <c r="J822" s="21"/>
      <c r="K822" s="21"/>
      <c r="L822" s="21"/>
      <c r="M822" s="21"/>
      <c r="N822" s="21"/>
      <c r="O822" s="21"/>
      <c r="P822" s="21"/>
      <c r="Q822" s="21"/>
      <c r="R822" s="21"/>
      <c r="S822" s="21"/>
      <c r="T822" s="21"/>
      <c r="U822" s="21"/>
      <c r="V822" s="21"/>
      <c r="W822" s="21"/>
      <c r="X822" s="21"/>
      <c r="Y822" s="21"/>
      <c r="Z822" s="21"/>
      <c r="AA822" s="21"/>
    </row>
    <row r="823" spans="1:27">
      <c r="A823" s="21"/>
      <c r="B823" s="21"/>
      <c r="C823" s="21"/>
      <c r="D823" s="21"/>
      <c r="E823" s="21"/>
      <c r="F823" s="38"/>
      <c r="G823" s="5"/>
      <c r="H823" s="21"/>
      <c r="I823" s="21"/>
      <c r="J823" s="21"/>
      <c r="K823" s="21"/>
      <c r="L823" s="21"/>
      <c r="M823" s="21"/>
      <c r="N823" s="21"/>
      <c r="O823" s="21"/>
      <c r="P823" s="21"/>
      <c r="Q823" s="21"/>
      <c r="R823" s="21"/>
      <c r="S823" s="21"/>
      <c r="T823" s="21"/>
      <c r="U823" s="21"/>
      <c r="V823" s="21"/>
      <c r="W823" s="21"/>
      <c r="X823" s="21"/>
      <c r="Y823" s="21"/>
      <c r="Z823" s="21"/>
      <c r="AA823" s="21"/>
    </row>
    <row r="824" spans="1:27">
      <c r="A824" s="21"/>
      <c r="B824" s="21"/>
      <c r="C824" s="21"/>
      <c r="D824" s="21"/>
      <c r="E824" s="21"/>
      <c r="F824" s="38"/>
      <c r="G824" s="5"/>
      <c r="H824" s="21"/>
      <c r="I824" s="21"/>
      <c r="J824" s="21"/>
      <c r="K824" s="21"/>
      <c r="L824" s="21"/>
      <c r="M824" s="21"/>
      <c r="N824" s="21"/>
      <c r="O824" s="21"/>
      <c r="P824" s="21"/>
      <c r="Q824" s="21"/>
      <c r="R824" s="21"/>
      <c r="S824" s="21"/>
      <c r="T824" s="21"/>
      <c r="U824" s="21"/>
      <c r="V824" s="21"/>
      <c r="W824" s="21"/>
      <c r="X824" s="21"/>
      <c r="Y824" s="21"/>
      <c r="Z824" s="21"/>
      <c r="AA824" s="21"/>
    </row>
    <row r="825" spans="1:27">
      <c r="A825" s="21"/>
      <c r="B825" s="21"/>
      <c r="C825" s="21"/>
      <c r="D825" s="21"/>
      <c r="E825" s="21"/>
      <c r="F825" s="38"/>
      <c r="G825" s="5"/>
      <c r="H825" s="21"/>
      <c r="I825" s="21"/>
      <c r="J825" s="21"/>
      <c r="K825" s="21"/>
      <c r="L825" s="21"/>
      <c r="M825" s="21"/>
      <c r="N825" s="21"/>
      <c r="O825" s="21"/>
      <c r="P825" s="21"/>
      <c r="Q825" s="21"/>
      <c r="R825" s="21"/>
      <c r="S825" s="21"/>
      <c r="T825" s="21"/>
      <c r="U825" s="21"/>
      <c r="V825" s="21"/>
      <c r="W825" s="21"/>
      <c r="X825" s="21"/>
      <c r="Y825" s="21"/>
      <c r="Z825" s="21"/>
      <c r="AA825" s="21"/>
    </row>
    <row r="826" spans="1:27">
      <c r="A826" s="21"/>
      <c r="B826" s="21"/>
      <c r="C826" s="21"/>
      <c r="D826" s="21"/>
      <c r="E826" s="21"/>
      <c r="F826" s="38"/>
      <c r="G826" s="5"/>
      <c r="H826" s="21"/>
      <c r="I826" s="21"/>
      <c r="J826" s="21"/>
      <c r="K826" s="21"/>
      <c r="L826" s="21"/>
      <c r="M826" s="21"/>
      <c r="N826" s="21"/>
      <c r="O826" s="21"/>
      <c r="P826" s="21"/>
      <c r="Q826" s="21"/>
      <c r="R826" s="21"/>
      <c r="S826" s="21"/>
      <c r="T826" s="21"/>
      <c r="U826" s="21"/>
      <c r="V826" s="21"/>
      <c r="W826" s="21"/>
      <c r="X826" s="21"/>
      <c r="Y826" s="21"/>
      <c r="Z826" s="21"/>
      <c r="AA826" s="21"/>
    </row>
    <row r="827" spans="1:27">
      <c r="A827" s="21"/>
      <c r="B827" s="21"/>
      <c r="C827" s="21"/>
      <c r="D827" s="21"/>
      <c r="E827" s="21"/>
      <c r="F827" s="38"/>
      <c r="G827" s="5"/>
      <c r="H827" s="21"/>
      <c r="I827" s="21"/>
      <c r="J827" s="21"/>
      <c r="K827" s="21"/>
      <c r="L827" s="21"/>
      <c r="M827" s="21"/>
      <c r="N827" s="21"/>
      <c r="O827" s="21"/>
      <c r="P827" s="21"/>
      <c r="Q827" s="21"/>
      <c r="R827" s="21"/>
      <c r="S827" s="21"/>
      <c r="T827" s="21"/>
      <c r="U827" s="21"/>
      <c r="V827" s="21"/>
      <c r="W827" s="21"/>
      <c r="X827" s="21"/>
      <c r="Y827" s="21"/>
      <c r="Z827" s="21"/>
      <c r="AA827" s="21"/>
    </row>
    <row r="828" spans="1:27">
      <c r="A828" s="21"/>
      <c r="B828" s="21"/>
      <c r="C828" s="21"/>
      <c r="D828" s="21"/>
      <c r="E828" s="21"/>
      <c r="F828" s="38"/>
      <c r="G828" s="5"/>
      <c r="H828" s="21"/>
      <c r="I828" s="21"/>
      <c r="J828" s="21"/>
      <c r="K828" s="21"/>
      <c r="L828" s="21"/>
      <c r="M828" s="21"/>
      <c r="N828" s="21"/>
      <c r="O828" s="21"/>
      <c r="P828" s="21"/>
      <c r="Q828" s="21"/>
      <c r="R828" s="21"/>
      <c r="S828" s="21"/>
      <c r="T828" s="21"/>
      <c r="U828" s="21"/>
      <c r="V828" s="21"/>
      <c r="W828" s="21"/>
      <c r="X828" s="21"/>
      <c r="Y828" s="21"/>
      <c r="Z828" s="21"/>
      <c r="AA828" s="21"/>
    </row>
    <row r="829" spans="1:27">
      <c r="A829" s="21"/>
      <c r="B829" s="21"/>
      <c r="C829" s="21"/>
      <c r="D829" s="21"/>
      <c r="E829" s="21"/>
      <c r="F829" s="38"/>
      <c r="G829" s="5"/>
      <c r="H829" s="21"/>
      <c r="I829" s="21"/>
      <c r="J829" s="21"/>
      <c r="K829" s="21"/>
      <c r="L829" s="21"/>
      <c r="M829" s="21"/>
      <c r="N829" s="21"/>
      <c r="O829" s="21"/>
      <c r="P829" s="21"/>
      <c r="Q829" s="21"/>
      <c r="R829" s="21"/>
      <c r="S829" s="21"/>
      <c r="T829" s="21"/>
      <c r="U829" s="21"/>
      <c r="V829" s="21"/>
      <c r="W829" s="21"/>
      <c r="X829" s="21"/>
      <c r="Y829" s="21"/>
      <c r="Z829" s="21"/>
      <c r="AA829" s="21"/>
    </row>
    <row r="830" spans="1:27">
      <c r="A830" s="21"/>
      <c r="B830" s="21"/>
      <c r="C830" s="21"/>
      <c r="D830" s="21"/>
      <c r="E830" s="21"/>
      <c r="F830" s="38"/>
      <c r="G830" s="5"/>
      <c r="H830" s="21"/>
      <c r="I830" s="21"/>
      <c r="J830" s="21"/>
      <c r="K830" s="21"/>
      <c r="L830" s="21"/>
      <c r="M830" s="21"/>
      <c r="N830" s="21"/>
      <c r="O830" s="21"/>
      <c r="P830" s="21"/>
      <c r="Q830" s="21"/>
      <c r="R830" s="21"/>
      <c r="S830" s="21"/>
      <c r="T830" s="21"/>
      <c r="U830" s="21"/>
      <c r="V830" s="21"/>
      <c r="W830" s="21"/>
      <c r="X830" s="21"/>
      <c r="Y830" s="21"/>
      <c r="Z830" s="21"/>
      <c r="AA830" s="21"/>
    </row>
    <row r="831" spans="1:27">
      <c r="A831" s="21"/>
      <c r="B831" s="21"/>
      <c r="C831" s="21"/>
      <c r="D831" s="21"/>
      <c r="E831" s="21"/>
      <c r="F831" s="38"/>
      <c r="G831" s="5"/>
      <c r="H831" s="21"/>
      <c r="I831" s="21"/>
      <c r="J831" s="21"/>
      <c r="K831" s="21"/>
      <c r="L831" s="21"/>
      <c r="M831" s="21"/>
      <c r="N831" s="21"/>
      <c r="O831" s="21"/>
      <c r="P831" s="21"/>
      <c r="Q831" s="21"/>
      <c r="R831" s="21"/>
      <c r="S831" s="21"/>
      <c r="T831" s="21"/>
      <c r="U831" s="21"/>
      <c r="V831" s="21"/>
      <c r="W831" s="21"/>
      <c r="X831" s="21"/>
      <c r="Y831" s="21"/>
      <c r="Z831" s="21"/>
      <c r="AA831" s="21"/>
    </row>
    <row r="832" spans="1:27">
      <c r="A832" s="21"/>
      <c r="B832" s="21"/>
      <c r="C832" s="21"/>
      <c r="D832" s="21"/>
      <c r="E832" s="21"/>
      <c r="F832" s="38"/>
      <c r="G832" s="5"/>
      <c r="H832" s="21"/>
      <c r="I832" s="21"/>
      <c r="J832" s="21"/>
      <c r="K832" s="21"/>
      <c r="L832" s="21"/>
      <c r="M832" s="21"/>
      <c r="N832" s="21"/>
      <c r="O832" s="21"/>
      <c r="P832" s="21"/>
      <c r="Q832" s="21"/>
      <c r="R832" s="21"/>
      <c r="S832" s="21"/>
      <c r="T832" s="21"/>
      <c r="U832" s="21"/>
      <c r="V832" s="21"/>
      <c r="W832" s="21"/>
      <c r="X832" s="21"/>
      <c r="Y832" s="21"/>
      <c r="Z832" s="21"/>
      <c r="AA832" s="21"/>
    </row>
    <row r="833" spans="1:27">
      <c r="A833" s="21"/>
      <c r="B833" s="21"/>
      <c r="C833" s="21"/>
      <c r="D833" s="21"/>
      <c r="E833" s="21"/>
      <c r="F833" s="38"/>
      <c r="G833" s="5"/>
      <c r="H833" s="21"/>
      <c r="I833" s="21"/>
      <c r="J833" s="21"/>
      <c r="K833" s="21"/>
      <c r="L833" s="21"/>
      <c r="M833" s="21"/>
      <c r="N833" s="21"/>
      <c r="O833" s="21"/>
      <c r="P833" s="21"/>
      <c r="Q833" s="21"/>
      <c r="R833" s="21"/>
      <c r="S833" s="21"/>
      <c r="T833" s="21"/>
      <c r="U833" s="21"/>
      <c r="V833" s="21"/>
      <c r="W833" s="21"/>
      <c r="X833" s="21"/>
      <c r="Y833" s="21"/>
      <c r="Z833" s="21"/>
      <c r="AA833" s="21"/>
    </row>
    <row r="834" spans="1:27">
      <c r="A834" s="21"/>
      <c r="B834" s="21"/>
      <c r="C834" s="21"/>
      <c r="D834" s="21"/>
      <c r="E834" s="21"/>
      <c r="F834" s="38"/>
      <c r="G834" s="5"/>
      <c r="H834" s="21"/>
      <c r="I834" s="21"/>
      <c r="J834" s="21"/>
      <c r="K834" s="21"/>
      <c r="L834" s="21"/>
      <c r="M834" s="21"/>
      <c r="N834" s="21"/>
      <c r="O834" s="21"/>
      <c r="P834" s="21"/>
      <c r="Q834" s="21"/>
      <c r="R834" s="21"/>
      <c r="S834" s="21"/>
      <c r="T834" s="21"/>
      <c r="U834" s="21"/>
      <c r="V834" s="21"/>
      <c r="W834" s="21"/>
      <c r="X834" s="21"/>
      <c r="Y834" s="21"/>
      <c r="Z834" s="21"/>
      <c r="AA834" s="21"/>
    </row>
    <row r="835" spans="1:27">
      <c r="A835" s="21"/>
      <c r="B835" s="21"/>
      <c r="C835" s="21"/>
      <c r="D835" s="21"/>
      <c r="E835" s="21"/>
      <c r="F835" s="38"/>
      <c r="G835" s="5"/>
      <c r="H835" s="21"/>
      <c r="I835" s="21"/>
      <c r="J835" s="21"/>
      <c r="K835" s="21"/>
      <c r="L835" s="21"/>
      <c r="M835" s="21"/>
      <c r="N835" s="21"/>
      <c r="O835" s="21"/>
      <c r="P835" s="21"/>
      <c r="Q835" s="21"/>
      <c r="R835" s="21"/>
      <c r="S835" s="21"/>
      <c r="T835" s="21"/>
      <c r="U835" s="21"/>
      <c r="V835" s="21"/>
      <c r="W835" s="21"/>
      <c r="X835" s="21"/>
      <c r="Y835" s="21"/>
      <c r="Z835" s="21"/>
      <c r="AA835" s="21"/>
    </row>
    <row r="836" spans="1:27">
      <c r="A836" s="21"/>
      <c r="B836" s="21"/>
      <c r="C836" s="21"/>
      <c r="D836" s="21"/>
      <c r="E836" s="21"/>
      <c r="F836" s="38"/>
      <c r="G836" s="5"/>
      <c r="H836" s="21"/>
      <c r="I836" s="21"/>
      <c r="J836" s="21"/>
      <c r="K836" s="21"/>
      <c r="L836" s="21"/>
      <c r="M836" s="21"/>
      <c r="N836" s="21"/>
      <c r="O836" s="21"/>
      <c r="P836" s="21"/>
      <c r="Q836" s="21"/>
      <c r="R836" s="21"/>
      <c r="S836" s="21"/>
      <c r="T836" s="21"/>
      <c r="U836" s="21"/>
      <c r="V836" s="21"/>
      <c r="W836" s="21"/>
      <c r="X836" s="21"/>
      <c r="Y836" s="21"/>
      <c r="Z836" s="21"/>
      <c r="AA836" s="21"/>
    </row>
    <row r="837" spans="1:27">
      <c r="A837" s="21"/>
      <c r="B837" s="21"/>
      <c r="C837" s="21"/>
      <c r="D837" s="21"/>
      <c r="E837" s="21"/>
      <c r="F837" s="38"/>
      <c r="G837" s="5"/>
      <c r="H837" s="21"/>
      <c r="I837" s="21"/>
      <c r="J837" s="21"/>
      <c r="K837" s="21"/>
      <c r="L837" s="21"/>
      <c r="M837" s="21"/>
      <c r="N837" s="21"/>
      <c r="O837" s="21"/>
      <c r="P837" s="21"/>
      <c r="Q837" s="21"/>
      <c r="R837" s="21"/>
      <c r="S837" s="21"/>
      <c r="T837" s="21"/>
      <c r="U837" s="21"/>
      <c r="V837" s="21"/>
      <c r="W837" s="21"/>
      <c r="X837" s="21"/>
      <c r="Y837" s="21"/>
      <c r="Z837" s="21"/>
      <c r="AA837" s="21"/>
    </row>
    <row r="838" spans="1:27">
      <c r="A838" s="21"/>
      <c r="B838" s="21"/>
      <c r="C838" s="21"/>
      <c r="D838" s="21"/>
      <c r="E838" s="21"/>
      <c r="F838" s="38"/>
      <c r="G838" s="5"/>
      <c r="H838" s="21"/>
      <c r="I838" s="21"/>
      <c r="J838" s="21"/>
      <c r="K838" s="21"/>
      <c r="L838" s="21"/>
      <c r="M838" s="21"/>
      <c r="N838" s="21"/>
      <c r="O838" s="21"/>
      <c r="P838" s="21"/>
      <c r="Q838" s="21"/>
      <c r="R838" s="21"/>
      <c r="S838" s="21"/>
      <c r="T838" s="21"/>
      <c r="U838" s="21"/>
      <c r="V838" s="21"/>
      <c r="W838" s="21"/>
      <c r="X838" s="21"/>
      <c r="Y838" s="21"/>
      <c r="Z838" s="21"/>
      <c r="AA838" s="21"/>
    </row>
    <row r="839" spans="1:27">
      <c r="A839" s="21"/>
      <c r="B839" s="21"/>
      <c r="C839" s="21"/>
      <c r="D839" s="21"/>
      <c r="E839" s="21"/>
      <c r="F839" s="38"/>
      <c r="G839" s="5"/>
      <c r="H839" s="21"/>
      <c r="I839" s="21"/>
      <c r="J839" s="21"/>
      <c r="K839" s="21"/>
      <c r="L839" s="21"/>
      <c r="M839" s="21"/>
      <c r="N839" s="21"/>
      <c r="O839" s="21"/>
      <c r="P839" s="21"/>
      <c r="Q839" s="21"/>
      <c r="R839" s="21"/>
      <c r="S839" s="21"/>
      <c r="T839" s="21"/>
      <c r="U839" s="21"/>
      <c r="V839" s="21"/>
      <c r="W839" s="21"/>
      <c r="X839" s="21"/>
      <c r="Y839" s="21"/>
      <c r="Z839" s="21"/>
      <c r="AA839" s="21"/>
    </row>
    <row r="840" spans="1:27">
      <c r="A840" s="21"/>
      <c r="B840" s="21"/>
      <c r="C840" s="21"/>
      <c r="D840" s="21"/>
      <c r="E840" s="21"/>
      <c r="F840" s="38"/>
      <c r="G840" s="5"/>
      <c r="H840" s="21"/>
      <c r="I840" s="21"/>
      <c r="J840" s="21"/>
      <c r="K840" s="21"/>
      <c r="L840" s="21"/>
      <c r="M840" s="21"/>
      <c r="N840" s="21"/>
      <c r="O840" s="21"/>
      <c r="P840" s="21"/>
      <c r="Q840" s="21"/>
      <c r="R840" s="21"/>
      <c r="S840" s="21"/>
      <c r="T840" s="21"/>
      <c r="U840" s="21"/>
      <c r="V840" s="21"/>
      <c r="W840" s="21"/>
      <c r="X840" s="21"/>
      <c r="Y840" s="21"/>
      <c r="Z840" s="21"/>
      <c r="AA840" s="21"/>
    </row>
    <row r="841" spans="1:27">
      <c r="A841" s="21"/>
      <c r="B841" s="21"/>
      <c r="C841" s="21"/>
      <c r="D841" s="21"/>
      <c r="E841" s="21"/>
      <c r="F841" s="38"/>
      <c r="G841" s="5"/>
      <c r="H841" s="21"/>
      <c r="I841" s="21"/>
      <c r="J841" s="21"/>
      <c r="K841" s="21"/>
      <c r="L841" s="21"/>
      <c r="M841" s="21"/>
      <c r="N841" s="21"/>
      <c r="O841" s="21"/>
      <c r="P841" s="21"/>
      <c r="Q841" s="21"/>
      <c r="R841" s="21"/>
      <c r="S841" s="21"/>
      <c r="T841" s="21"/>
      <c r="U841" s="21"/>
      <c r="V841" s="21"/>
      <c r="W841" s="21"/>
      <c r="X841" s="21"/>
      <c r="Y841" s="21"/>
      <c r="Z841" s="21"/>
      <c r="AA841" s="21"/>
    </row>
    <row r="842" spans="1:27">
      <c r="A842" s="21"/>
      <c r="B842" s="21"/>
      <c r="C842" s="21"/>
      <c r="D842" s="21"/>
      <c r="E842" s="21"/>
      <c r="F842" s="38"/>
      <c r="G842" s="5"/>
      <c r="H842" s="21"/>
      <c r="I842" s="21"/>
      <c r="J842" s="21"/>
      <c r="K842" s="21"/>
      <c r="L842" s="21"/>
      <c r="M842" s="21"/>
      <c r="N842" s="21"/>
      <c r="O842" s="21"/>
      <c r="P842" s="21"/>
      <c r="Q842" s="21"/>
      <c r="R842" s="21"/>
      <c r="S842" s="21"/>
      <c r="T842" s="21"/>
      <c r="U842" s="21"/>
      <c r="V842" s="21"/>
      <c r="W842" s="21"/>
      <c r="X842" s="21"/>
      <c r="Y842" s="21"/>
      <c r="Z842" s="21"/>
      <c r="AA842" s="21"/>
    </row>
    <row r="843" spans="1:27">
      <c r="A843" s="21"/>
      <c r="B843" s="21"/>
      <c r="C843" s="21"/>
      <c r="D843" s="21"/>
      <c r="E843" s="21"/>
      <c r="F843" s="38"/>
      <c r="G843" s="5"/>
      <c r="H843" s="21"/>
      <c r="I843" s="21"/>
      <c r="J843" s="21"/>
      <c r="K843" s="21"/>
      <c r="L843" s="21"/>
      <c r="M843" s="21"/>
      <c r="N843" s="21"/>
      <c r="O843" s="21"/>
      <c r="P843" s="21"/>
      <c r="Q843" s="21"/>
      <c r="R843" s="21"/>
      <c r="S843" s="21"/>
      <c r="T843" s="21"/>
      <c r="U843" s="21"/>
      <c r="V843" s="21"/>
      <c r="W843" s="21"/>
      <c r="X843" s="21"/>
      <c r="Y843" s="21"/>
      <c r="Z843" s="21"/>
      <c r="AA843" s="21"/>
    </row>
    <row r="844" spans="1:27">
      <c r="A844" s="21"/>
      <c r="B844" s="21"/>
      <c r="C844" s="21"/>
      <c r="D844" s="21"/>
      <c r="E844" s="21"/>
      <c r="F844" s="38"/>
      <c r="G844" s="5"/>
      <c r="H844" s="21"/>
      <c r="I844" s="21"/>
      <c r="J844" s="21"/>
      <c r="K844" s="21"/>
      <c r="L844" s="21"/>
      <c r="M844" s="21"/>
      <c r="N844" s="21"/>
      <c r="O844" s="21"/>
      <c r="P844" s="21"/>
      <c r="Q844" s="21"/>
      <c r="R844" s="21"/>
      <c r="S844" s="21"/>
      <c r="T844" s="21"/>
      <c r="U844" s="21"/>
      <c r="V844" s="21"/>
      <c r="W844" s="21"/>
      <c r="X844" s="21"/>
      <c r="Y844" s="21"/>
      <c r="Z844" s="21"/>
      <c r="AA844" s="21"/>
    </row>
    <row r="845" spans="1:27">
      <c r="A845" s="21"/>
      <c r="B845" s="21"/>
      <c r="C845" s="21"/>
      <c r="D845" s="21"/>
      <c r="E845" s="21"/>
      <c r="F845" s="38"/>
      <c r="G845" s="5"/>
      <c r="H845" s="21"/>
      <c r="I845" s="21"/>
      <c r="J845" s="21"/>
      <c r="K845" s="21"/>
      <c r="L845" s="21"/>
      <c r="M845" s="21"/>
      <c r="N845" s="21"/>
      <c r="O845" s="21"/>
      <c r="P845" s="21"/>
      <c r="Q845" s="21"/>
      <c r="R845" s="21"/>
      <c r="S845" s="21"/>
      <c r="T845" s="21"/>
      <c r="U845" s="21"/>
      <c r="V845" s="21"/>
      <c r="W845" s="21"/>
      <c r="X845" s="21"/>
      <c r="Y845" s="21"/>
      <c r="Z845" s="21"/>
      <c r="AA845" s="21"/>
    </row>
    <row r="846" spans="1:27">
      <c r="A846" s="21"/>
      <c r="B846" s="21"/>
      <c r="C846" s="21"/>
      <c r="D846" s="21"/>
      <c r="E846" s="21"/>
      <c r="F846" s="38"/>
      <c r="G846" s="5"/>
      <c r="H846" s="21"/>
      <c r="I846" s="21"/>
      <c r="J846" s="21"/>
      <c r="K846" s="21"/>
      <c r="L846" s="21"/>
      <c r="M846" s="21"/>
      <c r="N846" s="21"/>
      <c r="O846" s="21"/>
      <c r="P846" s="21"/>
      <c r="Q846" s="21"/>
      <c r="R846" s="21"/>
      <c r="S846" s="21"/>
      <c r="T846" s="21"/>
      <c r="U846" s="21"/>
      <c r="V846" s="21"/>
      <c r="W846" s="21"/>
      <c r="X846" s="21"/>
      <c r="Y846" s="21"/>
      <c r="Z846" s="21"/>
      <c r="AA846" s="21"/>
    </row>
    <row r="847" spans="1:27">
      <c r="A847" s="21"/>
      <c r="B847" s="21"/>
      <c r="C847" s="21"/>
      <c r="D847" s="21"/>
      <c r="E847" s="21"/>
      <c r="F847" s="38"/>
      <c r="G847" s="5"/>
      <c r="H847" s="21"/>
      <c r="I847" s="21"/>
      <c r="J847" s="21"/>
      <c r="K847" s="21"/>
      <c r="L847" s="21"/>
      <c r="M847" s="21"/>
      <c r="N847" s="21"/>
      <c r="O847" s="21"/>
      <c r="P847" s="21"/>
      <c r="Q847" s="21"/>
      <c r="R847" s="21"/>
      <c r="S847" s="21"/>
      <c r="T847" s="21"/>
      <c r="U847" s="21"/>
      <c r="V847" s="21"/>
      <c r="W847" s="21"/>
      <c r="X847" s="21"/>
      <c r="Y847" s="21"/>
      <c r="Z847" s="21"/>
      <c r="AA847" s="21"/>
    </row>
    <row r="848" spans="1:27">
      <c r="A848" s="21"/>
      <c r="B848" s="21"/>
      <c r="C848" s="21"/>
      <c r="D848" s="21"/>
      <c r="E848" s="21"/>
      <c r="F848" s="38"/>
      <c r="G848" s="5"/>
      <c r="H848" s="21"/>
      <c r="I848" s="21"/>
      <c r="J848" s="21"/>
      <c r="K848" s="21"/>
      <c r="L848" s="21"/>
      <c r="M848" s="21"/>
      <c r="N848" s="21"/>
      <c r="O848" s="21"/>
      <c r="P848" s="21"/>
      <c r="Q848" s="21"/>
      <c r="R848" s="21"/>
      <c r="S848" s="21"/>
      <c r="T848" s="21"/>
      <c r="U848" s="21"/>
      <c r="V848" s="21"/>
      <c r="W848" s="21"/>
      <c r="X848" s="21"/>
      <c r="Y848" s="21"/>
      <c r="Z848" s="21"/>
      <c r="AA848" s="21"/>
    </row>
    <row r="849" spans="1:27">
      <c r="A849" s="21"/>
      <c r="B849" s="21"/>
      <c r="C849" s="21"/>
      <c r="D849" s="21"/>
      <c r="E849" s="21"/>
      <c r="F849" s="38"/>
      <c r="G849" s="5"/>
      <c r="H849" s="21"/>
      <c r="I849" s="21"/>
      <c r="J849" s="21"/>
      <c r="K849" s="21"/>
      <c r="L849" s="21"/>
      <c r="M849" s="21"/>
      <c r="N849" s="21"/>
      <c r="O849" s="21"/>
      <c r="P849" s="21"/>
      <c r="Q849" s="21"/>
      <c r="R849" s="21"/>
      <c r="S849" s="21"/>
      <c r="T849" s="21"/>
      <c r="U849" s="21"/>
      <c r="V849" s="21"/>
      <c r="W849" s="21"/>
      <c r="X849" s="21"/>
      <c r="Y849" s="21"/>
      <c r="Z849" s="21"/>
      <c r="AA849" s="21"/>
    </row>
    <row r="850" spans="1:27">
      <c r="A850" s="21"/>
      <c r="B850" s="21"/>
      <c r="C850" s="21"/>
      <c r="D850" s="21"/>
      <c r="E850" s="21"/>
      <c r="F850" s="38"/>
      <c r="G850" s="5"/>
      <c r="H850" s="21"/>
      <c r="I850" s="21"/>
      <c r="J850" s="21"/>
      <c r="K850" s="21"/>
      <c r="L850" s="21"/>
      <c r="M850" s="21"/>
      <c r="N850" s="21"/>
      <c r="O850" s="21"/>
      <c r="P850" s="21"/>
      <c r="Q850" s="21"/>
      <c r="R850" s="21"/>
      <c r="S850" s="21"/>
      <c r="T850" s="21"/>
      <c r="U850" s="21"/>
      <c r="V850" s="21"/>
      <c r="W850" s="21"/>
      <c r="X850" s="21"/>
      <c r="Y850" s="21"/>
      <c r="Z850" s="21"/>
      <c r="AA850" s="21"/>
    </row>
    <row r="851" spans="1:27">
      <c r="A851" s="21"/>
      <c r="B851" s="21"/>
      <c r="C851" s="21"/>
      <c r="D851" s="21"/>
      <c r="E851" s="21"/>
      <c r="F851" s="38"/>
      <c r="G851" s="5"/>
      <c r="H851" s="21"/>
      <c r="I851" s="21"/>
      <c r="J851" s="21"/>
      <c r="K851" s="21"/>
      <c r="L851" s="21"/>
      <c r="M851" s="21"/>
      <c r="N851" s="21"/>
      <c r="O851" s="21"/>
      <c r="P851" s="21"/>
      <c r="Q851" s="21"/>
      <c r="R851" s="21"/>
      <c r="S851" s="21"/>
      <c r="T851" s="21"/>
      <c r="U851" s="21"/>
      <c r="V851" s="21"/>
      <c r="W851" s="21"/>
      <c r="X851" s="21"/>
      <c r="Y851" s="21"/>
      <c r="Z851" s="21"/>
      <c r="AA851" s="21"/>
    </row>
    <row r="852" spans="1:27">
      <c r="A852" s="21"/>
      <c r="B852" s="21"/>
      <c r="C852" s="21"/>
      <c r="D852" s="21"/>
      <c r="E852" s="21"/>
      <c r="F852" s="38"/>
      <c r="G852" s="5"/>
      <c r="H852" s="21"/>
      <c r="I852" s="21"/>
      <c r="J852" s="21"/>
      <c r="K852" s="21"/>
      <c r="L852" s="21"/>
      <c r="M852" s="21"/>
      <c r="N852" s="21"/>
      <c r="O852" s="21"/>
      <c r="P852" s="21"/>
      <c r="Q852" s="21"/>
      <c r="R852" s="21"/>
      <c r="S852" s="21"/>
      <c r="T852" s="21"/>
      <c r="U852" s="21"/>
      <c r="V852" s="21"/>
      <c r="W852" s="21"/>
      <c r="X852" s="21"/>
      <c r="Y852" s="21"/>
      <c r="Z852" s="21"/>
      <c r="AA852" s="21"/>
    </row>
    <row r="853" spans="1:27">
      <c r="A853" s="21"/>
      <c r="B853" s="21"/>
      <c r="C853" s="21"/>
      <c r="D853" s="21"/>
      <c r="E853" s="21"/>
      <c r="F853" s="38"/>
      <c r="G853" s="5"/>
      <c r="H853" s="21"/>
      <c r="I853" s="21"/>
      <c r="J853" s="21"/>
      <c r="K853" s="21"/>
      <c r="L853" s="21"/>
      <c r="M853" s="21"/>
      <c r="N853" s="21"/>
      <c r="O853" s="21"/>
      <c r="P853" s="21"/>
      <c r="Q853" s="21"/>
      <c r="R853" s="21"/>
      <c r="S853" s="21"/>
      <c r="T853" s="21"/>
      <c r="U853" s="21"/>
      <c r="V853" s="21"/>
      <c r="W853" s="21"/>
      <c r="X853" s="21"/>
      <c r="Y853" s="21"/>
      <c r="Z853" s="21"/>
      <c r="AA853" s="21"/>
    </row>
    <row r="854" spans="1:27">
      <c r="A854" s="21"/>
      <c r="B854" s="21"/>
      <c r="C854" s="21"/>
      <c r="D854" s="21"/>
      <c r="E854" s="21"/>
      <c r="F854" s="38"/>
      <c r="G854" s="5"/>
      <c r="H854" s="21"/>
      <c r="I854" s="21"/>
      <c r="J854" s="21"/>
      <c r="K854" s="21"/>
      <c r="L854" s="21"/>
      <c r="M854" s="21"/>
      <c r="N854" s="21"/>
      <c r="O854" s="21"/>
      <c r="P854" s="21"/>
      <c r="Q854" s="21"/>
      <c r="R854" s="21"/>
      <c r="S854" s="21"/>
      <c r="T854" s="21"/>
      <c r="U854" s="21"/>
      <c r="V854" s="21"/>
      <c r="W854" s="21"/>
      <c r="X854" s="21"/>
      <c r="Y854" s="21"/>
      <c r="Z854" s="21"/>
      <c r="AA854" s="21"/>
    </row>
    <row r="855" spans="1:27">
      <c r="A855" s="21"/>
      <c r="B855" s="21"/>
      <c r="C855" s="21"/>
      <c r="D855" s="21"/>
      <c r="E855" s="21"/>
      <c r="F855" s="38"/>
      <c r="G855" s="5"/>
      <c r="H855" s="21"/>
      <c r="I855" s="21"/>
      <c r="J855" s="21"/>
      <c r="K855" s="21"/>
      <c r="L855" s="21"/>
      <c r="M855" s="21"/>
      <c r="N855" s="21"/>
      <c r="O855" s="21"/>
      <c r="P855" s="21"/>
      <c r="Q855" s="21"/>
      <c r="R855" s="21"/>
      <c r="S855" s="21"/>
      <c r="T855" s="21"/>
      <c r="U855" s="21"/>
      <c r="V855" s="21"/>
      <c r="W855" s="21"/>
      <c r="X855" s="21"/>
      <c r="Y855" s="21"/>
      <c r="Z855" s="21"/>
      <c r="AA855" s="21"/>
    </row>
    <row r="856" spans="1:27">
      <c r="A856" s="21"/>
      <c r="B856" s="21"/>
      <c r="C856" s="21"/>
      <c r="D856" s="21"/>
      <c r="E856" s="21"/>
      <c r="F856" s="38"/>
      <c r="G856" s="5"/>
      <c r="H856" s="21"/>
      <c r="I856" s="21"/>
      <c r="J856" s="21"/>
      <c r="K856" s="21"/>
      <c r="L856" s="21"/>
      <c r="M856" s="21"/>
      <c r="N856" s="21"/>
      <c r="O856" s="21"/>
      <c r="P856" s="21"/>
      <c r="Q856" s="21"/>
      <c r="R856" s="21"/>
      <c r="S856" s="21"/>
      <c r="T856" s="21"/>
      <c r="U856" s="21"/>
      <c r="V856" s="21"/>
      <c r="W856" s="21"/>
      <c r="X856" s="21"/>
      <c r="Y856" s="21"/>
      <c r="Z856" s="21"/>
      <c r="AA856" s="21"/>
    </row>
    <row r="857" spans="1:27">
      <c r="A857" s="21"/>
      <c r="B857" s="21"/>
      <c r="C857" s="21"/>
      <c r="D857" s="21"/>
      <c r="E857" s="21"/>
      <c r="F857" s="38"/>
      <c r="G857" s="5"/>
      <c r="H857" s="21"/>
      <c r="I857" s="21"/>
      <c r="J857" s="21"/>
      <c r="K857" s="21"/>
      <c r="L857" s="21"/>
      <c r="M857" s="21"/>
      <c r="N857" s="21"/>
      <c r="O857" s="21"/>
      <c r="P857" s="21"/>
      <c r="Q857" s="21"/>
      <c r="R857" s="21"/>
      <c r="S857" s="21"/>
      <c r="T857" s="21"/>
      <c r="U857" s="21"/>
      <c r="V857" s="21"/>
      <c r="W857" s="21"/>
      <c r="X857" s="21"/>
      <c r="Y857" s="21"/>
      <c r="Z857" s="21"/>
      <c r="AA857" s="21"/>
    </row>
    <row r="858" spans="1:27">
      <c r="A858" s="21"/>
      <c r="B858" s="21"/>
      <c r="C858" s="21"/>
      <c r="D858" s="21"/>
      <c r="E858" s="21"/>
      <c r="F858" s="38"/>
      <c r="G858" s="5"/>
      <c r="H858" s="21"/>
      <c r="I858" s="21"/>
      <c r="J858" s="21"/>
      <c r="K858" s="21"/>
      <c r="L858" s="21"/>
      <c r="M858" s="21"/>
      <c r="N858" s="21"/>
      <c r="O858" s="21"/>
      <c r="P858" s="21"/>
      <c r="Q858" s="21"/>
      <c r="R858" s="21"/>
      <c r="S858" s="21"/>
      <c r="T858" s="21"/>
      <c r="U858" s="21"/>
      <c r="V858" s="21"/>
      <c r="W858" s="21"/>
      <c r="X858" s="21"/>
      <c r="Y858" s="21"/>
      <c r="Z858" s="21"/>
      <c r="AA858" s="21"/>
    </row>
    <row r="859" spans="1:27">
      <c r="A859" s="21"/>
      <c r="B859" s="21"/>
      <c r="C859" s="21"/>
      <c r="D859" s="21"/>
      <c r="E859" s="21"/>
      <c r="F859" s="38"/>
      <c r="G859" s="5"/>
      <c r="H859" s="21"/>
      <c r="I859" s="21"/>
      <c r="J859" s="21"/>
      <c r="K859" s="21"/>
      <c r="L859" s="21"/>
      <c r="M859" s="21"/>
      <c r="N859" s="21"/>
      <c r="O859" s="21"/>
      <c r="P859" s="21"/>
      <c r="Q859" s="21"/>
      <c r="R859" s="21"/>
      <c r="S859" s="21"/>
      <c r="T859" s="21"/>
      <c r="U859" s="21"/>
      <c r="V859" s="21"/>
      <c r="W859" s="21"/>
      <c r="X859" s="21"/>
      <c r="Y859" s="21"/>
      <c r="Z859" s="21"/>
      <c r="AA859" s="21"/>
    </row>
    <row r="860" spans="1:27">
      <c r="A860" s="21"/>
      <c r="B860" s="21"/>
      <c r="C860" s="21"/>
      <c r="D860" s="21"/>
      <c r="E860" s="21"/>
      <c r="F860" s="38"/>
      <c r="G860" s="5"/>
      <c r="H860" s="21"/>
      <c r="I860" s="21"/>
      <c r="J860" s="21"/>
      <c r="K860" s="21"/>
      <c r="L860" s="21"/>
      <c r="M860" s="21"/>
      <c r="N860" s="21"/>
      <c r="O860" s="21"/>
      <c r="P860" s="21"/>
      <c r="Q860" s="21"/>
      <c r="R860" s="21"/>
      <c r="S860" s="21"/>
      <c r="T860" s="21"/>
      <c r="U860" s="21"/>
      <c r="V860" s="21"/>
      <c r="W860" s="21"/>
      <c r="X860" s="21"/>
      <c r="Y860" s="21"/>
      <c r="Z860" s="21"/>
      <c r="AA860" s="21"/>
    </row>
    <row r="861" spans="1:27">
      <c r="A861" s="21"/>
      <c r="B861" s="21"/>
      <c r="C861" s="21"/>
      <c r="D861" s="21"/>
      <c r="E861" s="21"/>
      <c r="F861" s="38"/>
      <c r="G861" s="5"/>
      <c r="H861" s="21"/>
      <c r="I861" s="21"/>
      <c r="J861" s="21"/>
      <c r="K861" s="21"/>
      <c r="L861" s="21"/>
      <c r="M861" s="21"/>
      <c r="N861" s="21"/>
      <c r="O861" s="21"/>
      <c r="P861" s="21"/>
      <c r="Q861" s="21"/>
      <c r="R861" s="21"/>
      <c r="S861" s="21"/>
      <c r="T861" s="21"/>
      <c r="U861" s="21"/>
      <c r="V861" s="21"/>
      <c r="W861" s="21"/>
      <c r="X861" s="21"/>
      <c r="Y861" s="21"/>
      <c r="Z861" s="21"/>
      <c r="AA861" s="21"/>
    </row>
    <row r="862" spans="1:27">
      <c r="A862" s="21"/>
      <c r="B862" s="21"/>
      <c r="C862" s="21"/>
      <c r="D862" s="21"/>
      <c r="E862" s="21"/>
      <c r="F862" s="38"/>
      <c r="G862" s="5"/>
      <c r="H862" s="21"/>
      <c r="I862" s="21"/>
      <c r="J862" s="21"/>
      <c r="K862" s="21"/>
      <c r="L862" s="21"/>
      <c r="M862" s="21"/>
      <c r="N862" s="21"/>
      <c r="O862" s="21"/>
      <c r="P862" s="21"/>
      <c r="Q862" s="21"/>
      <c r="R862" s="21"/>
      <c r="S862" s="21"/>
      <c r="T862" s="21"/>
      <c r="U862" s="21"/>
      <c r="V862" s="21"/>
      <c r="W862" s="21"/>
      <c r="X862" s="21"/>
      <c r="Y862" s="21"/>
      <c r="Z862" s="21"/>
      <c r="AA862" s="21"/>
    </row>
    <row r="863" spans="1:27">
      <c r="A863" s="21"/>
      <c r="B863" s="21"/>
      <c r="C863" s="21"/>
      <c r="D863" s="21"/>
      <c r="E863" s="21"/>
      <c r="F863" s="38"/>
      <c r="G863" s="5"/>
      <c r="H863" s="21"/>
      <c r="I863" s="21"/>
      <c r="J863" s="21"/>
      <c r="K863" s="21"/>
      <c r="L863" s="21"/>
      <c r="M863" s="21"/>
      <c r="N863" s="21"/>
      <c r="O863" s="21"/>
      <c r="P863" s="21"/>
      <c r="Q863" s="21"/>
      <c r="R863" s="21"/>
      <c r="S863" s="21"/>
      <c r="T863" s="21"/>
      <c r="U863" s="21"/>
      <c r="V863" s="21"/>
      <c r="W863" s="21"/>
      <c r="X863" s="21"/>
      <c r="Y863" s="21"/>
      <c r="Z863" s="21"/>
      <c r="AA863" s="21"/>
    </row>
    <row r="864" spans="1:27">
      <c r="A864" s="21"/>
      <c r="B864" s="21"/>
      <c r="C864" s="21"/>
      <c r="D864" s="21"/>
      <c r="E864" s="21"/>
      <c r="F864" s="38"/>
      <c r="G864" s="5"/>
      <c r="H864" s="21"/>
      <c r="I864" s="21"/>
      <c r="J864" s="21"/>
      <c r="K864" s="21"/>
      <c r="L864" s="21"/>
      <c r="M864" s="21"/>
      <c r="N864" s="21"/>
      <c r="O864" s="21"/>
      <c r="P864" s="21"/>
      <c r="Q864" s="21"/>
      <c r="R864" s="21"/>
      <c r="S864" s="21"/>
      <c r="T864" s="21"/>
      <c r="U864" s="21"/>
      <c r="V864" s="21"/>
      <c r="W864" s="21"/>
      <c r="X864" s="21"/>
      <c r="Y864" s="21"/>
      <c r="Z864" s="21"/>
      <c r="AA864" s="21"/>
    </row>
    <row r="865" spans="1:27">
      <c r="A865" s="21"/>
      <c r="B865" s="21"/>
      <c r="C865" s="21"/>
      <c r="D865" s="21"/>
      <c r="E865" s="21"/>
      <c r="F865" s="38"/>
      <c r="G865" s="5"/>
      <c r="H865" s="21"/>
      <c r="I865" s="21"/>
      <c r="J865" s="21"/>
      <c r="K865" s="21"/>
      <c r="L865" s="21"/>
      <c r="M865" s="21"/>
      <c r="N865" s="21"/>
      <c r="O865" s="21"/>
      <c r="P865" s="21"/>
      <c r="Q865" s="21"/>
      <c r="R865" s="21"/>
      <c r="S865" s="21"/>
      <c r="T865" s="21"/>
      <c r="U865" s="21"/>
      <c r="V865" s="21"/>
      <c r="W865" s="21"/>
      <c r="X865" s="21"/>
      <c r="Y865" s="21"/>
      <c r="Z865" s="21"/>
      <c r="AA865" s="21"/>
    </row>
    <row r="866" spans="1:27">
      <c r="A866" s="21"/>
      <c r="B866" s="21"/>
      <c r="C866" s="21"/>
      <c r="D866" s="21"/>
      <c r="E866" s="21"/>
      <c r="F866" s="38"/>
      <c r="G866" s="5"/>
      <c r="H866" s="21"/>
      <c r="I866" s="21"/>
      <c r="J866" s="21"/>
      <c r="K866" s="21"/>
      <c r="L866" s="21"/>
      <c r="M866" s="21"/>
      <c r="N866" s="21"/>
      <c r="O866" s="21"/>
      <c r="P866" s="21"/>
      <c r="Q866" s="21"/>
      <c r="R866" s="21"/>
      <c r="S866" s="21"/>
      <c r="T866" s="21"/>
      <c r="U866" s="21"/>
      <c r="V866" s="21"/>
      <c r="W866" s="21"/>
      <c r="X866" s="21"/>
      <c r="Y866" s="21"/>
      <c r="Z866" s="21"/>
      <c r="AA866" s="21"/>
    </row>
    <row r="867" spans="1:27">
      <c r="A867" s="21"/>
      <c r="B867" s="21"/>
      <c r="C867" s="21"/>
      <c r="D867" s="21"/>
      <c r="E867" s="21"/>
      <c r="F867" s="38"/>
      <c r="G867" s="5"/>
      <c r="H867" s="21"/>
      <c r="I867" s="21"/>
      <c r="J867" s="21"/>
      <c r="K867" s="21"/>
      <c r="L867" s="21"/>
      <c r="M867" s="21"/>
      <c r="N867" s="21"/>
      <c r="O867" s="21"/>
      <c r="P867" s="21"/>
      <c r="Q867" s="21"/>
      <c r="R867" s="21"/>
      <c r="S867" s="21"/>
      <c r="T867" s="21"/>
      <c r="U867" s="21"/>
      <c r="V867" s="21"/>
      <c r="W867" s="21"/>
      <c r="X867" s="21"/>
      <c r="Y867" s="21"/>
      <c r="Z867" s="21"/>
      <c r="AA867" s="21"/>
    </row>
    <row r="868" spans="1:27">
      <c r="A868" s="21"/>
      <c r="B868" s="21"/>
      <c r="C868" s="21"/>
      <c r="D868" s="21"/>
      <c r="E868" s="21"/>
      <c r="F868" s="38"/>
      <c r="G868" s="5"/>
      <c r="H868" s="21"/>
      <c r="I868" s="21"/>
      <c r="J868" s="21"/>
      <c r="K868" s="21"/>
      <c r="L868" s="21"/>
      <c r="M868" s="21"/>
      <c r="N868" s="21"/>
      <c r="O868" s="21"/>
      <c r="P868" s="21"/>
      <c r="Q868" s="21"/>
      <c r="R868" s="21"/>
      <c r="S868" s="21"/>
      <c r="T868" s="21"/>
      <c r="U868" s="21"/>
      <c r="V868" s="21"/>
      <c r="W868" s="21"/>
      <c r="X868" s="21"/>
      <c r="Y868" s="21"/>
      <c r="Z868" s="21"/>
      <c r="AA868" s="21"/>
    </row>
    <row r="869" spans="1:27">
      <c r="A869" s="21"/>
      <c r="B869" s="21"/>
      <c r="C869" s="21"/>
      <c r="D869" s="21"/>
      <c r="E869" s="21"/>
      <c r="F869" s="38"/>
      <c r="G869" s="5"/>
      <c r="H869" s="21"/>
      <c r="I869" s="21"/>
      <c r="J869" s="21"/>
      <c r="K869" s="21"/>
      <c r="L869" s="21"/>
      <c r="M869" s="21"/>
      <c r="N869" s="21"/>
      <c r="O869" s="21"/>
      <c r="P869" s="21"/>
      <c r="Q869" s="21"/>
      <c r="R869" s="21"/>
      <c r="S869" s="21"/>
      <c r="T869" s="21"/>
      <c r="U869" s="21"/>
      <c r="V869" s="21"/>
      <c r="W869" s="21"/>
      <c r="X869" s="21"/>
      <c r="Y869" s="21"/>
      <c r="Z869" s="21"/>
      <c r="AA869" s="21"/>
    </row>
    <row r="870" spans="1:27">
      <c r="A870" s="21"/>
      <c r="B870" s="21"/>
      <c r="C870" s="21"/>
      <c r="D870" s="21"/>
      <c r="E870" s="21"/>
      <c r="F870" s="38"/>
      <c r="G870" s="5"/>
      <c r="H870" s="21"/>
      <c r="I870" s="21"/>
      <c r="J870" s="21"/>
      <c r="K870" s="21"/>
      <c r="L870" s="21"/>
      <c r="M870" s="21"/>
      <c r="N870" s="21"/>
      <c r="O870" s="21"/>
      <c r="P870" s="21"/>
      <c r="Q870" s="21"/>
      <c r="R870" s="21"/>
      <c r="S870" s="21"/>
      <c r="T870" s="21"/>
      <c r="U870" s="21"/>
      <c r="V870" s="21"/>
      <c r="W870" s="21"/>
      <c r="X870" s="21"/>
      <c r="Y870" s="21"/>
      <c r="Z870" s="21"/>
      <c r="AA870" s="21"/>
    </row>
    <row r="871" spans="1:27">
      <c r="A871" s="21"/>
      <c r="B871" s="21"/>
      <c r="C871" s="21"/>
      <c r="D871" s="21"/>
      <c r="E871" s="21"/>
      <c r="F871" s="38"/>
      <c r="G871" s="5"/>
      <c r="H871" s="21"/>
      <c r="I871" s="21"/>
      <c r="J871" s="21"/>
      <c r="K871" s="21"/>
      <c r="L871" s="21"/>
      <c r="M871" s="21"/>
      <c r="N871" s="21"/>
      <c r="O871" s="21"/>
      <c r="P871" s="21"/>
      <c r="Q871" s="21"/>
      <c r="R871" s="21"/>
      <c r="S871" s="21"/>
      <c r="T871" s="21"/>
      <c r="U871" s="21"/>
      <c r="V871" s="21"/>
      <c r="W871" s="21"/>
      <c r="X871" s="21"/>
      <c r="Y871" s="21"/>
      <c r="Z871" s="21"/>
      <c r="AA871" s="21"/>
    </row>
    <row r="872" spans="1:27">
      <c r="A872" s="21"/>
      <c r="B872" s="21"/>
      <c r="C872" s="21"/>
      <c r="D872" s="21"/>
      <c r="E872" s="21"/>
      <c r="F872" s="38"/>
      <c r="G872" s="5"/>
      <c r="H872" s="21"/>
      <c r="I872" s="21"/>
      <c r="J872" s="21"/>
      <c r="K872" s="21"/>
      <c r="L872" s="21"/>
      <c r="M872" s="21"/>
      <c r="N872" s="21"/>
      <c r="O872" s="21"/>
      <c r="P872" s="21"/>
      <c r="Q872" s="21"/>
      <c r="R872" s="21"/>
      <c r="S872" s="21"/>
      <c r="T872" s="21"/>
      <c r="U872" s="21"/>
      <c r="V872" s="21"/>
      <c r="W872" s="21"/>
      <c r="X872" s="21"/>
      <c r="Y872" s="21"/>
      <c r="Z872" s="21"/>
      <c r="AA872" s="21"/>
    </row>
    <row r="873" spans="1:27">
      <c r="A873" s="21"/>
      <c r="B873" s="21"/>
      <c r="C873" s="21"/>
      <c r="D873" s="21"/>
      <c r="E873" s="21"/>
      <c r="F873" s="38"/>
      <c r="G873" s="5"/>
      <c r="H873" s="21"/>
      <c r="I873" s="21"/>
      <c r="J873" s="21"/>
      <c r="K873" s="21"/>
      <c r="L873" s="21"/>
      <c r="M873" s="21"/>
      <c r="N873" s="21"/>
      <c r="O873" s="21"/>
      <c r="P873" s="21"/>
      <c r="Q873" s="21"/>
      <c r="R873" s="21"/>
      <c r="S873" s="21"/>
      <c r="T873" s="21"/>
      <c r="U873" s="21"/>
      <c r="V873" s="21"/>
      <c r="W873" s="21"/>
      <c r="X873" s="21"/>
      <c r="Y873" s="21"/>
      <c r="Z873" s="21"/>
      <c r="AA873" s="21"/>
    </row>
    <row r="874" spans="1:27">
      <c r="A874" s="21"/>
      <c r="B874" s="21"/>
      <c r="C874" s="21"/>
      <c r="D874" s="21"/>
      <c r="E874" s="21"/>
      <c r="F874" s="38"/>
      <c r="G874" s="5"/>
      <c r="H874" s="21"/>
      <c r="I874" s="21"/>
      <c r="J874" s="21"/>
      <c r="K874" s="21"/>
      <c r="L874" s="21"/>
      <c r="M874" s="21"/>
      <c r="N874" s="21"/>
      <c r="O874" s="21"/>
      <c r="P874" s="21"/>
      <c r="Q874" s="21"/>
      <c r="R874" s="21"/>
      <c r="S874" s="21"/>
      <c r="T874" s="21"/>
      <c r="U874" s="21"/>
      <c r="V874" s="21"/>
      <c r="W874" s="21"/>
      <c r="X874" s="21"/>
      <c r="Y874" s="21"/>
      <c r="Z874" s="21"/>
      <c r="AA874" s="21"/>
    </row>
    <row r="875" spans="1:27">
      <c r="A875" s="21"/>
      <c r="B875" s="21"/>
      <c r="C875" s="21"/>
      <c r="D875" s="21"/>
      <c r="E875" s="21"/>
      <c r="F875" s="38"/>
      <c r="G875" s="5"/>
      <c r="H875" s="21"/>
      <c r="I875" s="21"/>
      <c r="J875" s="21"/>
      <c r="K875" s="21"/>
      <c r="L875" s="21"/>
      <c r="M875" s="21"/>
      <c r="N875" s="21"/>
      <c r="O875" s="21"/>
      <c r="P875" s="21"/>
      <c r="Q875" s="21"/>
      <c r="R875" s="21"/>
      <c r="S875" s="21"/>
      <c r="T875" s="21"/>
      <c r="U875" s="21"/>
      <c r="V875" s="21"/>
      <c r="W875" s="21"/>
      <c r="X875" s="21"/>
      <c r="Y875" s="21"/>
      <c r="Z875" s="21"/>
      <c r="AA875" s="21"/>
    </row>
    <row r="876" spans="1:27">
      <c r="A876" s="21"/>
      <c r="B876" s="21"/>
      <c r="C876" s="21"/>
      <c r="D876" s="21"/>
      <c r="E876" s="21"/>
      <c r="F876" s="38"/>
      <c r="G876" s="5"/>
      <c r="H876" s="21"/>
      <c r="I876" s="21"/>
      <c r="J876" s="21"/>
      <c r="K876" s="21"/>
      <c r="L876" s="21"/>
      <c r="M876" s="21"/>
      <c r="N876" s="21"/>
      <c r="O876" s="21"/>
      <c r="P876" s="21"/>
      <c r="Q876" s="21"/>
      <c r="R876" s="21"/>
      <c r="S876" s="21"/>
      <c r="T876" s="21"/>
      <c r="U876" s="21"/>
      <c r="V876" s="21"/>
      <c r="W876" s="21"/>
      <c r="X876" s="21"/>
      <c r="Y876" s="21"/>
      <c r="Z876" s="21"/>
      <c r="AA876" s="21"/>
    </row>
    <row r="877" spans="1:27">
      <c r="A877" s="21"/>
      <c r="B877" s="21"/>
      <c r="C877" s="21"/>
      <c r="D877" s="21"/>
      <c r="E877" s="21"/>
      <c r="F877" s="38"/>
      <c r="G877" s="5"/>
      <c r="H877" s="21"/>
      <c r="I877" s="21"/>
      <c r="J877" s="21"/>
      <c r="K877" s="21"/>
      <c r="L877" s="21"/>
      <c r="M877" s="21"/>
      <c r="N877" s="21"/>
      <c r="O877" s="21"/>
      <c r="P877" s="21"/>
      <c r="Q877" s="21"/>
      <c r="R877" s="21"/>
      <c r="S877" s="21"/>
      <c r="T877" s="21"/>
      <c r="U877" s="21"/>
      <c r="V877" s="21"/>
      <c r="W877" s="21"/>
      <c r="X877" s="21"/>
      <c r="Y877" s="21"/>
      <c r="Z877" s="21"/>
      <c r="AA877" s="21"/>
    </row>
    <row r="878" spans="1:27">
      <c r="A878" s="21"/>
      <c r="B878" s="21"/>
      <c r="C878" s="21"/>
      <c r="D878" s="21"/>
      <c r="E878" s="21"/>
      <c r="F878" s="38"/>
      <c r="G878" s="5"/>
      <c r="H878" s="21"/>
      <c r="I878" s="21"/>
      <c r="J878" s="21"/>
      <c r="K878" s="21"/>
      <c r="L878" s="21"/>
      <c r="M878" s="21"/>
      <c r="N878" s="21"/>
      <c r="O878" s="21"/>
      <c r="P878" s="21"/>
      <c r="Q878" s="21"/>
      <c r="R878" s="21"/>
      <c r="S878" s="21"/>
      <c r="T878" s="21"/>
      <c r="U878" s="21"/>
      <c r="V878" s="21"/>
      <c r="W878" s="21"/>
      <c r="X878" s="21"/>
      <c r="Y878" s="21"/>
      <c r="Z878" s="21"/>
      <c r="AA878" s="21"/>
    </row>
    <row r="879" spans="1:27">
      <c r="A879" s="21"/>
      <c r="B879" s="21"/>
      <c r="C879" s="21"/>
      <c r="D879" s="21"/>
      <c r="E879" s="21"/>
      <c r="F879" s="38"/>
      <c r="G879" s="5"/>
      <c r="H879" s="21"/>
      <c r="I879" s="21"/>
      <c r="J879" s="21"/>
      <c r="K879" s="21"/>
      <c r="L879" s="21"/>
      <c r="M879" s="21"/>
      <c r="N879" s="21"/>
      <c r="O879" s="21"/>
      <c r="P879" s="21"/>
      <c r="Q879" s="21"/>
      <c r="R879" s="21"/>
      <c r="S879" s="21"/>
      <c r="T879" s="21"/>
      <c r="U879" s="21"/>
      <c r="V879" s="21"/>
      <c r="W879" s="21"/>
      <c r="X879" s="21"/>
      <c r="Y879" s="21"/>
      <c r="Z879" s="21"/>
      <c r="AA879" s="21"/>
    </row>
    <row r="880" spans="1:27">
      <c r="A880" s="21"/>
      <c r="B880" s="21"/>
      <c r="C880" s="21"/>
      <c r="D880" s="21"/>
      <c r="E880" s="21"/>
      <c r="F880" s="38"/>
      <c r="G880" s="5"/>
      <c r="H880" s="21"/>
      <c r="I880" s="21"/>
      <c r="J880" s="21"/>
      <c r="K880" s="21"/>
      <c r="L880" s="21"/>
      <c r="M880" s="21"/>
      <c r="N880" s="21"/>
      <c r="O880" s="21"/>
      <c r="P880" s="21"/>
      <c r="Q880" s="21"/>
      <c r="R880" s="21"/>
      <c r="S880" s="21"/>
      <c r="T880" s="21"/>
      <c r="U880" s="21"/>
      <c r="V880" s="21"/>
      <c r="W880" s="21"/>
      <c r="X880" s="21"/>
      <c r="Y880" s="21"/>
      <c r="Z880" s="21"/>
      <c r="AA880" s="21"/>
    </row>
    <row r="881" spans="1:27">
      <c r="A881" s="21"/>
      <c r="B881" s="21"/>
      <c r="C881" s="21"/>
      <c r="D881" s="21"/>
      <c r="E881" s="21"/>
      <c r="F881" s="38"/>
      <c r="G881" s="5"/>
      <c r="H881" s="21"/>
      <c r="I881" s="21"/>
      <c r="J881" s="21"/>
      <c r="K881" s="21"/>
      <c r="L881" s="21"/>
      <c r="M881" s="21"/>
      <c r="N881" s="21"/>
      <c r="O881" s="21"/>
      <c r="P881" s="21"/>
      <c r="Q881" s="21"/>
      <c r="R881" s="21"/>
      <c r="S881" s="21"/>
      <c r="T881" s="21"/>
      <c r="U881" s="21"/>
      <c r="V881" s="21"/>
      <c r="W881" s="21"/>
      <c r="X881" s="21"/>
      <c r="Y881" s="21"/>
      <c r="Z881" s="21"/>
      <c r="AA881" s="21"/>
    </row>
    <row r="882" spans="1:27">
      <c r="A882" s="21"/>
      <c r="B882" s="21"/>
      <c r="C882" s="21"/>
      <c r="D882" s="21"/>
      <c r="E882" s="21"/>
      <c r="F882" s="38"/>
      <c r="G882" s="5"/>
      <c r="H882" s="21"/>
      <c r="I882" s="21"/>
      <c r="J882" s="21"/>
      <c r="K882" s="21"/>
      <c r="L882" s="21"/>
      <c r="M882" s="21"/>
      <c r="N882" s="21"/>
      <c r="O882" s="21"/>
      <c r="P882" s="21"/>
      <c r="Q882" s="21"/>
      <c r="R882" s="21"/>
      <c r="S882" s="21"/>
      <c r="T882" s="21"/>
      <c r="U882" s="21"/>
      <c r="V882" s="21"/>
      <c r="W882" s="21"/>
      <c r="X882" s="21"/>
      <c r="Y882" s="21"/>
      <c r="Z882" s="21"/>
      <c r="AA882" s="21"/>
    </row>
    <row r="883" spans="1:27">
      <c r="A883" s="21"/>
      <c r="B883" s="21"/>
      <c r="C883" s="21"/>
      <c r="D883" s="21"/>
      <c r="E883" s="21"/>
      <c r="F883" s="38"/>
      <c r="G883" s="5"/>
      <c r="H883" s="21"/>
      <c r="I883" s="21"/>
      <c r="J883" s="21"/>
      <c r="K883" s="21"/>
      <c r="L883" s="21"/>
      <c r="M883" s="21"/>
      <c r="N883" s="21"/>
      <c r="O883" s="21"/>
      <c r="P883" s="21"/>
      <c r="Q883" s="21"/>
      <c r="R883" s="21"/>
      <c r="S883" s="21"/>
      <c r="T883" s="21"/>
      <c r="U883" s="21"/>
      <c r="V883" s="21"/>
      <c r="W883" s="21"/>
      <c r="X883" s="21"/>
      <c r="Y883" s="21"/>
      <c r="Z883" s="21"/>
      <c r="AA883" s="21"/>
    </row>
    <row r="884" spans="1:27">
      <c r="A884" s="21"/>
      <c r="B884" s="21"/>
      <c r="C884" s="21"/>
      <c r="D884" s="21"/>
      <c r="E884" s="21"/>
      <c r="F884" s="38"/>
      <c r="G884" s="5"/>
      <c r="H884" s="21"/>
      <c r="I884" s="21"/>
      <c r="J884" s="21"/>
      <c r="K884" s="21"/>
      <c r="L884" s="21"/>
      <c r="M884" s="21"/>
      <c r="N884" s="21"/>
      <c r="O884" s="21"/>
      <c r="P884" s="21"/>
      <c r="Q884" s="21"/>
      <c r="R884" s="21"/>
      <c r="S884" s="21"/>
      <c r="T884" s="21"/>
      <c r="U884" s="21"/>
      <c r="V884" s="21"/>
      <c r="W884" s="21"/>
      <c r="X884" s="21"/>
      <c r="Y884" s="21"/>
      <c r="Z884" s="21"/>
      <c r="AA884" s="21"/>
    </row>
    <row r="885" spans="1:27">
      <c r="A885" s="21"/>
      <c r="B885" s="21"/>
      <c r="C885" s="21"/>
      <c r="D885" s="21"/>
      <c r="E885" s="21"/>
      <c r="F885" s="38"/>
      <c r="G885" s="5"/>
      <c r="H885" s="21"/>
      <c r="I885" s="21"/>
      <c r="J885" s="21"/>
      <c r="K885" s="21"/>
      <c r="L885" s="21"/>
      <c r="M885" s="21"/>
      <c r="N885" s="21"/>
      <c r="O885" s="21"/>
      <c r="P885" s="21"/>
      <c r="Q885" s="21"/>
      <c r="R885" s="21"/>
      <c r="S885" s="21"/>
      <c r="T885" s="21"/>
      <c r="U885" s="21"/>
      <c r="V885" s="21"/>
      <c r="W885" s="21"/>
      <c r="X885" s="21"/>
      <c r="Y885" s="21"/>
      <c r="Z885" s="21"/>
      <c r="AA885" s="21"/>
    </row>
    <row r="886" spans="1:27">
      <c r="A886" s="21"/>
      <c r="B886" s="21"/>
      <c r="C886" s="21"/>
      <c r="D886" s="21"/>
      <c r="E886" s="21"/>
      <c r="F886" s="38"/>
      <c r="G886" s="5"/>
      <c r="H886" s="21"/>
      <c r="I886" s="21"/>
      <c r="J886" s="21"/>
      <c r="K886" s="21"/>
      <c r="L886" s="21"/>
      <c r="M886" s="21"/>
      <c r="N886" s="21"/>
      <c r="O886" s="21"/>
      <c r="P886" s="21"/>
      <c r="Q886" s="21"/>
      <c r="R886" s="21"/>
      <c r="S886" s="21"/>
      <c r="T886" s="21"/>
      <c r="U886" s="21"/>
      <c r="V886" s="21"/>
      <c r="W886" s="21"/>
      <c r="X886" s="21"/>
      <c r="Y886" s="21"/>
      <c r="Z886" s="21"/>
      <c r="AA886" s="21"/>
    </row>
    <row r="887" spans="1:27">
      <c r="A887" s="21"/>
      <c r="B887" s="21"/>
      <c r="C887" s="21"/>
      <c r="D887" s="21"/>
      <c r="E887" s="21"/>
      <c r="F887" s="38"/>
      <c r="G887" s="5"/>
      <c r="H887" s="21"/>
      <c r="I887" s="21"/>
      <c r="J887" s="21"/>
      <c r="K887" s="21"/>
      <c r="L887" s="21"/>
      <c r="M887" s="21"/>
      <c r="N887" s="21"/>
      <c r="O887" s="21"/>
      <c r="P887" s="21"/>
      <c r="Q887" s="21"/>
      <c r="R887" s="21"/>
      <c r="S887" s="21"/>
      <c r="T887" s="21"/>
      <c r="U887" s="21"/>
      <c r="V887" s="21"/>
      <c r="W887" s="21"/>
      <c r="X887" s="21"/>
      <c r="Y887" s="21"/>
      <c r="Z887" s="21"/>
      <c r="AA887" s="21"/>
    </row>
    <row r="888" spans="1:27">
      <c r="A888" s="21"/>
      <c r="B888" s="21"/>
      <c r="C888" s="21"/>
      <c r="D888" s="21"/>
      <c r="E888" s="21"/>
      <c r="F888" s="38"/>
      <c r="G888" s="5"/>
      <c r="H888" s="21"/>
      <c r="I888" s="21"/>
      <c r="J888" s="21"/>
      <c r="K888" s="21"/>
      <c r="L888" s="21"/>
      <c r="M888" s="21"/>
      <c r="N888" s="21"/>
      <c r="O888" s="21"/>
      <c r="P888" s="21"/>
      <c r="Q888" s="21"/>
      <c r="R888" s="21"/>
      <c r="S888" s="21"/>
      <c r="T888" s="21"/>
      <c r="U888" s="21"/>
      <c r="V888" s="21"/>
      <c r="W888" s="21"/>
      <c r="X888" s="21"/>
      <c r="Y888" s="21"/>
      <c r="Z888" s="21"/>
      <c r="AA888" s="21"/>
    </row>
    <row r="889" spans="1:27">
      <c r="A889" s="21"/>
      <c r="B889" s="21"/>
      <c r="C889" s="21"/>
      <c r="D889" s="21"/>
      <c r="E889" s="21"/>
      <c r="F889" s="38"/>
      <c r="G889" s="5"/>
      <c r="H889" s="21"/>
      <c r="I889" s="21"/>
      <c r="J889" s="21"/>
      <c r="K889" s="21"/>
      <c r="L889" s="21"/>
      <c r="M889" s="21"/>
      <c r="N889" s="21"/>
      <c r="O889" s="21"/>
      <c r="P889" s="21"/>
      <c r="Q889" s="21"/>
      <c r="R889" s="21"/>
      <c r="S889" s="21"/>
      <c r="T889" s="21"/>
      <c r="U889" s="21"/>
      <c r="V889" s="21"/>
      <c r="W889" s="21"/>
      <c r="X889" s="21"/>
      <c r="Y889" s="21"/>
      <c r="Z889" s="21"/>
      <c r="AA889" s="21"/>
    </row>
    <row r="890" spans="1:27">
      <c r="A890" s="21"/>
      <c r="B890" s="21"/>
      <c r="C890" s="21"/>
      <c r="D890" s="21"/>
      <c r="E890" s="21"/>
      <c r="F890" s="38"/>
      <c r="G890" s="5"/>
      <c r="H890" s="21"/>
      <c r="I890" s="21"/>
      <c r="J890" s="21"/>
      <c r="K890" s="21"/>
      <c r="L890" s="21"/>
      <c r="M890" s="21"/>
      <c r="N890" s="21"/>
      <c r="O890" s="21"/>
      <c r="P890" s="21"/>
      <c r="Q890" s="21"/>
      <c r="R890" s="21"/>
      <c r="S890" s="21"/>
      <c r="T890" s="21"/>
      <c r="U890" s="21"/>
      <c r="V890" s="21"/>
      <c r="W890" s="21"/>
      <c r="X890" s="21"/>
      <c r="Y890" s="21"/>
      <c r="Z890" s="21"/>
      <c r="AA890" s="21"/>
    </row>
    <row r="891" spans="1:27">
      <c r="A891" s="21"/>
      <c r="B891" s="21"/>
      <c r="C891" s="21"/>
      <c r="D891" s="21"/>
      <c r="E891" s="21"/>
      <c r="F891" s="38"/>
      <c r="G891" s="5"/>
      <c r="H891" s="21"/>
      <c r="I891" s="21"/>
      <c r="J891" s="21"/>
      <c r="K891" s="21"/>
      <c r="L891" s="21"/>
      <c r="M891" s="21"/>
      <c r="N891" s="21"/>
      <c r="O891" s="21"/>
      <c r="P891" s="21"/>
      <c r="Q891" s="21"/>
      <c r="R891" s="21"/>
      <c r="S891" s="21"/>
      <c r="T891" s="21"/>
      <c r="U891" s="21"/>
      <c r="V891" s="21"/>
      <c r="W891" s="21"/>
      <c r="X891" s="21"/>
      <c r="Y891" s="21"/>
      <c r="Z891" s="21"/>
      <c r="AA891" s="21"/>
    </row>
    <row r="892" spans="1:27">
      <c r="A892" s="21"/>
      <c r="B892" s="21"/>
      <c r="C892" s="21"/>
      <c r="D892" s="21"/>
      <c r="E892" s="21"/>
      <c r="F892" s="38"/>
      <c r="G892" s="5"/>
      <c r="H892" s="21"/>
      <c r="I892" s="21"/>
      <c r="J892" s="21"/>
      <c r="K892" s="21"/>
      <c r="L892" s="21"/>
      <c r="M892" s="21"/>
      <c r="N892" s="21"/>
      <c r="O892" s="21"/>
      <c r="P892" s="21"/>
      <c r="Q892" s="21"/>
      <c r="R892" s="21"/>
      <c r="S892" s="21"/>
      <c r="T892" s="21"/>
      <c r="U892" s="21"/>
      <c r="V892" s="21"/>
      <c r="W892" s="21"/>
      <c r="X892" s="21"/>
      <c r="Y892" s="21"/>
      <c r="Z892" s="21"/>
      <c r="AA892" s="21"/>
    </row>
    <row r="893" spans="1:27">
      <c r="A893" s="21"/>
      <c r="B893" s="21"/>
      <c r="C893" s="21"/>
      <c r="D893" s="21"/>
      <c r="E893" s="21"/>
      <c r="F893" s="38"/>
      <c r="G893" s="5"/>
      <c r="H893" s="21"/>
      <c r="I893" s="21"/>
      <c r="J893" s="21"/>
      <c r="K893" s="21"/>
      <c r="L893" s="21"/>
      <c r="M893" s="21"/>
      <c r="N893" s="21"/>
      <c r="O893" s="21"/>
      <c r="P893" s="21"/>
      <c r="Q893" s="21"/>
      <c r="R893" s="21"/>
      <c r="S893" s="21"/>
      <c r="T893" s="21"/>
      <c r="U893" s="21"/>
      <c r="V893" s="21"/>
      <c r="W893" s="21"/>
      <c r="X893" s="21"/>
      <c r="Y893" s="21"/>
      <c r="Z893" s="21"/>
      <c r="AA893" s="21"/>
    </row>
    <row r="894" spans="1:27">
      <c r="A894" s="21"/>
      <c r="B894" s="21"/>
      <c r="C894" s="21"/>
      <c r="D894" s="21"/>
      <c r="E894" s="21"/>
      <c r="F894" s="38"/>
      <c r="G894" s="5"/>
      <c r="H894" s="21"/>
      <c r="I894" s="21"/>
      <c r="J894" s="21"/>
      <c r="K894" s="21"/>
      <c r="L894" s="21"/>
      <c r="M894" s="21"/>
      <c r="N894" s="21"/>
      <c r="O894" s="21"/>
      <c r="P894" s="21"/>
      <c r="Q894" s="21"/>
      <c r="R894" s="21"/>
      <c r="S894" s="21"/>
      <c r="T894" s="21"/>
      <c r="U894" s="21"/>
      <c r="V894" s="21"/>
      <c r="W894" s="21"/>
      <c r="X894" s="21"/>
      <c r="Y894" s="21"/>
      <c r="Z894" s="21"/>
      <c r="AA894" s="21"/>
    </row>
    <row r="895" spans="1:27">
      <c r="A895" s="21"/>
      <c r="B895" s="21"/>
      <c r="C895" s="21"/>
      <c r="D895" s="21"/>
      <c r="E895" s="21"/>
      <c r="F895" s="38"/>
      <c r="G895" s="5"/>
      <c r="H895" s="21"/>
      <c r="I895" s="21"/>
      <c r="J895" s="21"/>
      <c r="K895" s="21"/>
      <c r="L895" s="21"/>
      <c r="M895" s="21"/>
      <c r="N895" s="21"/>
      <c r="O895" s="21"/>
      <c r="P895" s="21"/>
      <c r="Q895" s="21"/>
      <c r="R895" s="21"/>
      <c r="S895" s="21"/>
      <c r="T895" s="21"/>
      <c r="U895" s="21"/>
      <c r="V895" s="21"/>
      <c r="W895" s="21"/>
      <c r="X895" s="21"/>
      <c r="Y895" s="21"/>
      <c r="Z895" s="21"/>
      <c r="AA895" s="21"/>
    </row>
    <row r="896" spans="1:27">
      <c r="A896" s="21"/>
      <c r="B896" s="21"/>
      <c r="C896" s="21"/>
      <c r="D896" s="21"/>
      <c r="E896" s="21"/>
      <c r="F896" s="38"/>
      <c r="G896" s="5"/>
      <c r="H896" s="21"/>
      <c r="I896" s="21"/>
      <c r="J896" s="21"/>
      <c r="K896" s="21"/>
      <c r="L896" s="21"/>
      <c r="M896" s="21"/>
      <c r="N896" s="21"/>
      <c r="O896" s="21"/>
      <c r="P896" s="21"/>
      <c r="Q896" s="21"/>
      <c r="R896" s="21"/>
      <c r="S896" s="21"/>
      <c r="T896" s="21"/>
      <c r="U896" s="21"/>
      <c r="V896" s="21"/>
      <c r="W896" s="21"/>
      <c r="X896" s="21"/>
      <c r="Y896" s="21"/>
      <c r="Z896" s="21"/>
      <c r="AA896" s="21"/>
    </row>
    <row r="897" spans="1:27">
      <c r="A897" s="21"/>
      <c r="B897" s="21"/>
      <c r="C897" s="21"/>
      <c r="D897" s="21"/>
      <c r="E897" s="21"/>
      <c r="F897" s="38"/>
      <c r="G897" s="5"/>
      <c r="H897" s="21"/>
      <c r="I897" s="21"/>
      <c r="J897" s="21"/>
      <c r="K897" s="21"/>
      <c r="L897" s="21"/>
      <c r="M897" s="21"/>
      <c r="N897" s="21"/>
      <c r="O897" s="21"/>
      <c r="P897" s="21"/>
      <c r="Q897" s="21"/>
      <c r="R897" s="21"/>
      <c r="S897" s="21"/>
      <c r="T897" s="21"/>
      <c r="U897" s="21"/>
      <c r="V897" s="21"/>
      <c r="W897" s="21"/>
      <c r="X897" s="21"/>
      <c r="Y897" s="21"/>
      <c r="Z897" s="21"/>
      <c r="AA897" s="21"/>
    </row>
    <row r="898" spans="1:27">
      <c r="A898" s="21"/>
      <c r="B898" s="21"/>
      <c r="C898" s="21"/>
      <c r="D898" s="21"/>
      <c r="E898" s="21"/>
      <c r="F898" s="38"/>
      <c r="G898" s="5"/>
      <c r="H898" s="21"/>
      <c r="I898" s="21"/>
      <c r="J898" s="21"/>
      <c r="K898" s="21"/>
      <c r="L898" s="21"/>
      <c r="M898" s="21"/>
      <c r="N898" s="21"/>
      <c r="O898" s="21"/>
      <c r="P898" s="21"/>
      <c r="Q898" s="21"/>
      <c r="R898" s="21"/>
      <c r="S898" s="21"/>
      <c r="T898" s="21"/>
      <c r="U898" s="21"/>
      <c r="V898" s="21"/>
      <c r="W898" s="21"/>
      <c r="X898" s="21"/>
      <c r="Y898" s="21"/>
      <c r="Z898" s="21"/>
      <c r="AA898" s="21"/>
    </row>
    <row r="899" spans="1:27">
      <c r="A899" s="21"/>
      <c r="B899" s="21"/>
      <c r="C899" s="21"/>
      <c r="D899" s="21"/>
      <c r="E899" s="21"/>
      <c r="F899" s="38"/>
      <c r="G899" s="5"/>
      <c r="H899" s="21"/>
      <c r="I899" s="21"/>
      <c r="J899" s="21"/>
      <c r="K899" s="21"/>
      <c r="L899" s="21"/>
      <c r="M899" s="21"/>
      <c r="N899" s="21"/>
      <c r="O899" s="21"/>
      <c r="P899" s="21"/>
      <c r="Q899" s="21"/>
      <c r="R899" s="21"/>
      <c r="S899" s="21"/>
      <c r="T899" s="21"/>
      <c r="U899" s="21"/>
      <c r="V899" s="21"/>
      <c r="W899" s="21"/>
      <c r="X899" s="21"/>
      <c r="Y899" s="21"/>
      <c r="Z899" s="21"/>
      <c r="AA899" s="21"/>
    </row>
    <row r="900" spans="1:27">
      <c r="A900" s="21"/>
      <c r="B900" s="21"/>
      <c r="C900" s="21"/>
      <c r="D900" s="21"/>
      <c r="E900" s="21"/>
      <c r="F900" s="38"/>
      <c r="G900" s="5"/>
      <c r="H900" s="21"/>
      <c r="I900" s="21"/>
      <c r="J900" s="21"/>
      <c r="K900" s="21"/>
      <c r="L900" s="21"/>
      <c r="M900" s="21"/>
      <c r="N900" s="21"/>
      <c r="O900" s="21"/>
      <c r="P900" s="21"/>
      <c r="Q900" s="21"/>
      <c r="R900" s="21"/>
      <c r="S900" s="21"/>
      <c r="T900" s="21"/>
      <c r="U900" s="21"/>
      <c r="V900" s="21"/>
      <c r="W900" s="21"/>
      <c r="X900" s="21"/>
      <c r="Y900" s="21"/>
      <c r="Z900" s="21"/>
      <c r="AA900" s="21"/>
    </row>
    <row r="901" spans="1:27">
      <c r="A901" s="21"/>
      <c r="B901" s="21"/>
      <c r="C901" s="21"/>
      <c r="D901" s="21"/>
      <c r="E901" s="21"/>
      <c r="F901" s="38"/>
      <c r="G901" s="5"/>
      <c r="H901" s="21"/>
      <c r="I901" s="21"/>
      <c r="J901" s="21"/>
      <c r="K901" s="21"/>
      <c r="L901" s="21"/>
      <c r="M901" s="21"/>
      <c r="N901" s="21"/>
      <c r="O901" s="21"/>
      <c r="P901" s="21"/>
      <c r="Q901" s="21"/>
      <c r="R901" s="21"/>
      <c r="S901" s="21"/>
      <c r="T901" s="21"/>
      <c r="U901" s="21"/>
      <c r="V901" s="21"/>
      <c r="W901" s="21"/>
      <c r="X901" s="21"/>
      <c r="Y901" s="21"/>
      <c r="Z901" s="21"/>
      <c r="AA901" s="21"/>
    </row>
    <row r="902" spans="1:27">
      <c r="A902" s="21"/>
      <c r="B902" s="21"/>
      <c r="C902" s="21"/>
      <c r="D902" s="21"/>
      <c r="E902" s="21"/>
      <c r="F902" s="38"/>
      <c r="G902" s="5"/>
      <c r="H902" s="21"/>
      <c r="I902" s="21"/>
      <c r="J902" s="21"/>
      <c r="K902" s="21"/>
      <c r="L902" s="21"/>
      <c r="M902" s="21"/>
      <c r="N902" s="21"/>
      <c r="O902" s="21"/>
      <c r="P902" s="21"/>
      <c r="Q902" s="21"/>
      <c r="R902" s="21"/>
      <c r="S902" s="21"/>
      <c r="T902" s="21"/>
      <c r="U902" s="21"/>
      <c r="V902" s="21"/>
      <c r="W902" s="21"/>
      <c r="X902" s="21"/>
      <c r="Y902" s="21"/>
      <c r="Z902" s="21"/>
      <c r="AA902" s="21"/>
    </row>
    <row r="903" spans="1:27">
      <c r="A903" s="21"/>
      <c r="B903" s="21"/>
      <c r="C903" s="21"/>
      <c r="D903" s="21"/>
      <c r="E903" s="21"/>
      <c r="F903" s="38"/>
      <c r="G903" s="5"/>
      <c r="H903" s="21"/>
      <c r="I903" s="21"/>
      <c r="J903" s="21"/>
      <c r="K903" s="21"/>
      <c r="L903" s="21"/>
      <c r="M903" s="21"/>
      <c r="N903" s="21"/>
      <c r="O903" s="21"/>
      <c r="P903" s="21"/>
      <c r="Q903" s="21"/>
      <c r="R903" s="21"/>
      <c r="S903" s="21"/>
      <c r="T903" s="21"/>
      <c r="U903" s="21"/>
      <c r="V903" s="21"/>
      <c r="W903" s="21"/>
      <c r="X903" s="21"/>
      <c r="Y903" s="21"/>
      <c r="Z903" s="21"/>
      <c r="AA903" s="21"/>
    </row>
    <row r="904" spans="1:27">
      <c r="A904" s="21"/>
      <c r="B904" s="21"/>
      <c r="C904" s="21"/>
      <c r="D904" s="21"/>
      <c r="E904" s="21"/>
      <c r="F904" s="38"/>
      <c r="G904" s="5"/>
      <c r="H904" s="21"/>
      <c r="I904" s="21"/>
      <c r="J904" s="21"/>
      <c r="K904" s="21"/>
      <c r="L904" s="21"/>
      <c r="M904" s="21"/>
      <c r="N904" s="21"/>
      <c r="O904" s="21"/>
      <c r="P904" s="21"/>
      <c r="Q904" s="21"/>
      <c r="R904" s="21"/>
      <c r="S904" s="21"/>
      <c r="T904" s="21"/>
      <c r="U904" s="21"/>
      <c r="V904" s="21"/>
      <c r="W904" s="21"/>
      <c r="X904" s="21"/>
      <c r="Y904" s="21"/>
      <c r="Z904" s="21"/>
      <c r="AA904" s="21"/>
    </row>
    <row r="905" spans="1:27">
      <c r="A905" s="21"/>
      <c r="B905" s="21"/>
      <c r="C905" s="21"/>
      <c r="D905" s="21"/>
      <c r="E905" s="21"/>
      <c r="F905" s="38"/>
      <c r="G905" s="5"/>
      <c r="H905" s="21"/>
      <c r="I905" s="21"/>
      <c r="J905" s="21"/>
      <c r="K905" s="21"/>
      <c r="L905" s="21"/>
      <c r="M905" s="21"/>
      <c r="N905" s="21"/>
      <c r="O905" s="21"/>
      <c r="P905" s="21"/>
      <c r="Q905" s="21"/>
      <c r="R905" s="21"/>
      <c r="S905" s="21"/>
      <c r="T905" s="21"/>
      <c r="U905" s="21"/>
      <c r="V905" s="21"/>
      <c r="W905" s="21"/>
      <c r="X905" s="21"/>
      <c r="Y905" s="21"/>
      <c r="Z905" s="21"/>
      <c r="AA905" s="21"/>
    </row>
    <row r="906" spans="1:27">
      <c r="A906" s="21"/>
      <c r="B906" s="21"/>
      <c r="C906" s="21"/>
      <c r="D906" s="21"/>
      <c r="E906" s="21"/>
      <c r="F906" s="38"/>
      <c r="G906" s="5"/>
      <c r="H906" s="21"/>
      <c r="I906" s="21"/>
      <c r="J906" s="21"/>
      <c r="K906" s="21"/>
      <c r="L906" s="21"/>
      <c r="M906" s="21"/>
      <c r="N906" s="21"/>
      <c r="O906" s="21"/>
      <c r="P906" s="21"/>
      <c r="Q906" s="21"/>
      <c r="R906" s="21"/>
      <c r="S906" s="21"/>
      <c r="T906" s="21"/>
      <c r="U906" s="21"/>
      <c r="V906" s="21"/>
      <c r="W906" s="21"/>
      <c r="X906" s="21"/>
      <c r="Y906" s="21"/>
      <c r="Z906" s="21"/>
      <c r="AA906" s="21"/>
    </row>
    <row r="907" spans="1:27">
      <c r="A907" s="21"/>
      <c r="B907" s="21"/>
      <c r="C907" s="21"/>
      <c r="D907" s="21"/>
      <c r="E907" s="21"/>
      <c r="F907" s="38"/>
      <c r="G907" s="5"/>
      <c r="H907" s="21"/>
      <c r="I907" s="21"/>
      <c r="J907" s="21"/>
      <c r="K907" s="21"/>
      <c r="L907" s="21"/>
      <c r="M907" s="21"/>
      <c r="N907" s="21"/>
      <c r="O907" s="21"/>
      <c r="P907" s="21"/>
      <c r="Q907" s="21"/>
      <c r="R907" s="21"/>
      <c r="S907" s="21"/>
      <c r="T907" s="21"/>
      <c r="U907" s="21"/>
      <c r="V907" s="21"/>
      <c r="W907" s="21"/>
      <c r="X907" s="21"/>
      <c r="Y907" s="21"/>
      <c r="Z907" s="21"/>
      <c r="AA907" s="21"/>
    </row>
    <row r="908" spans="1:27">
      <c r="A908" s="21"/>
      <c r="B908" s="21"/>
      <c r="C908" s="21"/>
      <c r="D908" s="21"/>
      <c r="E908" s="21"/>
      <c r="F908" s="38"/>
      <c r="G908" s="5"/>
      <c r="H908" s="21"/>
      <c r="I908" s="21"/>
      <c r="J908" s="21"/>
      <c r="K908" s="21"/>
      <c r="L908" s="21"/>
      <c r="M908" s="21"/>
      <c r="N908" s="21"/>
      <c r="O908" s="21"/>
      <c r="P908" s="21"/>
      <c r="Q908" s="21"/>
      <c r="R908" s="21"/>
      <c r="S908" s="21"/>
      <c r="T908" s="21"/>
      <c r="U908" s="21"/>
      <c r="V908" s="21"/>
      <c r="W908" s="21"/>
      <c r="X908" s="21"/>
      <c r="Y908" s="21"/>
      <c r="Z908" s="21"/>
      <c r="AA908" s="21"/>
    </row>
    <row r="909" spans="1:27">
      <c r="A909" s="21"/>
      <c r="B909" s="21"/>
      <c r="C909" s="21"/>
      <c r="D909" s="21"/>
      <c r="E909" s="21"/>
      <c r="F909" s="38"/>
      <c r="G909" s="5"/>
      <c r="H909" s="21"/>
      <c r="I909" s="21"/>
      <c r="J909" s="21"/>
      <c r="K909" s="21"/>
      <c r="L909" s="21"/>
      <c r="M909" s="21"/>
      <c r="N909" s="21"/>
      <c r="O909" s="21"/>
      <c r="P909" s="21"/>
      <c r="Q909" s="21"/>
      <c r="R909" s="21"/>
      <c r="S909" s="21"/>
      <c r="T909" s="21"/>
      <c r="U909" s="21"/>
      <c r="V909" s="21"/>
      <c r="W909" s="21"/>
      <c r="X909" s="21"/>
      <c r="Y909" s="21"/>
      <c r="Z909" s="21"/>
      <c r="AA909" s="21"/>
    </row>
    <row r="910" spans="1:27">
      <c r="A910" s="21"/>
      <c r="B910" s="21"/>
      <c r="C910" s="21"/>
      <c r="D910" s="21"/>
      <c r="E910" s="21"/>
      <c r="F910" s="38"/>
      <c r="G910" s="5"/>
      <c r="H910" s="21"/>
      <c r="I910" s="21"/>
      <c r="J910" s="21"/>
      <c r="K910" s="21"/>
      <c r="L910" s="21"/>
      <c r="M910" s="21"/>
      <c r="N910" s="21"/>
      <c r="O910" s="21"/>
      <c r="P910" s="21"/>
      <c r="Q910" s="21"/>
      <c r="R910" s="21"/>
      <c r="S910" s="21"/>
      <c r="T910" s="21"/>
      <c r="U910" s="21"/>
      <c r="V910" s="21"/>
      <c r="W910" s="21"/>
      <c r="X910" s="21"/>
      <c r="Y910" s="21"/>
      <c r="Z910" s="21"/>
      <c r="AA910" s="21"/>
    </row>
    <row r="911" spans="1:27">
      <c r="A911" s="21"/>
      <c r="B911" s="21"/>
      <c r="C911" s="21"/>
      <c r="D911" s="21"/>
      <c r="E911" s="21"/>
      <c r="F911" s="38"/>
      <c r="G911" s="5"/>
      <c r="H911" s="21"/>
      <c r="I911" s="21"/>
      <c r="J911" s="21"/>
      <c r="K911" s="21"/>
      <c r="L911" s="21"/>
      <c r="M911" s="21"/>
      <c r="N911" s="21"/>
      <c r="O911" s="21"/>
      <c r="P911" s="21"/>
      <c r="Q911" s="21"/>
      <c r="R911" s="21"/>
      <c r="S911" s="21"/>
      <c r="T911" s="21"/>
      <c r="U911" s="21"/>
      <c r="V911" s="21"/>
      <c r="W911" s="21"/>
      <c r="X911" s="21"/>
      <c r="Y911" s="21"/>
      <c r="Z911" s="21"/>
      <c r="AA911" s="21"/>
    </row>
    <row r="912" spans="1:27">
      <c r="A912" s="21"/>
      <c r="B912" s="21"/>
      <c r="C912" s="21"/>
      <c r="D912" s="21"/>
      <c r="E912" s="21"/>
      <c r="F912" s="38"/>
      <c r="G912" s="5"/>
      <c r="H912" s="21"/>
      <c r="I912" s="21"/>
      <c r="J912" s="21"/>
      <c r="K912" s="21"/>
      <c r="L912" s="21"/>
      <c r="M912" s="21"/>
      <c r="N912" s="21"/>
      <c r="O912" s="21"/>
      <c r="P912" s="21"/>
      <c r="Q912" s="21"/>
      <c r="R912" s="21"/>
      <c r="S912" s="21"/>
      <c r="T912" s="21"/>
      <c r="U912" s="21"/>
      <c r="V912" s="21"/>
      <c r="W912" s="21"/>
      <c r="X912" s="21"/>
      <c r="Y912" s="21"/>
      <c r="Z912" s="21"/>
      <c r="AA912" s="21"/>
    </row>
    <row r="913" spans="1:27">
      <c r="A913" s="21"/>
      <c r="B913" s="21"/>
      <c r="C913" s="21"/>
      <c r="D913" s="21"/>
      <c r="E913" s="21"/>
      <c r="F913" s="38"/>
      <c r="G913" s="5"/>
      <c r="H913" s="21"/>
      <c r="I913" s="21"/>
      <c r="J913" s="21"/>
      <c r="K913" s="21"/>
      <c r="L913" s="21"/>
      <c r="M913" s="21"/>
      <c r="N913" s="21"/>
      <c r="O913" s="21"/>
      <c r="P913" s="21"/>
      <c r="Q913" s="21"/>
      <c r="R913" s="21"/>
      <c r="S913" s="21"/>
      <c r="T913" s="21"/>
      <c r="U913" s="21"/>
      <c r="V913" s="21"/>
      <c r="W913" s="21"/>
      <c r="X913" s="21"/>
      <c r="Y913" s="21"/>
      <c r="Z913" s="21"/>
      <c r="AA913" s="21"/>
    </row>
    <row r="914" spans="1:27">
      <c r="A914" s="21"/>
      <c r="B914" s="21"/>
      <c r="C914" s="21"/>
      <c r="D914" s="21"/>
      <c r="E914" s="21"/>
      <c r="F914" s="38"/>
      <c r="G914" s="5"/>
      <c r="H914" s="21"/>
      <c r="I914" s="21"/>
      <c r="J914" s="21"/>
      <c r="K914" s="21"/>
      <c r="L914" s="21"/>
      <c r="M914" s="21"/>
      <c r="N914" s="21"/>
      <c r="O914" s="21"/>
      <c r="P914" s="21"/>
      <c r="Q914" s="21"/>
      <c r="R914" s="21"/>
      <c r="S914" s="21"/>
      <c r="T914" s="21"/>
      <c r="U914" s="21"/>
      <c r="V914" s="21"/>
      <c r="W914" s="21"/>
      <c r="X914" s="21"/>
      <c r="Y914" s="21"/>
      <c r="Z914" s="21"/>
      <c r="AA914" s="21"/>
    </row>
    <row r="915" spans="1:27">
      <c r="A915" s="21"/>
      <c r="B915" s="21"/>
      <c r="C915" s="21"/>
      <c r="D915" s="21"/>
      <c r="E915" s="21"/>
      <c r="F915" s="38"/>
      <c r="G915" s="5"/>
      <c r="H915" s="21"/>
      <c r="I915" s="21"/>
      <c r="J915" s="21"/>
      <c r="K915" s="21"/>
      <c r="L915" s="21"/>
      <c r="M915" s="21"/>
      <c r="N915" s="21"/>
      <c r="O915" s="21"/>
      <c r="P915" s="21"/>
      <c r="Q915" s="21"/>
      <c r="R915" s="21"/>
      <c r="S915" s="21"/>
      <c r="T915" s="21"/>
      <c r="U915" s="21"/>
      <c r="V915" s="21"/>
      <c r="W915" s="21"/>
      <c r="X915" s="21"/>
      <c r="Y915" s="21"/>
      <c r="Z915" s="21"/>
      <c r="AA915" s="21"/>
    </row>
    <row r="916" spans="1:27">
      <c r="A916" s="21"/>
      <c r="B916" s="21"/>
      <c r="C916" s="21"/>
      <c r="D916" s="21"/>
      <c r="E916" s="21"/>
      <c r="F916" s="38"/>
      <c r="G916" s="5"/>
      <c r="H916" s="21"/>
      <c r="I916" s="21"/>
      <c r="J916" s="21"/>
      <c r="K916" s="21"/>
      <c r="L916" s="21"/>
      <c r="M916" s="21"/>
      <c r="N916" s="21"/>
      <c r="O916" s="21"/>
      <c r="P916" s="21"/>
      <c r="Q916" s="21"/>
      <c r="R916" s="21"/>
      <c r="S916" s="21"/>
      <c r="T916" s="21"/>
      <c r="U916" s="21"/>
      <c r="V916" s="21"/>
      <c r="W916" s="21"/>
      <c r="X916" s="21"/>
      <c r="Y916" s="21"/>
      <c r="Z916" s="21"/>
      <c r="AA916" s="21"/>
    </row>
    <row r="917" spans="1:27">
      <c r="A917" s="21"/>
      <c r="B917" s="21"/>
      <c r="C917" s="21"/>
      <c r="D917" s="21"/>
      <c r="E917" s="21"/>
      <c r="F917" s="38"/>
      <c r="G917" s="5"/>
      <c r="H917" s="21"/>
      <c r="I917" s="21"/>
      <c r="J917" s="21"/>
      <c r="K917" s="21"/>
      <c r="L917" s="21"/>
      <c r="M917" s="21"/>
      <c r="N917" s="21"/>
      <c r="O917" s="21"/>
      <c r="P917" s="21"/>
      <c r="Q917" s="21"/>
      <c r="R917" s="21"/>
      <c r="S917" s="21"/>
      <c r="T917" s="21"/>
      <c r="U917" s="21"/>
      <c r="V917" s="21"/>
      <c r="W917" s="21"/>
      <c r="X917" s="21"/>
      <c r="Y917" s="21"/>
      <c r="Z917" s="21"/>
      <c r="AA917" s="21"/>
    </row>
    <row r="918" spans="1:27">
      <c r="A918" s="21"/>
      <c r="B918" s="21"/>
      <c r="C918" s="21"/>
      <c r="D918" s="21"/>
      <c r="E918" s="21"/>
      <c r="F918" s="38"/>
      <c r="G918" s="5"/>
      <c r="H918" s="21"/>
      <c r="I918" s="21"/>
      <c r="J918" s="21"/>
      <c r="K918" s="21"/>
      <c r="L918" s="21"/>
      <c r="M918" s="21"/>
      <c r="N918" s="21"/>
      <c r="O918" s="21"/>
      <c r="P918" s="21"/>
      <c r="Q918" s="21"/>
      <c r="R918" s="21"/>
      <c r="S918" s="21"/>
      <c r="T918" s="21"/>
      <c r="U918" s="21"/>
      <c r="V918" s="21"/>
      <c r="W918" s="21"/>
      <c r="X918" s="21"/>
      <c r="Y918" s="21"/>
      <c r="Z918" s="21"/>
      <c r="AA918" s="21"/>
    </row>
    <row r="919" spans="1:27">
      <c r="A919" s="21"/>
      <c r="B919" s="21"/>
      <c r="C919" s="21"/>
      <c r="D919" s="21"/>
      <c r="E919" s="21"/>
      <c r="F919" s="38"/>
      <c r="G919" s="5"/>
      <c r="H919" s="21"/>
      <c r="I919" s="21"/>
      <c r="J919" s="21"/>
      <c r="K919" s="21"/>
      <c r="L919" s="21"/>
      <c r="M919" s="21"/>
      <c r="N919" s="21"/>
      <c r="O919" s="21"/>
      <c r="P919" s="21"/>
      <c r="Q919" s="21"/>
      <c r="R919" s="21"/>
      <c r="S919" s="21"/>
      <c r="T919" s="21"/>
      <c r="U919" s="21"/>
      <c r="V919" s="21"/>
      <c r="W919" s="21"/>
      <c r="X919" s="21"/>
      <c r="Y919" s="21"/>
      <c r="Z919" s="21"/>
      <c r="AA919" s="21"/>
    </row>
    <row r="920" spans="1:27">
      <c r="A920" s="21"/>
      <c r="B920" s="21"/>
      <c r="C920" s="21"/>
      <c r="D920" s="21"/>
      <c r="E920" s="21"/>
      <c r="F920" s="38"/>
      <c r="G920" s="5"/>
      <c r="H920" s="21"/>
      <c r="I920" s="21"/>
      <c r="J920" s="21"/>
      <c r="K920" s="21"/>
      <c r="L920" s="21"/>
      <c r="M920" s="21"/>
      <c r="N920" s="21"/>
      <c r="O920" s="21"/>
      <c r="P920" s="21"/>
      <c r="Q920" s="21"/>
      <c r="R920" s="21"/>
      <c r="S920" s="21"/>
      <c r="T920" s="21"/>
      <c r="U920" s="21"/>
      <c r="V920" s="21"/>
      <c r="W920" s="21"/>
      <c r="X920" s="21"/>
      <c r="Y920" s="21"/>
      <c r="Z920" s="21"/>
      <c r="AA920" s="21"/>
    </row>
    <row r="921" spans="1:27">
      <c r="A921" s="21"/>
      <c r="B921" s="21"/>
      <c r="C921" s="21"/>
      <c r="D921" s="21"/>
      <c r="E921" s="21"/>
      <c r="F921" s="38"/>
      <c r="G921" s="5"/>
      <c r="H921" s="21"/>
      <c r="I921" s="21"/>
      <c r="J921" s="21"/>
      <c r="K921" s="21"/>
      <c r="L921" s="21"/>
      <c r="M921" s="21"/>
      <c r="N921" s="21"/>
      <c r="O921" s="21"/>
      <c r="P921" s="21"/>
      <c r="Q921" s="21"/>
      <c r="R921" s="21"/>
      <c r="S921" s="21"/>
      <c r="T921" s="21"/>
      <c r="U921" s="21"/>
      <c r="V921" s="21"/>
      <c r="W921" s="21"/>
      <c r="X921" s="21"/>
      <c r="Y921" s="21"/>
      <c r="Z921" s="21"/>
      <c r="AA921" s="21"/>
    </row>
    <row r="922" spans="1:27">
      <c r="A922" s="21"/>
      <c r="B922" s="21"/>
      <c r="C922" s="21"/>
      <c r="D922" s="21"/>
      <c r="E922" s="21"/>
      <c r="F922" s="38"/>
      <c r="G922" s="5"/>
      <c r="H922" s="21"/>
      <c r="I922" s="21"/>
      <c r="J922" s="21"/>
      <c r="K922" s="21"/>
      <c r="L922" s="21"/>
      <c r="M922" s="21"/>
      <c r="N922" s="21"/>
      <c r="O922" s="21"/>
      <c r="P922" s="21"/>
      <c r="Q922" s="21"/>
      <c r="R922" s="21"/>
      <c r="S922" s="21"/>
      <c r="T922" s="21"/>
      <c r="U922" s="21"/>
      <c r="V922" s="21"/>
      <c r="W922" s="21"/>
      <c r="X922" s="21"/>
      <c r="Y922" s="21"/>
      <c r="Z922" s="21"/>
      <c r="AA922" s="21"/>
    </row>
    <row r="923" spans="1:27">
      <c r="A923" s="21"/>
      <c r="B923" s="21"/>
      <c r="C923" s="21"/>
      <c r="D923" s="21"/>
      <c r="E923" s="21"/>
      <c r="F923" s="38"/>
      <c r="G923" s="5"/>
      <c r="H923" s="21"/>
      <c r="I923" s="21"/>
      <c r="J923" s="21"/>
      <c r="K923" s="21"/>
      <c r="L923" s="21"/>
      <c r="M923" s="21"/>
      <c r="N923" s="21"/>
      <c r="O923" s="21"/>
      <c r="P923" s="21"/>
      <c r="Q923" s="21"/>
      <c r="R923" s="21"/>
      <c r="S923" s="21"/>
      <c r="T923" s="21"/>
      <c r="U923" s="21"/>
      <c r="V923" s="21"/>
      <c r="W923" s="21"/>
      <c r="X923" s="21"/>
      <c r="Y923" s="21"/>
      <c r="Z923" s="21"/>
      <c r="AA923" s="21"/>
    </row>
    <row r="924" spans="1:27">
      <c r="A924" s="21"/>
      <c r="B924" s="21"/>
      <c r="C924" s="21"/>
      <c r="D924" s="21"/>
      <c r="E924" s="21"/>
      <c r="F924" s="38"/>
      <c r="G924" s="5"/>
      <c r="H924" s="21"/>
      <c r="I924" s="21"/>
      <c r="J924" s="21"/>
      <c r="K924" s="21"/>
      <c r="L924" s="21"/>
      <c r="M924" s="21"/>
      <c r="N924" s="21"/>
      <c r="O924" s="21"/>
      <c r="P924" s="21"/>
      <c r="Q924" s="21"/>
      <c r="R924" s="21"/>
      <c r="S924" s="21"/>
      <c r="T924" s="21"/>
      <c r="U924" s="21"/>
      <c r="V924" s="21"/>
      <c r="W924" s="21"/>
      <c r="X924" s="21"/>
      <c r="Y924" s="21"/>
      <c r="Z924" s="21"/>
      <c r="AA924" s="21"/>
    </row>
    <row r="925" spans="1:27">
      <c r="A925" s="21"/>
      <c r="B925" s="21"/>
      <c r="C925" s="21"/>
      <c r="D925" s="21"/>
      <c r="E925" s="21"/>
      <c r="F925" s="38"/>
      <c r="G925" s="5"/>
      <c r="H925" s="21"/>
      <c r="I925" s="21"/>
      <c r="J925" s="21"/>
      <c r="K925" s="21"/>
      <c r="L925" s="21"/>
      <c r="M925" s="21"/>
      <c r="N925" s="21"/>
      <c r="O925" s="21"/>
      <c r="P925" s="21"/>
      <c r="Q925" s="21"/>
      <c r="R925" s="21"/>
      <c r="S925" s="21"/>
      <c r="T925" s="21"/>
      <c r="U925" s="21"/>
      <c r="V925" s="21"/>
      <c r="W925" s="21"/>
      <c r="X925" s="21"/>
      <c r="Y925" s="21"/>
      <c r="Z925" s="21"/>
      <c r="AA925" s="21"/>
    </row>
    <row r="926" spans="1:27">
      <c r="A926" s="21"/>
      <c r="B926" s="21"/>
      <c r="C926" s="21"/>
      <c r="D926" s="21"/>
      <c r="E926" s="21"/>
      <c r="F926" s="38"/>
      <c r="G926" s="5"/>
      <c r="H926" s="21"/>
      <c r="I926" s="21"/>
      <c r="J926" s="21"/>
      <c r="K926" s="21"/>
      <c r="L926" s="21"/>
      <c r="M926" s="21"/>
      <c r="N926" s="21"/>
      <c r="O926" s="21"/>
      <c r="P926" s="21"/>
      <c r="Q926" s="21"/>
      <c r="R926" s="21"/>
      <c r="S926" s="21"/>
      <c r="T926" s="21"/>
      <c r="U926" s="21"/>
      <c r="V926" s="21"/>
      <c r="W926" s="21"/>
      <c r="X926" s="21"/>
      <c r="Y926" s="21"/>
      <c r="Z926" s="21"/>
      <c r="AA926" s="21"/>
    </row>
    <row r="927" spans="1:27">
      <c r="A927" s="21"/>
      <c r="B927" s="21"/>
      <c r="C927" s="21"/>
      <c r="D927" s="21"/>
      <c r="E927" s="21"/>
      <c r="F927" s="38"/>
      <c r="G927" s="5"/>
      <c r="H927" s="21"/>
      <c r="I927" s="21"/>
      <c r="J927" s="21"/>
      <c r="K927" s="21"/>
      <c r="L927" s="21"/>
      <c r="M927" s="21"/>
      <c r="N927" s="21"/>
      <c r="O927" s="21"/>
      <c r="P927" s="21"/>
      <c r="Q927" s="21"/>
      <c r="R927" s="21"/>
      <c r="S927" s="21"/>
      <c r="T927" s="21"/>
      <c r="U927" s="21"/>
      <c r="V927" s="21"/>
      <c r="W927" s="21"/>
      <c r="X927" s="21"/>
      <c r="Y927" s="21"/>
      <c r="Z927" s="21"/>
      <c r="AA927" s="21"/>
    </row>
    <row r="928" spans="1:27">
      <c r="A928" s="21"/>
      <c r="B928" s="21"/>
      <c r="C928" s="21"/>
      <c r="D928" s="21"/>
      <c r="E928" s="21"/>
      <c r="F928" s="38"/>
      <c r="G928" s="5"/>
      <c r="H928" s="21"/>
      <c r="I928" s="21"/>
      <c r="J928" s="21"/>
      <c r="K928" s="21"/>
      <c r="L928" s="21"/>
      <c r="M928" s="21"/>
      <c r="N928" s="21"/>
      <c r="O928" s="21"/>
      <c r="P928" s="21"/>
      <c r="Q928" s="21"/>
      <c r="R928" s="21"/>
      <c r="S928" s="21"/>
      <c r="T928" s="21"/>
      <c r="U928" s="21"/>
      <c r="V928" s="21"/>
      <c r="W928" s="21"/>
      <c r="X928" s="21"/>
      <c r="Y928" s="21"/>
      <c r="Z928" s="21"/>
      <c r="AA928" s="21"/>
    </row>
    <row r="929" spans="1:27">
      <c r="A929" s="21"/>
      <c r="B929" s="21"/>
      <c r="C929" s="21"/>
      <c r="D929" s="21"/>
      <c r="E929" s="21"/>
      <c r="F929" s="38"/>
      <c r="G929" s="5"/>
      <c r="H929" s="21"/>
      <c r="I929" s="21"/>
      <c r="J929" s="21"/>
      <c r="K929" s="21"/>
      <c r="L929" s="21"/>
      <c r="M929" s="21"/>
      <c r="N929" s="21"/>
      <c r="O929" s="21"/>
      <c r="P929" s="21"/>
      <c r="Q929" s="21"/>
      <c r="R929" s="21"/>
      <c r="S929" s="21"/>
      <c r="T929" s="21"/>
      <c r="U929" s="21"/>
      <c r="V929" s="21"/>
      <c r="W929" s="21"/>
      <c r="X929" s="21"/>
      <c r="Y929" s="21"/>
      <c r="Z929" s="21"/>
      <c r="AA929" s="21"/>
    </row>
    <row r="930" spans="1:27">
      <c r="A930" s="21"/>
      <c r="B930" s="21"/>
      <c r="C930" s="21"/>
      <c r="D930" s="21"/>
      <c r="E930" s="21"/>
      <c r="F930" s="38"/>
      <c r="G930" s="5"/>
      <c r="H930" s="21"/>
      <c r="I930" s="21"/>
      <c r="J930" s="21"/>
      <c r="K930" s="21"/>
      <c r="L930" s="21"/>
      <c r="M930" s="21"/>
      <c r="N930" s="21"/>
      <c r="O930" s="21"/>
      <c r="P930" s="21"/>
      <c r="Q930" s="21"/>
      <c r="R930" s="21"/>
      <c r="S930" s="21"/>
      <c r="T930" s="21"/>
      <c r="U930" s="21"/>
      <c r="V930" s="21"/>
      <c r="W930" s="21"/>
      <c r="X930" s="21"/>
      <c r="Y930" s="21"/>
      <c r="Z930" s="21"/>
      <c r="AA930" s="21"/>
    </row>
    <row r="931" spans="1:27">
      <c r="A931" s="21"/>
      <c r="B931" s="21"/>
      <c r="C931" s="21"/>
      <c r="D931" s="21"/>
      <c r="E931" s="21"/>
      <c r="F931" s="38"/>
      <c r="G931" s="5"/>
      <c r="H931" s="21"/>
      <c r="I931" s="21"/>
      <c r="J931" s="21"/>
      <c r="K931" s="21"/>
      <c r="L931" s="21"/>
      <c r="M931" s="21"/>
      <c r="N931" s="21"/>
      <c r="O931" s="21"/>
      <c r="P931" s="21"/>
      <c r="Q931" s="21"/>
      <c r="R931" s="21"/>
      <c r="S931" s="21"/>
      <c r="T931" s="21"/>
      <c r="U931" s="21"/>
      <c r="V931" s="21"/>
      <c r="W931" s="21"/>
      <c r="X931" s="21"/>
      <c r="Y931" s="21"/>
      <c r="Z931" s="21"/>
      <c r="AA931" s="21"/>
    </row>
    <row r="932" spans="1:27">
      <c r="A932" s="21"/>
      <c r="B932" s="21"/>
      <c r="C932" s="21"/>
      <c r="D932" s="21"/>
      <c r="E932" s="21"/>
      <c r="F932" s="38"/>
      <c r="G932" s="5"/>
      <c r="H932" s="21"/>
      <c r="I932" s="21"/>
      <c r="J932" s="21"/>
      <c r="K932" s="21"/>
      <c r="L932" s="21"/>
      <c r="M932" s="21"/>
      <c r="N932" s="21"/>
      <c r="O932" s="21"/>
      <c r="P932" s="21"/>
      <c r="Q932" s="21"/>
      <c r="R932" s="21"/>
      <c r="S932" s="21"/>
      <c r="T932" s="21"/>
      <c r="U932" s="21"/>
      <c r="V932" s="21"/>
      <c r="W932" s="21"/>
      <c r="X932" s="21"/>
      <c r="Y932" s="21"/>
      <c r="Z932" s="21"/>
      <c r="AA932" s="21"/>
    </row>
    <row r="933" spans="1:27">
      <c r="A933" s="21"/>
      <c r="B933" s="21"/>
      <c r="C933" s="21"/>
      <c r="D933" s="21"/>
      <c r="E933" s="21"/>
      <c r="F933" s="38"/>
      <c r="G933" s="5"/>
      <c r="H933" s="21"/>
      <c r="I933" s="21"/>
      <c r="J933" s="21"/>
      <c r="K933" s="21"/>
      <c r="L933" s="21"/>
      <c r="M933" s="21"/>
      <c r="N933" s="21"/>
      <c r="O933" s="21"/>
      <c r="P933" s="21"/>
      <c r="Q933" s="21"/>
      <c r="R933" s="21"/>
      <c r="S933" s="21"/>
      <c r="T933" s="21"/>
      <c r="U933" s="21"/>
      <c r="V933" s="21"/>
      <c r="W933" s="21"/>
      <c r="X933" s="21"/>
      <c r="Y933" s="21"/>
      <c r="Z933" s="21"/>
      <c r="AA933" s="21"/>
    </row>
    <row r="934" spans="1:27">
      <c r="A934" s="21"/>
      <c r="B934" s="21"/>
      <c r="C934" s="21"/>
      <c r="D934" s="21"/>
      <c r="E934" s="21"/>
      <c r="F934" s="38"/>
      <c r="G934" s="5"/>
      <c r="H934" s="21"/>
      <c r="I934" s="21"/>
      <c r="J934" s="21"/>
      <c r="K934" s="21"/>
      <c r="L934" s="21"/>
      <c r="M934" s="21"/>
      <c r="N934" s="21"/>
      <c r="O934" s="21"/>
      <c r="P934" s="21"/>
      <c r="Q934" s="21"/>
      <c r="R934" s="21"/>
      <c r="S934" s="21"/>
      <c r="T934" s="21"/>
      <c r="U934" s="21"/>
      <c r="V934" s="21"/>
      <c r="W934" s="21"/>
      <c r="X934" s="21"/>
      <c r="Y934" s="21"/>
      <c r="Z934" s="21"/>
      <c r="AA934" s="21"/>
    </row>
    <row r="935" spans="1:27">
      <c r="A935" s="21"/>
      <c r="B935" s="21"/>
      <c r="C935" s="21"/>
      <c r="D935" s="21"/>
      <c r="E935" s="21"/>
      <c r="F935" s="38"/>
      <c r="G935" s="5"/>
      <c r="H935" s="21"/>
      <c r="I935" s="21"/>
      <c r="J935" s="21"/>
      <c r="K935" s="21"/>
      <c r="L935" s="21"/>
      <c r="M935" s="21"/>
      <c r="N935" s="21"/>
      <c r="O935" s="21"/>
      <c r="P935" s="21"/>
      <c r="Q935" s="21"/>
      <c r="R935" s="21"/>
      <c r="S935" s="21"/>
      <c r="T935" s="21"/>
      <c r="U935" s="21"/>
      <c r="V935" s="21"/>
      <c r="W935" s="21"/>
      <c r="X935" s="21"/>
      <c r="Y935" s="21"/>
      <c r="Z935" s="21"/>
      <c r="AA935" s="21"/>
    </row>
    <row r="936" spans="1:27">
      <c r="A936" s="21"/>
      <c r="B936" s="21"/>
      <c r="C936" s="21"/>
      <c r="D936" s="21"/>
      <c r="E936" s="21"/>
      <c r="F936" s="38"/>
      <c r="G936" s="5"/>
      <c r="H936" s="21"/>
      <c r="I936" s="21"/>
      <c r="J936" s="21"/>
      <c r="K936" s="21"/>
      <c r="L936" s="21"/>
      <c r="M936" s="21"/>
      <c r="N936" s="21"/>
      <c r="O936" s="21"/>
      <c r="P936" s="21"/>
      <c r="Q936" s="21"/>
      <c r="R936" s="21"/>
      <c r="S936" s="21"/>
      <c r="T936" s="21"/>
      <c r="U936" s="21"/>
      <c r="V936" s="21"/>
      <c r="W936" s="21"/>
      <c r="X936" s="21"/>
      <c r="Y936" s="21"/>
      <c r="Z936" s="21"/>
      <c r="AA936" s="21"/>
    </row>
    <row r="937" spans="1:27">
      <c r="A937" s="21"/>
      <c r="B937" s="21"/>
      <c r="C937" s="21"/>
      <c r="D937" s="21"/>
      <c r="E937" s="21"/>
      <c r="F937" s="38"/>
      <c r="G937" s="5"/>
      <c r="H937" s="21"/>
      <c r="I937" s="21"/>
      <c r="J937" s="21"/>
      <c r="K937" s="21"/>
      <c r="L937" s="21"/>
      <c r="M937" s="21"/>
      <c r="N937" s="21"/>
      <c r="O937" s="21"/>
      <c r="P937" s="21"/>
      <c r="Q937" s="21"/>
      <c r="R937" s="21"/>
      <c r="S937" s="21"/>
      <c r="T937" s="21"/>
      <c r="U937" s="21"/>
      <c r="V937" s="21"/>
      <c r="W937" s="21"/>
      <c r="X937" s="21"/>
      <c r="Y937" s="21"/>
      <c r="Z937" s="21"/>
      <c r="AA937" s="21"/>
    </row>
    <row r="938" spans="1:27">
      <c r="A938" s="21"/>
      <c r="B938" s="21"/>
      <c r="C938" s="21"/>
      <c r="D938" s="21"/>
      <c r="E938" s="21"/>
      <c r="F938" s="38"/>
      <c r="G938" s="5"/>
      <c r="H938" s="21"/>
      <c r="I938" s="21"/>
      <c r="J938" s="21"/>
      <c r="K938" s="21"/>
      <c r="L938" s="21"/>
      <c r="M938" s="21"/>
      <c r="N938" s="21"/>
      <c r="O938" s="21"/>
      <c r="P938" s="21"/>
      <c r="Q938" s="21"/>
      <c r="R938" s="21"/>
      <c r="S938" s="21"/>
      <c r="T938" s="21"/>
      <c r="U938" s="21"/>
      <c r="V938" s="21"/>
      <c r="W938" s="21"/>
      <c r="X938" s="21"/>
      <c r="Y938" s="21"/>
      <c r="Z938" s="21"/>
      <c r="AA938" s="21"/>
    </row>
    <row r="939" spans="1:27">
      <c r="A939" s="21"/>
      <c r="B939" s="21"/>
      <c r="C939" s="21"/>
      <c r="D939" s="21"/>
      <c r="E939" s="21"/>
      <c r="F939" s="38"/>
      <c r="G939" s="5"/>
      <c r="H939" s="21"/>
      <c r="I939" s="21"/>
      <c r="J939" s="21"/>
      <c r="K939" s="21"/>
      <c r="L939" s="21"/>
      <c r="M939" s="21"/>
      <c r="N939" s="21"/>
      <c r="O939" s="21"/>
      <c r="P939" s="21"/>
      <c r="Q939" s="21"/>
      <c r="R939" s="21"/>
      <c r="S939" s="21"/>
      <c r="T939" s="21"/>
      <c r="U939" s="21"/>
      <c r="V939" s="21"/>
      <c r="W939" s="21"/>
      <c r="X939" s="21"/>
      <c r="Y939" s="21"/>
      <c r="Z939" s="21"/>
      <c r="AA939" s="21"/>
    </row>
    <row r="940" spans="1:27">
      <c r="A940" s="21"/>
      <c r="B940" s="21"/>
      <c r="C940" s="21"/>
      <c r="D940" s="21"/>
      <c r="E940" s="21"/>
      <c r="F940" s="38"/>
      <c r="G940" s="5"/>
      <c r="H940" s="21"/>
      <c r="I940" s="21"/>
      <c r="J940" s="21"/>
      <c r="K940" s="21"/>
      <c r="L940" s="21"/>
      <c r="M940" s="21"/>
      <c r="N940" s="21"/>
      <c r="O940" s="21"/>
      <c r="P940" s="21"/>
      <c r="Q940" s="21"/>
      <c r="R940" s="21"/>
      <c r="S940" s="21"/>
      <c r="T940" s="21"/>
      <c r="U940" s="21"/>
      <c r="V940" s="21"/>
      <c r="W940" s="21"/>
      <c r="X940" s="21"/>
      <c r="Y940" s="21"/>
      <c r="Z940" s="21"/>
      <c r="AA940" s="21"/>
    </row>
    <row r="941" spans="1:27">
      <c r="A941" s="21"/>
      <c r="B941" s="21"/>
      <c r="C941" s="21"/>
      <c r="D941" s="21"/>
      <c r="E941" s="21"/>
      <c r="F941" s="38"/>
      <c r="G941" s="5"/>
      <c r="H941" s="21"/>
      <c r="I941" s="21"/>
      <c r="J941" s="21"/>
      <c r="K941" s="21"/>
      <c r="L941" s="21"/>
      <c r="M941" s="21"/>
      <c r="N941" s="21"/>
      <c r="O941" s="21"/>
      <c r="P941" s="21"/>
      <c r="Q941" s="21"/>
      <c r="R941" s="21"/>
      <c r="S941" s="21"/>
      <c r="T941" s="21"/>
      <c r="U941" s="21"/>
      <c r="V941" s="21"/>
      <c r="W941" s="21"/>
      <c r="X941" s="21"/>
      <c r="Y941" s="21"/>
      <c r="Z941" s="21"/>
      <c r="AA941" s="21"/>
    </row>
    <row r="942" spans="1:27">
      <c r="A942" s="21"/>
      <c r="B942" s="21"/>
      <c r="C942" s="21"/>
      <c r="D942" s="21"/>
      <c r="E942" s="21"/>
      <c r="F942" s="38"/>
      <c r="G942" s="5"/>
      <c r="H942" s="21"/>
      <c r="I942" s="21"/>
      <c r="J942" s="21"/>
      <c r="K942" s="21"/>
      <c r="L942" s="21"/>
      <c r="M942" s="21"/>
      <c r="N942" s="21"/>
      <c r="O942" s="21"/>
      <c r="P942" s="21"/>
      <c r="Q942" s="21"/>
      <c r="R942" s="21"/>
      <c r="S942" s="21"/>
      <c r="T942" s="21"/>
      <c r="U942" s="21"/>
      <c r="V942" s="21"/>
      <c r="W942" s="21"/>
      <c r="X942" s="21"/>
      <c r="Y942" s="21"/>
      <c r="Z942" s="21"/>
      <c r="AA942" s="21"/>
    </row>
    <row r="943" spans="1:27">
      <c r="A943" s="21"/>
      <c r="B943" s="21"/>
      <c r="C943" s="21"/>
      <c r="D943" s="21"/>
      <c r="E943" s="21"/>
      <c r="F943" s="38"/>
      <c r="G943" s="5"/>
      <c r="H943" s="21"/>
      <c r="I943" s="21"/>
      <c r="J943" s="21"/>
      <c r="K943" s="21"/>
      <c r="L943" s="21"/>
      <c r="M943" s="21"/>
      <c r="N943" s="21"/>
      <c r="O943" s="21"/>
      <c r="P943" s="21"/>
      <c r="Q943" s="21"/>
      <c r="R943" s="21"/>
      <c r="S943" s="21"/>
      <c r="T943" s="21"/>
      <c r="U943" s="21"/>
      <c r="V943" s="21"/>
      <c r="W943" s="21"/>
      <c r="X943" s="21"/>
      <c r="Y943" s="21"/>
      <c r="Z943" s="21"/>
      <c r="AA943" s="21"/>
    </row>
    <row r="944" spans="1:27">
      <c r="A944" s="21"/>
      <c r="B944" s="21"/>
      <c r="C944" s="21"/>
      <c r="D944" s="21"/>
      <c r="E944" s="21"/>
      <c r="F944" s="38"/>
      <c r="G944" s="5"/>
      <c r="H944" s="21"/>
      <c r="I944" s="21"/>
      <c r="J944" s="21"/>
      <c r="K944" s="21"/>
      <c r="L944" s="21"/>
      <c r="M944" s="21"/>
      <c r="N944" s="21"/>
      <c r="O944" s="21"/>
      <c r="P944" s="21"/>
      <c r="Q944" s="21"/>
      <c r="R944" s="21"/>
      <c r="S944" s="21"/>
      <c r="T944" s="21"/>
      <c r="U944" s="21"/>
      <c r="V944" s="21"/>
      <c r="W944" s="21"/>
      <c r="X944" s="21"/>
      <c r="Y944" s="21"/>
      <c r="Z944" s="21"/>
      <c r="AA944" s="21"/>
    </row>
    <row r="945" spans="1:27">
      <c r="A945" s="21"/>
      <c r="B945" s="21"/>
      <c r="C945" s="21"/>
      <c r="D945" s="21"/>
      <c r="E945" s="21"/>
      <c r="F945" s="38"/>
      <c r="G945" s="5"/>
      <c r="H945" s="21"/>
      <c r="I945" s="21"/>
      <c r="J945" s="21"/>
      <c r="K945" s="21"/>
      <c r="L945" s="21"/>
      <c r="M945" s="21"/>
      <c r="N945" s="21"/>
      <c r="O945" s="21"/>
      <c r="P945" s="21"/>
      <c r="Q945" s="21"/>
      <c r="R945" s="21"/>
      <c r="S945" s="21"/>
      <c r="T945" s="21"/>
      <c r="U945" s="21"/>
      <c r="V945" s="21"/>
      <c r="W945" s="21"/>
      <c r="X945" s="21"/>
      <c r="Y945" s="21"/>
      <c r="Z945" s="21"/>
      <c r="AA945" s="21"/>
    </row>
    <row r="946" spans="1:27">
      <c r="A946" s="21"/>
      <c r="B946" s="21"/>
      <c r="C946" s="21"/>
      <c r="D946" s="21"/>
      <c r="E946" s="21"/>
      <c r="F946" s="38"/>
      <c r="G946" s="5"/>
      <c r="H946" s="21"/>
      <c r="I946" s="21"/>
      <c r="J946" s="21"/>
      <c r="K946" s="21"/>
      <c r="L946" s="21"/>
      <c r="M946" s="21"/>
      <c r="N946" s="21"/>
      <c r="O946" s="21"/>
      <c r="P946" s="21"/>
      <c r="Q946" s="21"/>
      <c r="R946" s="21"/>
      <c r="S946" s="21"/>
      <c r="T946" s="21"/>
      <c r="U946" s="21"/>
      <c r="V946" s="21"/>
      <c r="W946" s="21"/>
      <c r="X946" s="21"/>
      <c r="Y946" s="21"/>
      <c r="Z946" s="21"/>
      <c r="AA946" s="21"/>
    </row>
    <row r="947" spans="1:27">
      <c r="A947" s="21"/>
      <c r="B947" s="21"/>
      <c r="C947" s="21"/>
      <c r="D947" s="21"/>
      <c r="E947" s="21"/>
      <c r="F947" s="38"/>
      <c r="G947" s="5"/>
      <c r="H947" s="21"/>
      <c r="I947" s="21"/>
      <c r="J947" s="21"/>
      <c r="K947" s="21"/>
      <c r="L947" s="21"/>
      <c r="M947" s="21"/>
      <c r="N947" s="21"/>
      <c r="O947" s="21"/>
      <c r="P947" s="21"/>
      <c r="Q947" s="21"/>
      <c r="R947" s="21"/>
      <c r="S947" s="21"/>
      <c r="T947" s="21"/>
      <c r="U947" s="21"/>
      <c r="V947" s="21"/>
      <c r="W947" s="21"/>
      <c r="X947" s="21"/>
      <c r="Y947" s="21"/>
      <c r="Z947" s="21"/>
      <c r="AA947" s="21"/>
    </row>
    <row r="948" spans="1:27">
      <c r="A948" s="21"/>
      <c r="B948" s="21"/>
      <c r="C948" s="21"/>
      <c r="D948" s="21"/>
      <c r="E948" s="21"/>
      <c r="F948" s="38"/>
      <c r="G948" s="5"/>
      <c r="H948" s="21"/>
      <c r="I948" s="21"/>
      <c r="J948" s="21"/>
      <c r="K948" s="21"/>
      <c r="L948" s="21"/>
      <c r="M948" s="21"/>
      <c r="N948" s="21"/>
      <c r="O948" s="21"/>
      <c r="P948" s="21"/>
      <c r="Q948" s="21"/>
      <c r="R948" s="21"/>
      <c r="S948" s="21"/>
      <c r="T948" s="21"/>
      <c r="U948" s="21"/>
      <c r="V948" s="21"/>
      <c r="W948" s="21"/>
      <c r="X948" s="21"/>
      <c r="Y948" s="21"/>
      <c r="Z948" s="21"/>
      <c r="AA948" s="21"/>
    </row>
    <row r="949" spans="1:27">
      <c r="A949" s="21"/>
      <c r="B949" s="21"/>
      <c r="C949" s="21"/>
      <c r="D949" s="21"/>
      <c r="E949" s="21"/>
      <c r="F949" s="38"/>
      <c r="G949" s="5"/>
      <c r="H949" s="21"/>
      <c r="I949" s="21"/>
      <c r="J949" s="21"/>
      <c r="K949" s="21"/>
      <c r="L949" s="21"/>
      <c r="M949" s="21"/>
      <c r="N949" s="21"/>
      <c r="O949" s="21"/>
      <c r="P949" s="21"/>
      <c r="Q949" s="21"/>
      <c r="R949" s="21"/>
      <c r="S949" s="21"/>
      <c r="T949" s="21"/>
      <c r="U949" s="21"/>
      <c r="V949" s="21"/>
      <c r="W949" s="21"/>
      <c r="X949" s="21"/>
      <c r="Y949" s="21"/>
      <c r="Z949" s="21"/>
      <c r="AA949" s="21"/>
    </row>
    <row r="950" spans="1:27">
      <c r="A950" s="21"/>
      <c r="B950" s="21"/>
      <c r="C950" s="21"/>
      <c r="D950" s="21"/>
      <c r="E950" s="21"/>
      <c r="F950" s="38"/>
      <c r="G950" s="5"/>
      <c r="H950" s="21"/>
      <c r="I950" s="21"/>
      <c r="J950" s="21"/>
      <c r="K950" s="21"/>
      <c r="L950" s="21"/>
      <c r="M950" s="21"/>
      <c r="N950" s="21"/>
      <c r="O950" s="21"/>
      <c r="P950" s="21"/>
      <c r="Q950" s="21"/>
      <c r="R950" s="21"/>
      <c r="S950" s="21"/>
      <c r="T950" s="21"/>
      <c r="U950" s="21"/>
      <c r="V950" s="21"/>
      <c r="W950" s="21"/>
      <c r="X950" s="21"/>
      <c r="Y950" s="21"/>
      <c r="Z950" s="21"/>
      <c r="AA950" s="21"/>
    </row>
    <row r="951" spans="1:27">
      <c r="A951" s="21"/>
      <c r="B951" s="21"/>
      <c r="C951" s="21"/>
      <c r="D951" s="21"/>
      <c r="E951" s="21"/>
      <c r="F951" s="38"/>
      <c r="G951" s="5"/>
      <c r="H951" s="21"/>
      <c r="I951" s="21"/>
      <c r="J951" s="21"/>
      <c r="K951" s="21"/>
      <c r="L951" s="21"/>
      <c r="M951" s="21"/>
      <c r="N951" s="21"/>
      <c r="O951" s="21"/>
      <c r="P951" s="21"/>
      <c r="Q951" s="21"/>
      <c r="R951" s="21"/>
      <c r="S951" s="21"/>
      <c r="T951" s="21"/>
      <c r="U951" s="21"/>
      <c r="V951" s="21"/>
      <c r="W951" s="21"/>
      <c r="X951" s="21"/>
      <c r="Y951" s="21"/>
      <c r="Z951" s="21"/>
      <c r="AA951" s="21"/>
    </row>
    <row r="952" spans="1:27">
      <c r="A952" s="21"/>
      <c r="B952" s="21"/>
      <c r="C952" s="21"/>
      <c r="D952" s="21"/>
      <c r="E952" s="21"/>
      <c r="F952" s="38"/>
      <c r="G952" s="5"/>
      <c r="H952" s="21"/>
      <c r="I952" s="21"/>
      <c r="J952" s="21"/>
      <c r="K952" s="21"/>
      <c r="L952" s="21"/>
      <c r="M952" s="21"/>
      <c r="N952" s="21"/>
      <c r="O952" s="21"/>
      <c r="P952" s="21"/>
      <c r="Q952" s="21"/>
      <c r="R952" s="21"/>
      <c r="S952" s="21"/>
      <c r="T952" s="21"/>
      <c r="U952" s="21"/>
      <c r="V952" s="21"/>
      <c r="W952" s="21"/>
      <c r="X952" s="21"/>
      <c r="Y952" s="21"/>
      <c r="Z952" s="21"/>
      <c r="AA952" s="21"/>
    </row>
    <row r="953" spans="1:27">
      <c r="A953" s="21"/>
      <c r="B953" s="21"/>
      <c r="C953" s="21"/>
      <c r="D953" s="21"/>
      <c r="E953" s="21"/>
      <c r="F953" s="38"/>
      <c r="G953" s="5"/>
      <c r="H953" s="21"/>
      <c r="I953" s="21"/>
      <c r="J953" s="21"/>
      <c r="K953" s="21"/>
      <c r="L953" s="21"/>
      <c r="M953" s="21"/>
      <c r="N953" s="21"/>
      <c r="O953" s="21"/>
      <c r="P953" s="21"/>
      <c r="Q953" s="21"/>
      <c r="R953" s="21"/>
      <c r="S953" s="21"/>
      <c r="T953" s="21"/>
      <c r="U953" s="21"/>
      <c r="V953" s="21"/>
      <c r="W953" s="21"/>
      <c r="X953" s="21"/>
      <c r="Y953" s="21"/>
      <c r="Z953" s="21"/>
      <c r="AA953" s="21"/>
    </row>
    <row r="954" spans="1:27">
      <c r="A954" s="21"/>
      <c r="B954" s="21"/>
      <c r="C954" s="21"/>
      <c r="D954" s="21"/>
      <c r="E954" s="21"/>
      <c r="F954" s="38"/>
      <c r="G954" s="5"/>
      <c r="H954" s="21"/>
      <c r="I954" s="21"/>
      <c r="J954" s="21"/>
      <c r="K954" s="21"/>
      <c r="L954" s="21"/>
      <c r="M954" s="21"/>
      <c r="N954" s="21"/>
      <c r="O954" s="21"/>
      <c r="P954" s="21"/>
      <c r="Q954" s="21"/>
      <c r="R954" s="21"/>
      <c r="S954" s="21"/>
      <c r="T954" s="21"/>
      <c r="U954" s="21"/>
      <c r="V954" s="21"/>
      <c r="W954" s="21"/>
      <c r="X954" s="21"/>
      <c r="Y954" s="21"/>
      <c r="Z954" s="21"/>
      <c r="AA954" s="21"/>
    </row>
    <row r="955" spans="1:27">
      <c r="A955" s="21"/>
      <c r="B955" s="21"/>
      <c r="C955" s="21"/>
      <c r="D955" s="21"/>
      <c r="E955" s="21"/>
      <c r="F955" s="38"/>
      <c r="G955" s="5"/>
      <c r="H955" s="21"/>
      <c r="I955" s="21"/>
      <c r="J955" s="21"/>
      <c r="K955" s="21"/>
      <c r="L955" s="21"/>
      <c r="M955" s="21"/>
      <c r="N955" s="21"/>
      <c r="O955" s="21"/>
      <c r="P955" s="21"/>
      <c r="Q955" s="21"/>
      <c r="R955" s="21"/>
      <c r="S955" s="21"/>
      <c r="T955" s="21"/>
      <c r="U955" s="21"/>
      <c r="V955" s="21"/>
      <c r="W955" s="21"/>
      <c r="X955" s="21"/>
      <c r="Y955" s="21"/>
      <c r="Z955" s="21"/>
      <c r="AA955" s="21"/>
    </row>
    <row r="956" spans="1:27">
      <c r="A956" s="21"/>
      <c r="B956" s="21"/>
      <c r="C956" s="21"/>
      <c r="D956" s="21"/>
      <c r="E956" s="21"/>
      <c r="F956" s="38"/>
      <c r="G956" s="5"/>
      <c r="H956" s="21"/>
      <c r="I956" s="21"/>
      <c r="J956" s="21"/>
      <c r="K956" s="21"/>
      <c r="L956" s="21"/>
      <c r="M956" s="21"/>
      <c r="N956" s="21"/>
      <c r="O956" s="21"/>
      <c r="P956" s="21"/>
      <c r="Q956" s="21"/>
      <c r="R956" s="21"/>
      <c r="S956" s="21"/>
      <c r="T956" s="21"/>
      <c r="U956" s="21"/>
      <c r="V956" s="21"/>
      <c r="W956" s="21"/>
      <c r="X956" s="21"/>
      <c r="Y956" s="21"/>
      <c r="Z956" s="21"/>
      <c r="AA956" s="21"/>
    </row>
    <row r="957" spans="1:27">
      <c r="A957" s="21"/>
      <c r="B957" s="21"/>
      <c r="C957" s="21"/>
      <c r="D957" s="21"/>
      <c r="E957" s="21"/>
      <c r="F957" s="38"/>
      <c r="G957" s="5"/>
      <c r="H957" s="21"/>
      <c r="I957" s="21"/>
      <c r="J957" s="21"/>
      <c r="K957" s="21"/>
      <c r="L957" s="21"/>
      <c r="M957" s="21"/>
      <c r="N957" s="21"/>
      <c r="O957" s="21"/>
      <c r="P957" s="21"/>
      <c r="Q957" s="21"/>
      <c r="R957" s="21"/>
      <c r="S957" s="21"/>
      <c r="T957" s="21"/>
      <c r="U957" s="21"/>
      <c r="V957" s="21"/>
      <c r="W957" s="21"/>
      <c r="X957" s="21"/>
      <c r="Y957" s="21"/>
      <c r="Z957" s="21"/>
      <c r="AA957" s="21"/>
    </row>
    <row r="958" spans="1:27">
      <c r="A958" s="21"/>
      <c r="B958" s="21"/>
      <c r="C958" s="21"/>
      <c r="D958" s="21"/>
      <c r="E958" s="21"/>
      <c r="F958" s="38"/>
      <c r="G958" s="5"/>
      <c r="H958" s="21"/>
      <c r="I958" s="21"/>
      <c r="J958" s="21"/>
      <c r="K958" s="21"/>
      <c r="L958" s="21"/>
      <c r="M958" s="21"/>
      <c r="N958" s="21"/>
      <c r="O958" s="21"/>
      <c r="P958" s="21"/>
      <c r="Q958" s="21"/>
      <c r="R958" s="21"/>
      <c r="S958" s="21"/>
      <c r="T958" s="21"/>
      <c r="U958" s="21"/>
      <c r="V958" s="21"/>
      <c r="W958" s="21"/>
      <c r="X958" s="21"/>
      <c r="Y958" s="21"/>
      <c r="Z958" s="21"/>
      <c r="AA958" s="21"/>
    </row>
    <row r="959" spans="1:27">
      <c r="A959" s="21"/>
      <c r="B959" s="21"/>
      <c r="C959" s="21"/>
      <c r="D959" s="21"/>
      <c r="E959" s="21"/>
      <c r="F959" s="38"/>
      <c r="G959" s="5"/>
      <c r="H959" s="21"/>
      <c r="I959" s="21"/>
      <c r="J959" s="21"/>
      <c r="K959" s="21"/>
      <c r="L959" s="21"/>
      <c r="M959" s="21"/>
      <c r="N959" s="21"/>
      <c r="O959" s="21"/>
      <c r="P959" s="21"/>
      <c r="Q959" s="21"/>
      <c r="R959" s="21"/>
      <c r="S959" s="21"/>
      <c r="T959" s="21"/>
      <c r="U959" s="21"/>
      <c r="V959" s="21"/>
      <c r="W959" s="21"/>
      <c r="X959" s="21"/>
      <c r="Y959" s="21"/>
      <c r="Z959" s="21"/>
      <c r="AA959" s="21"/>
    </row>
    <row r="960" spans="1:27">
      <c r="A960" s="21"/>
      <c r="B960" s="21"/>
      <c r="C960" s="21"/>
      <c r="D960" s="21"/>
      <c r="E960" s="21"/>
      <c r="F960" s="38"/>
      <c r="G960" s="5"/>
      <c r="H960" s="21"/>
      <c r="I960" s="21"/>
      <c r="J960" s="21"/>
      <c r="K960" s="21"/>
      <c r="L960" s="21"/>
      <c r="M960" s="21"/>
      <c r="N960" s="21"/>
      <c r="O960" s="21"/>
      <c r="P960" s="21"/>
      <c r="Q960" s="21"/>
      <c r="R960" s="21"/>
      <c r="S960" s="21"/>
      <c r="T960" s="21"/>
      <c r="U960" s="21"/>
      <c r="V960" s="21"/>
      <c r="W960" s="21"/>
      <c r="X960" s="21"/>
      <c r="Y960" s="21"/>
      <c r="Z960" s="21"/>
      <c r="AA960" s="21"/>
    </row>
    <row r="961" spans="1:27">
      <c r="A961" s="21"/>
      <c r="B961" s="21"/>
      <c r="C961" s="21"/>
      <c r="D961" s="21"/>
      <c r="E961" s="21"/>
      <c r="F961" s="38"/>
      <c r="G961" s="5"/>
      <c r="H961" s="21"/>
      <c r="I961" s="21"/>
      <c r="J961" s="21"/>
      <c r="K961" s="21"/>
      <c r="L961" s="21"/>
      <c r="M961" s="21"/>
      <c r="N961" s="21"/>
      <c r="O961" s="21"/>
      <c r="P961" s="21"/>
      <c r="Q961" s="21"/>
      <c r="R961" s="21"/>
      <c r="S961" s="21"/>
      <c r="T961" s="21"/>
      <c r="U961" s="21"/>
      <c r="V961" s="21"/>
      <c r="W961" s="21"/>
      <c r="X961" s="21"/>
      <c r="Y961" s="21"/>
      <c r="Z961" s="21"/>
      <c r="AA961" s="21"/>
    </row>
    <row r="962" spans="1:27">
      <c r="A962" s="21"/>
      <c r="B962" s="21"/>
      <c r="C962" s="21"/>
      <c r="D962" s="21"/>
      <c r="E962" s="21"/>
      <c r="F962" s="38"/>
      <c r="G962" s="5"/>
      <c r="H962" s="21"/>
      <c r="I962" s="21"/>
      <c r="J962" s="21"/>
      <c r="K962" s="21"/>
      <c r="L962" s="21"/>
      <c r="M962" s="21"/>
      <c r="N962" s="21"/>
      <c r="O962" s="21"/>
      <c r="P962" s="21"/>
      <c r="Q962" s="21"/>
      <c r="R962" s="21"/>
      <c r="S962" s="21"/>
      <c r="T962" s="21"/>
      <c r="U962" s="21"/>
      <c r="V962" s="21"/>
      <c r="W962" s="21"/>
      <c r="X962" s="21"/>
      <c r="Y962" s="21"/>
      <c r="Z962" s="21"/>
      <c r="AA962" s="21"/>
    </row>
    <row r="963" spans="1:27">
      <c r="A963" s="21"/>
      <c r="B963" s="21"/>
      <c r="C963" s="21"/>
      <c r="D963" s="21"/>
      <c r="E963" s="21"/>
      <c r="F963" s="38"/>
      <c r="G963" s="5"/>
      <c r="H963" s="21"/>
      <c r="I963" s="21"/>
      <c r="J963" s="21"/>
      <c r="K963" s="21"/>
      <c r="L963" s="21"/>
      <c r="M963" s="21"/>
      <c r="N963" s="21"/>
      <c r="O963" s="21"/>
      <c r="P963" s="21"/>
      <c r="Q963" s="21"/>
      <c r="R963" s="21"/>
      <c r="S963" s="21"/>
      <c r="T963" s="21"/>
      <c r="U963" s="21"/>
      <c r="V963" s="21"/>
      <c r="W963" s="21"/>
      <c r="X963" s="21"/>
      <c r="Y963" s="21"/>
      <c r="Z963" s="21"/>
      <c r="AA963" s="21"/>
    </row>
    <row r="964" spans="1:27">
      <c r="A964" s="21"/>
      <c r="B964" s="21"/>
      <c r="C964" s="21"/>
      <c r="D964" s="21"/>
      <c r="E964" s="21"/>
      <c r="F964" s="38"/>
      <c r="G964" s="5"/>
      <c r="H964" s="21"/>
      <c r="I964" s="21"/>
      <c r="J964" s="21"/>
      <c r="K964" s="21"/>
      <c r="L964" s="21"/>
      <c r="M964" s="21"/>
      <c r="N964" s="21"/>
      <c r="O964" s="21"/>
      <c r="P964" s="21"/>
      <c r="Q964" s="21"/>
      <c r="R964" s="21"/>
      <c r="S964" s="21"/>
      <c r="T964" s="21"/>
      <c r="U964" s="21"/>
      <c r="V964" s="21"/>
      <c r="W964" s="21"/>
      <c r="X964" s="21"/>
      <c r="Y964" s="21"/>
      <c r="Z964" s="21"/>
      <c r="AA964" s="21"/>
    </row>
    <row r="965" spans="1:27">
      <c r="A965" s="21"/>
      <c r="B965" s="21"/>
      <c r="C965" s="21"/>
      <c r="D965" s="21"/>
      <c r="E965" s="21"/>
      <c r="F965" s="38"/>
      <c r="G965" s="5"/>
      <c r="H965" s="21"/>
      <c r="I965" s="21"/>
      <c r="J965" s="21"/>
      <c r="K965" s="21"/>
      <c r="L965" s="21"/>
      <c r="M965" s="21"/>
      <c r="N965" s="21"/>
      <c r="O965" s="21"/>
      <c r="P965" s="21"/>
      <c r="Q965" s="21"/>
      <c r="R965" s="21"/>
      <c r="S965" s="21"/>
      <c r="T965" s="21"/>
      <c r="U965" s="21"/>
      <c r="V965" s="21"/>
      <c r="W965" s="21"/>
      <c r="X965" s="21"/>
      <c r="Y965" s="21"/>
      <c r="Z965" s="21"/>
      <c r="AA965" s="21"/>
    </row>
    <row r="966" spans="1:27">
      <c r="A966" s="21"/>
      <c r="B966" s="21"/>
      <c r="C966" s="21"/>
      <c r="D966" s="21"/>
      <c r="E966" s="21"/>
      <c r="F966" s="38"/>
      <c r="G966" s="5"/>
      <c r="H966" s="21"/>
      <c r="I966" s="21"/>
      <c r="J966" s="21"/>
      <c r="K966" s="21"/>
      <c r="L966" s="21"/>
      <c r="M966" s="21"/>
      <c r="N966" s="21"/>
      <c r="O966" s="21"/>
      <c r="P966" s="21"/>
      <c r="Q966" s="21"/>
      <c r="R966" s="21"/>
      <c r="S966" s="21"/>
      <c r="T966" s="21"/>
      <c r="U966" s="21"/>
      <c r="V966" s="21"/>
      <c r="W966" s="21"/>
      <c r="X966" s="21"/>
      <c r="Y966" s="21"/>
      <c r="Z966" s="21"/>
      <c r="AA966" s="21"/>
    </row>
    <row r="967" spans="1:27">
      <c r="A967" s="21"/>
      <c r="B967" s="21"/>
      <c r="C967" s="21"/>
      <c r="D967" s="21"/>
      <c r="E967" s="21"/>
      <c r="F967" s="38"/>
      <c r="G967" s="5"/>
      <c r="H967" s="21"/>
      <c r="I967" s="21"/>
      <c r="J967" s="21"/>
      <c r="K967" s="21"/>
      <c r="L967" s="21"/>
      <c r="M967" s="21"/>
      <c r="N967" s="21"/>
      <c r="O967" s="21"/>
      <c r="P967" s="21"/>
      <c r="Q967" s="21"/>
      <c r="R967" s="21"/>
      <c r="S967" s="21"/>
      <c r="T967" s="21"/>
      <c r="U967" s="21"/>
      <c r="V967" s="21"/>
      <c r="W967" s="21"/>
      <c r="X967" s="21"/>
      <c r="Y967" s="21"/>
      <c r="Z967" s="21"/>
      <c r="AA967" s="21"/>
    </row>
    <row r="968" spans="1:27">
      <c r="A968" s="21"/>
      <c r="B968" s="21"/>
      <c r="C968" s="21"/>
      <c r="D968" s="21"/>
      <c r="E968" s="21"/>
      <c r="F968" s="38"/>
      <c r="G968" s="5"/>
      <c r="H968" s="21"/>
      <c r="I968" s="21"/>
      <c r="J968" s="21"/>
      <c r="K968" s="21"/>
      <c r="L968" s="21"/>
      <c r="M968" s="21"/>
      <c r="N968" s="21"/>
      <c r="O968" s="21"/>
      <c r="P968" s="21"/>
      <c r="Q968" s="21"/>
      <c r="R968" s="21"/>
      <c r="S968" s="21"/>
      <c r="T968" s="21"/>
      <c r="U968" s="21"/>
      <c r="V968" s="21"/>
      <c r="W968" s="21"/>
      <c r="X968" s="21"/>
      <c r="Y968" s="21"/>
      <c r="Z968" s="21"/>
      <c r="AA968" s="21"/>
    </row>
    <row r="969" spans="1:27">
      <c r="A969" s="21"/>
      <c r="B969" s="21"/>
      <c r="C969" s="21"/>
      <c r="D969" s="21"/>
      <c r="E969" s="21"/>
      <c r="F969" s="38"/>
      <c r="G969" s="5"/>
      <c r="H969" s="21"/>
      <c r="I969" s="21"/>
      <c r="J969" s="21"/>
      <c r="K969" s="21"/>
      <c r="L969" s="21"/>
      <c r="M969" s="21"/>
      <c r="N969" s="21"/>
      <c r="O969" s="21"/>
      <c r="P969" s="21"/>
      <c r="Q969" s="21"/>
      <c r="R969" s="21"/>
      <c r="S969" s="21"/>
      <c r="T969" s="21"/>
      <c r="U969" s="21"/>
      <c r="V969" s="21"/>
      <c r="W969" s="21"/>
      <c r="X969" s="21"/>
      <c r="Y969" s="21"/>
      <c r="Z969" s="21"/>
      <c r="AA969" s="21"/>
    </row>
    <row r="970" spans="1:27">
      <c r="A970" s="21"/>
      <c r="B970" s="21"/>
      <c r="C970" s="21"/>
      <c r="D970" s="21"/>
      <c r="E970" s="21"/>
      <c r="F970" s="38"/>
      <c r="G970" s="5"/>
      <c r="H970" s="21"/>
      <c r="I970" s="21"/>
      <c r="J970" s="21"/>
      <c r="K970" s="21"/>
      <c r="L970" s="21"/>
      <c r="M970" s="21"/>
      <c r="N970" s="21"/>
      <c r="O970" s="21"/>
      <c r="P970" s="21"/>
      <c r="Q970" s="21"/>
      <c r="R970" s="21"/>
      <c r="S970" s="21"/>
      <c r="T970" s="21"/>
      <c r="U970" s="21"/>
      <c r="V970" s="21"/>
      <c r="W970" s="21"/>
      <c r="X970" s="21"/>
      <c r="Y970" s="21"/>
      <c r="Z970" s="21"/>
      <c r="AA970" s="21"/>
    </row>
    <row r="971" spans="1:27">
      <c r="A971" s="21"/>
      <c r="B971" s="21"/>
      <c r="C971" s="21"/>
      <c r="D971" s="21"/>
      <c r="E971" s="21"/>
      <c r="F971" s="38"/>
      <c r="G971" s="5"/>
      <c r="H971" s="21"/>
      <c r="I971" s="21"/>
      <c r="J971" s="21"/>
      <c r="K971" s="21"/>
      <c r="L971" s="21"/>
      <c r="M971" s="21"/>
      <c r="N971" s="21"/>
      <c r="O971" s="21"/>
      <c r="P971" s="21"/>
      <c r="Q971" s="21"/>
      <c r="R971" s="21"/>
      <c r="S971" s="21"/>
      <c r="T971" s="21"/>
      <c r="U971" s="21"/>
      <c r="V971" s="21"/>
      <c r="W971" s="21"/>
      <c r="X971" s="21"/>
      <c r="Y971" s="21"/>
      <c r="Z971" s="21"/>
      <c r="AA971" s="21"/>
    </row>
    <row r="972" spans="1:27">
      <c r="A972" s="21"/>
      <c r="B972" s="21"/>
      <c r="C972" s="21"/>
      <c r="D972" s="21"/>
      <c r="E972" s="21"/>
      <c r="F972" s="38"/>
      <c r="G972" s="5"/>
      <c r="H972" s="21"/>
      <c r="I972" s="21"/>
      <c r="J972" s="21"/>
      <c r="K972" s="21"/>
      <c r="L972" s="21"/>
      <c r="M972" s="21"/>
      <c r="N972" s="21"/>
      <c r="O972" s="21"/>
      <c r="P972" s="21"/>
      <c r="Q972" s="21"/>
      <c r="R972" s="21"/>
      <c r="S972" s="21"/>
      <c r="T972" s="21"/>
      <c r="U972" s="21"/>
      <c r="V972" s="21"/>
      <c r="W972" s="21"/>
      <c r="X972" s="21"/>
      <c r="Y972" s="21"/>
      <c r="Z972" s="21"/>
      <c r="AA972" s="21"/>
    </row>
    <row r="973" spans="1:27">
      <c r="A973" s="21"/>
      <c r="B973" s="21"/>
      <c r="C973" s="21"/>
      <c r="D973" s="21"/>
      <c r="E973" s="21"/>
      <c r="F973" s="38"/>
      <c r="G973" s="5"/>
      <c r="H973" s="21"/>
      <c r="I973" s="21"/>
      <c r="J973" s="21"/>
      <c r="K973" s="21"/>
      <c r="L973" s="21"/>
      <c r="M973" s="21"/>
      <c r="N973" s="21"/>
      <c r="O973" s="21"/>
      <c r="P973" s="21"/>
      <c r="Q973" s="21"/>
      <c r="R973" s="21"/>
      <c r="S973" s="21"/>
      <c r="T973" s="21"/>
      <c r="U973" s="21"/>
      <c r="V973" s="21"/>
      <c r="W973" s="21"/>
      <c r="X973" s="21"/>
      <c r="Y973" s="21"/>
      <c r="Z973" s="21"/>
      <c r="AA973" s="21"/>
    </row>
    <row r="974" spans="1:27">
      <c r="A974" s="21"/>
      <c r="B974" s="21"/>
      <c r="C974" s="21"/>
      <c r="D974" s="21"/>
      <c r="E974" s="21"/>
      <c r="F974" s="38"/>
      <c r="G974" s="5"/>
      <c r="H974" s="21"/>
      <c r="I974" s="21"/>
      <c r="J974" s="21"/>
      <c r="K974" s="21"/>
      <c r="L974" s="21"/>
      <c r="M974" s="21"/>
      <c r="N974" s="21"/>
      <c r="O974" s="21"/>
      <c r="P974" s="21"/>
      <c r="Q974" s="21"/>
      <c r="R974" s="21"/>
      <c r="S974" s="21"/>
      <c r="T974" s="21"/>
      <c r="U974" s="21"/>
      <c r="V974" s="21"/>
      <c r="W974" s="21"/>
      <c r="X974" s="21"/>
      <c r="Y974" s="21"/>
      <c r="Z974" s="21"/>
      <c r="AA974" s="21"/>
    </row>
    <row r="975" spans="1:27">
      <c r="A975" s="21"/>
      <c r="B975" s="21"/>
      <c r="C975" s="21"/>
      <c r="D975" s="21"/>
      <c r="E975" s="21"/>
      <c r="F975" s="38"/>
      <c r="G975" s="5"/>
      <c r="H975" s="21"/>
      <c r="I975" s="21"/>
      <c r="J975" s="21"/>
      <c r="K975" s="21"/>
      <c r="L975" s="21"/>
      <c r="M975" s="21"/>
      <c r="N975" s="21"/>
      <c r="O975" s="21"/>
      <c r="P975" s="21"/>
      <c r="Q975" s="21"/>
      <c r="R975" s="21"/>
      <c r="S975" s="21"/>
      <c r="T975" s="21"/>
      <c r="U975" s="21"/>
      <c r="V975" s="21"/>
      <c r="W975" s="21"/>
      <c r="X975" s="21"/>
      <c r="Y975" s="21"/>
      <c r="Z975" s="21"/>
      <c r="AA975" s="21"/>
    </row>
    <row r="976" spans="1:27">
      <c r="A976" s="21"/>
      <c r="B976" s="21"/>
      <c r="C976" s="21"/>
      <c r="D976" s="21"/>
      <c r="E976" s="21"/>
      <c r="F976" s="38"/>
      <c r="G976" s="5"/>
      <c r="H976" s="21"/>
      <c r="I976" s="21"/>
      <c r="J976" s="21"/>
      <c r="K976" s="21"/>
      <c r="L976" s="21"/>
      <c r="M976" s="21"/>
      <c r="N976" s="21"/>
      <c r="O976" s="21"/>
      <c r="P976" s="21"/>
      <c r="Q976" s="21"/>
      <c r="R976" s="21"/>
      <c r="S976" s="21"/>
      <c r="T976" s="21"/>
      <c r="U976" s="21"/>
      <c r="V976" s="21"/>
      <c r="W976" s="21"/>
      <c r="X976" s="21"/>
      <c r="Y976" s="21"/>
      <c r="Z976" s="21"/>
      <c r="AA976" s="21"/>
    </row>
    <row r="977" spans="1:27">
      <c r="A977" s="21"/>
      <c r="B977" s="21"/>
      <c r="C977" s="21"/>
      <c r="D977" s="21"/>
      <c r="E977" s="21"/>
      <c r="F977" s="38"/>
      <c r="G977" s="5"/>
      <c r="H977" s="21"/>
      <c r="I977" s="21"/>
      <c r="J977" s="21"/>
      <c r="K977" s="21"/>
      <c r="L977" s="21"/>
      <c r="M977" s="21"/>
      <c r="N977" s="21"/>
      <c r="O977" s="21"/>
      <c r="P977" s="21"/>
      <c r="Q977" s="21"/>
      <c r="R977" s="21"/>
      <c r="S977" s="21"/>
      <c r="T977" s="21"/>
      <c r="U977" s="21"/>
      <c r="V977" s="21"/>
      <c r="W977" s="21"/>
      <c r="X977" s="21"/>
      <c r="Y977" s="21"/>
      <c r="Z977" s="21"/>
      <c r="AA977" s="21"/>
    </row>
    <row r="978" spans="1:27">
      <c r="A978" s="21"/>
      <c r="B978" s="21"/>
      <c r="C978" s="21"/>
      <c r="D978" s="21"/>
      <c r="E978" s="21"/>
      <c r="F978" s="38"/>
      <c r="G978" s="5"/>
      <c r="H978" s="21"/>
      <c r="I978" s="21"/>
      <c r="J978" s="21"/>
      <c r="K978" s="21"/>
      <c r="L978" s="21"/>
      <c r="M978" s="21"/>
      <c r="N978" s="21"/>
      <c r="O978" s="21"/>
      <c r="P978" s="21"/>
      <c r="Q978" s="21"/>
      <c r="R978" s="21"/>
      <c r="S978" s="21"/>
      <c r="T978" s="21"/>
      <c r="U978" s="21"/>
      <c r="V978" s="21"/>
      <c r="W978" s="21"/>
      <c r="X978" s="21"/>
      <c r="Y978" s="21"/>
      <c r="Z978" s="21"/>
      <c r="AA978" s="21"/>
    </row>
    <row r="979" spans="1:27">
      <c r="A979" s="21"/>
      <c r="B979" s="21"/>
      <c r="C979" s="21"/>
      <c r="D979" s="21"/>
      <c r="E979" s="21"/>
      <c r="F979" s="38"/>
      <c r="G979" s="5"/>
      <c r="H979" s="21"/>
      <c r="I979" s="21"/>
      <c r="J979" s="21"/>
      <c r="K979" s="21"/>
      <c r="L979" s="21"/>
      <c r="M979" s="21"/>
      <c r="N979" s="21"/>
      <c r="O979" s="21"/>
      <c r="P979" s="21"/>
      <c r="Q979" s="21"/>
      <c r="R979" s="21"/>
      <c r="S979" s="21"/>
      <c r="T979" s="21"/>
      <c r="U979" s="21"/>
      <c r="V979" s="21"/>
      <c r="W979" s="21"/>
      <c r="X979" s="21"/>
      <c r="Y979" s="21"/>
      <c r="Z979" s="21"/>
      <c r="AA979" s="21"/>
    </row>
    <row r="980" spans="1:27">
      <c r="A980" s="21"/>
      <c r="B980" s="21"/>
      <c r="C980" s="21"/>
      <c r="D980" s="21"/>
      <c r="E980" s="21"/>
      <c r="F980" s="38"/>
      <c r="G980" s="5"/>
      <c r="H980" s="21"/>
      <c r="I980" s="21"/>
      <c r="J980" s="21"/>
      <c r="K980" s="21"/>
      <c r="L980" s="21"/>
      <c r="M980" s="21"/>
      <c r="N980" s="21"/>
      <c r="O980" s="21"/>
      <c r="P980" s="21"/>
      <c r="Q980" s="21"/>
      <c r="R980" s="21"/>
      <c r="S980" s="21"/>
      <c r="T980" s="21"/>
      <c r="U980" s="21"/>
      <c r="V980" s="21"/>
      <c r="W980" s="21"/>
      <c r="X980" s="21"/>
      <c r="Y980" s="21"/>
      <c r="Z980" s="21"/>
      <c r="AA980" s="21"/>
    </row>
    <row r="981" spans="1:27">
      <c r="A981" s="21"/>
      <c r="B981" s="21"/>
      <c r="C981" s="21"/>
      <c r="D981" s="21"/>
      <c r="E981" s="21"/>
      <c r="F981" s="38"/>
      <c r="G981" s="5"/>
      <c r="H981" s="21"/>
      <c r="I981" s="21"/>
      <c r="J981" s="21"/>
      <c r="K981" s="21"/>
      <c r="L981" s="21"/>
      <c r="M981" s="21"/>
      <c r="N981" s="21"/>
      <c r="O981" s="21"/>
      <c r="P981" s="21"/>
      <c r="Q981" s="21"/>
      <c r="R981" s="21"/>
      <c r="S981" s="21"/>
      <c r="T981" s="21"/>
      <c r="U981" s="21"/>
      <c r="V981" s="21"/>
      <c r="W981" s="21"/>
      <c r="X981" s="21"/>
      <c r="Y981" s="21"/>
      <c r="Z981" s="21"/>
      <c r="AA981" s="21"/>
    </row>
    <row r="982" spans="1:27">
      <c r="A982" s="21"/>
      <c r="B982" s="21"/>
      <c r="C982" s="21"/>
      <c r="D982" s="21"/>
      <c r="E982" s="21"/>
      <c r="F982" s="38"/>
      <c r="G982" s="5"/>
      <c r="H982" s="21"/>
      <c r="I982" s="21"/>
      <c r="J982" s="21"/>
      <c r="K982" s="21"/>
      <c r="L982" s="21"/>
      <c r="M982" s="21"/>
      <c r="N982" s="21"/>
      <c r="O982" s="21"/>
      <c r="P982" s="21"/>
      <c r="Q982" s="21"/>
      <c r="R982" s="21"/>
      <c r="S982" s="21"/>
      <c r="T982" s="21"/>
      <c r="U982" s="21"/>
      <c r="V982" s="21"/>
      <c r="W982" s="21"/>
      <c r="X982" s="21"/>
      <c r="Y982" s="21"/>
      <c r="Z982" s="21"/>
      <c r="AA982" s="21"/>
    </row>
    <row r="983" spans="1:27">
      <c r="A983" s="21"/>
      <c r="B983" s="21"/>
      <c r="C983" s="21"/>
      <c r="D983" s="21"/>
      <c r="E983" s="21"/>
      <c r="F983" s="38"/>
      <c r="G983" s="5"/>
      <c r="H983" s="21"/>
      <c r="I983" s="21"/>
      <c r="J983" s="21"/>
      <c r="K983" s="21"/>
      <c r="L983" s="21"/>
      <c r="M983" s="21"/>
      <c r="N983" s="21"/>
      <c r="O983" s="21"/>
      <c r="P983" s="21"/>
      <c r="Q983" s="21"/>
      <c r="R983" s="21"/>
      <c r="S983" s="21"/>
      <c r="T983" s="21"/>
      <c r="U983" s="21"/>
      <c r="V983" s="21"/>
      <c r="W983" s="21"/>
      <c r="X983" s="21"/>
      <c r="Y983" s="21"/>
      <c r="Z983" s="21"/>
      <c r="AA983" s="21"/>
    </row>
    <row r="984" spans="1:27">
      <c r="A984" s="21"/>
      <c r="B984" s="21"/>
      <c r="C984" s="21"/>
      <c r="D984" s="21"/>
      <c r="E984" s="21"/>
      <c r="F984" s="38"/>
      <c r="G984" s="5"/>
      <c r="H984" s="21"/>
      <c r="I984" s="21"/>
      <c r="J984" s="21"/>
      <c r="K984" s="21"/>
      <c r="L984" s="21"/>
      <c r="M984" s="21"/>
      <c r="N984" s="21"/>
      <c r="O984" s="21"/>
      <c r="P984" s="21"/>
      <c r="Q984" s="21"/>
      <c r="R984" s="21"/>
      <c r="S984" s="21"/>
      <c r="T984" s="21"/>
      <c r="U984" s="21"/>
      <c r="V984" s="21"/>
      <c r="W984" s="21"/>
      <c r="X984" s="21"/>
      <c r="Y984" s="21"/>
      <c r="Z984" s="21"/>
      <c r="AA984" s="21"/>
    </row>
    <row r="985" spans="1:27">
      <c r="A985" s="21"/>
      <c r="B985" s="21"/>
      <c r="C985" s="21"/>
      <c r="D985" s="21"/>
      <c r="E985" s="21"/>
      <c r="F985" s="38"/>
      <c r="G985" s="5"/>
      <c r="H985" s="21"/>
      <c r="I985" s="21"/>
      <c r="J985" s="21"/>
      <c r="K985" s="21"/>
      <c r="L985" s="21"/>
      <c r="M985" s="21"/>
      <c r="N985" s="21"/>
      <c r="O985" s="21"/>
      <c r="P985" s="21"/>
      <c r="Q985" s="21"/>
      <c r="R985" s="21"/>
      <c r="S985" s="21"/>
      <c r="T985" s="21"/>
      <c r="U985" s="21"/>
      <c r="V985" s="21"/>
      <c r="W985" s="21"/>
      <c r="X985" s="21"/>
      <c r="Y985" s="21"/>
      <c r="Z985" s="21"/>
      <c r="AA985" s="21"/>
    </row>
    <row r="986" spans="1:27">
      <c r="A986" s="21"/>
      <c r="B986" s="21"/>
      <c r="C986" s="21"/>
      <c r="D986" s="21"/>
      <c r="E986" s="21"/>
      <c r="F986" s="38"/>
      <c r="G986" s="5"/>
      <c r="H986" s="21"/>
      <c r="I986" s="21"/>
      <c r="J986" s="21"/>
      <c r="K986" s="21"/>
      <c r="L986" s="21"/>
      <c r="M986" s="21"/>
      <c r="N986" s="21"/>
      <c r="O986" s="21"/>
      <c r="P986" s="21"/>
      <c r="Q986" s="21"/>
      <c r="R986" s="21"/>
      <c r="S986" s="21"/>
      <c r="T986" s="21"/>
      <c r="U986" s="21"/>
      <c r="V986" s="21"/>
      <c r="W986" s="21"/>
      <c r="X986" s="21"/>
      <c r="Y986" s="21"/>
      <c r="Z986" s="21"/>
      <c r="AA986" s="21"/>
    </row>
    <row r="987" spans="1:27">
      <c r="A987" s="21"/>
      <c r="B987" s="21"/>
      <c r="C987" s="21"/>
      <c r="D987" s="21"/>
      <c r="E987" s="21"/>
      <c r="F987" s="38"/>
      <c r="G987" s="5"/>
      <c r="H987" s="21"/>
      <c r="I987" s="21"/>
      <c r="J987" s="21"/>
      <c r="K987" s="21"/>
      <c r="L987" s="21"/>
      <c r="M987" s="21"/>
      <c r="N987" s="21"/>
      <c r="O987" s="21"/>
      <c r="P987" s="21"/>
      <c r="Q987" s="21"/>
      <c r="R987" s="21"/>
      <c r="S987" s="21"/>
      <c r="T987" s="21"/>
      <c r="U987" s="21"/>
      <c r="V987" s="21"/>
      <c r="W987" s="21"/>
      <c r="X987" s="21"/>
      <c r="Y987" s="21"/>
      <c r="Z987" s="21"/>
      <c r="AA987" s="21"/>
    </row>
    <row r="988" spans="1:27">
      <c r="A988" s="21"/>
      <c r="B988" s="21"/>
      <c r="C988" s="21"/>
      <c r="D988" s="21"/>
      <c r="E988" s="21"/>
      <c r="F988" s="38"/>
      <c r="G988" s="5"/>
      <c r="H988" s="21"/>
      <c r="I988" s="21"/>
      <c r="J988" s="21"/>
      <c r="K988" s="21"/>
      <c r="L988" s="21"/>
      <c r="M988" s="21"/>
      <c r="N988" s="21"/>
      <c r="O988" s="21"/>
      <c r="P988" s="21"/>
      <c r="Q988" s="21"/>
      <c r="R988" s="21"/>
      <c r="S988" s="21"/>
      <c r="T988" s="21"/>
      <c r="U988" s="21"/>
      <c r="V988" s="21"/>
      <c r="W988" s="21"/>
      <c r="X988" s="21"/>
      <c r="Y988" s="21"/>
      <c r="Z988" s="21"/>
      <c r="AA988" s="21"/>
    </row>
    <row r="989" spans="1:27">
      <c r="A989" s="21"/>
      <c r="B989" s="21"/>
      <c r="C989" s="21"/>
      <c r="D989" s="21"/>
      <c r="E989" s="21"/>
      <c r="F989" s="38"/>
      <c r="G989" s="5"/>
      <c r="H989" s="21"/>
      <c r="I989" s="21"/>
      <c r="J989" s="21"/>
      <c r="K989" s="21"/>
      <c r="L989" s="21"/>
      <c r="M989" s="21"/>
      <c r="N989" s="21"/>
      <c r="O989" s="21"/>
      <c r="P989" s="21"/>
      <c r="Q989" s="21"/>
      <c r="R989" s="21"/>
      <c r="S989" s="21"/>
      <c r="T989" s="21"/>
      <c r="U989" s="21"/>
      <c r="V989" s="21"/>
      <c r="W989" s="21"/>
      <c r="X989" s="21"/>
      <c r="Y989" s="21"/>
      <c r="Z989" s="21"/>
      <c r="AA989" s="21"/>
    </row>
    <row r="990" spans="1:27">
      <c r="A990" s="21"/>
      <c r="B990" s="21"/>
      <c r="C990" s="21"/>
      <c r="D990" s="21"/>
      <c r="E990" s="21"/>
      <c r="F990" s="38"/>
      <c r="G990" s="5"/>
      <c r="H990" s="21"/>
      <c r="I990" s="21"/>
      <c r="J990" s="21"/>
      <c r="K990" s="21"/>
      <c r="L990" s="21"/>
      <c r="M990" s="21"/>
      <c r="N990" s="21"/>
      <c r="O990" s="21"/>
      <c r="P990" s="21"/>
      <c r="Q990" s="21"/>
      <c r="R990" s="21"/>
      <c r="S990" s="21"/>
      <c r="T990" s="21"/>
      <c r="U990" s="21"/>
      <c r="V990" s="21"/>
      <c r="W990" s="21"/>
      <c r="X990" s="21"/>
      <c r="Y990" s="21"/>
      <c r="Z990" s="21"/>
      <c r="AA990" s="21"/>
    </row>
    <row r="991" spans="1:27">
      <c r="A991" s="21"/>
      <c r="B991" s="21"/>
      <c r="C991" s="21"/>
      <c r="D991" s="21"/>
      <c r="E991" s="21"/>
      <c r="F991" s="38"/>
      <c r="G991" s="5"/>
      <c r="H991" s="21"/>
      <c r="I991" s="21"/>
      <c r="J991" s="21"/>
      <c r="K991" s="21"/>
      <c r="L991" s="21"/>
      <c r="M991" s="21"/>
      <c r="N991" s="21"/>
      <c r="O991" s="21"/>
      <c r="P991" s="21"/>
      <c r="Q991" s="21"/>
      <c r="R991" s="21"/>
      <c r="S991" s="21"/>
      <c r="T991" s="21"/>
      <c r="U991" s="21"/>
      <c r="V991" s="21"/>
      <c r="W991" s="21"/>
      <c r="X991" s="21"/>
      <c r="Y991" s="21"/>
      <c r="Z991" s="21"/>
      <c r="AA991" s="21"/>
    </row>
    <row r="992" spans="1:27">
      <c r="A992" s="21"/>
      <c r="B992" s="21"/>
      <c r="C992" s="21"/>
      <c r="D992" s="21"/>
      <c r="E992" s="21"/>
      <c r="F992" s="38"/>
      <c r="G992" s="5"/>
      <c r="H992" s="21"/>
      <c r="I992" s="21"/>
      <c r="J992" s="21"/>
      <c r="K992" s="21"/>
      <c r="L992" s="21"/>
      <c r="M992" s="21"/>
      <c r="N992" s="21"/>
      <c r="O992" s="21"/>
      <c r="P992" s="21"/>
      <c r="Q992" s="21"/>
      <c r="R992" s="21"/>
      <c r="S992" s="21"/>
      <c r="T992" s="21"/>
      <c r="U992" s="21"/>
      <c r="V992" s="21"/>
      <c r="W992" s="21"/>
      <c r="X992" s="21"/>
      <c r="Y992" s="21"/>
      <c r="Z992" s="21"/>
      <c r="AA992" s="21"/>
    </row>
    <row r="993" spans="1:27">
      <c r="A993" s="21"/>
      <c r="B993" s="21"/>
      <c r="C993" s="21"/>
      <c r="D993" s="21"/>
      <c r="E993" s="21"/>
      <c r="F993" s="38"/>
      <c r="G993" s="5"/>
      <c r="H993" s="21"/>
      <c r="I993" s="21"/>
      <c r="J993" s="21"/>
      <c r="K993" s="21"/>
      <c r="L993" s="21"/>
      <c r="M993" s="21"/>
      <c r="N993" s="21"/>
      <c r="O993" s="21"/>
      <c r="P993" s="21"/>
      <c r="Q993" s="21"/>
      <c r="R993" s="21"/>
      <c r="S993" s="21"/>
      <c r="T993" s="21"/>
      <c r="U993" s="21"/>
      <c r="V993" s="21"/>
      <c r="W993" s="21"/>
      <c r="X993" s="21"/>
      <c r="Y993" s="21"/>
      <c r="Z993" s="21"/>
      <c r="AA993" s="21"/>
    </row>
    <row r="994" spans="1:27">
      <c r="A994" s="21"/>
      <c r="B994" s="21"/>
      <c r="C994" s="21"/>
      <c r="D994" s="21"/>
      <c r="E994" s="21"/>
      <c r="F994" s="38"/>
      <c r="G994" s="5"/>
      <c r="H994" s="21"/>
      <c r="I994" s="21"/>
      <c r="J994" s="21"/>
      <c r="K994" s="21"/>
      <c r="L994" s="21"/>
      <c r="M994" s="21"/>
      <c r="N994" s="21"/>
      <c r="O994" s="21"/>
      <c r="P994" s="21"/>
      <c r="Q994" s="21"/>
      <c r="R994" s="21"/>
      <c r="S994" s="21"/>
      <c r="T994" s="21"/>
      <c r="U994" s="21"/>
      <c r="V994" s="21"/>
      <c r="W994" s="21"/>
      <c r="X994" s="21"/>
      <c r="Y994" s="21"/>
      <c r="Z994" s="21"/>
      <c r="AA994" s="21"/>
    </row>
    <row r="995" spans="1:27">
      <c r="A995" s="21"/>
      <c r="B995" s="21"/>
      <c r="C995" s="21"/>
      <c r="D995" s="21"/>
      <c r="E995" s="21"/>
      <c r="F995" s="38"/>
      <c r="G995" s="5"/>
      <c r="H995" s="21"/>
      <c r="I995" s="21"/>
      <c r="J995" s="21"/>
      <c r="K995" s="21"/>
      <c r="L995" s="21"/>
      <c r="M995" s="21"/>
      <c r="N995" s="21"/>
      <c r="O995" s="21"/>
      <c r="P995" s="21"/>
      <c r="Q995" s="21"/>
      <c r="R995" s="21"/>
      <c r="S995" s="21"/>
      <c r="T995" s="21"/>
      <c r="U995" s="21"/>
      <c r="V995" s="21"/>
      <c r="W995" s="21"/>
      <c r="X995" s="21"/>
      <c r="Y995" s="21"/>
      <c r="Z995" s="21"/>
      <c r="AA995" s="21"/>
    </row>
    <row r="996" spans="1:27">
      <c r="A996" s="21"/>
      <c r="B996" s="21"/>
      <c r="C996" s="21"/>
      <c r="D996" s="21"/>
      <c r="E996" s="21"/>
      <c r="F996" s="38"/>
      <c r="G996" s="5"/>
      <c r="H996" s="21"/>
      <c r="I996" s="21"/>
      <c r="J996" s="21"/>
      <c r="K996" s="21"/>
      <c r="L996" s="21"/>
      <c r="M996" s="21"/>
      <c r="N996" s="21"/>
      <c r="O996" s="21"/>
      <c r="P996" s="21"/>
      <c r="Q996" s="21"/>
      <c r="R996" s="21"/>
      <c r="S996" s="21"/>
      <c r="T996" s="21"/>
      <c r="U996" s="21"/>
      <c r="V996" s="21"/>
      <c r="W996" s="21"/>
      <c r="X996" s="21"/>
      <c r="Y996" s="21"/>
      <c r="Z996" s="21"/>
      <c r="AA996" s="21"/>
    </row>
    <row r="997" spans="1:27">
      <c r="A997" s="21"/>
      <c r="B997" s="21"/>
      <c r="C997" s="21"/>
      <c r="D997" s="21"/>
      <c r="E997" s="21"/>
      <c r="F997" s="38"/>
      <c r="G997" s="5"/>
      <c r="H997" s="21"/>
      <c r="I997" s="21"/>
      <c r="J997" s="21"/>
      <c r="K997" s="21"/>
      <c r="L997" s="21"/>
      <c r="M997" s="21"/>
      <c r="N997" s="21"/>
      <c r="O997" s="21"/>
      <c r="P997" s="21"/>
      <c r="Q997" s="21"/>
      <c r="R997" s="21"/>
      <c r="S997" s="21"/>
      <c r="T997" s="21"/>
      <c r="U997" s="21"/>
      <c r="V997" s="21"/>
      <c r="W997" s="21"/>
      <c r="X997" s="21"/>
      <c r="Y997" s="21"/>
      <c r="Z997" s="21"/>
      <c r="AA997" s="21"/>
    </row>
    <row r="998" spans="1:27">
      <c r="A998" s="21"/>
      <c r="B998" s="21"/>
      <c r="C998" s="21"/>
      <c r="D998" s="21"/>
      <c r="E998" s="21"/>
      <c r="F998" s="38"/>
      <c r="G998" s="5"/>
      <c r="H998" s="21"/>
      <c r="I998" s="21"/>
      <c r="J998" s="21"/>
      <c r="K998" s="21"/>
      <c r="L998" s="21"/>
      <c r="M998" s="21"/>
      <c r="N998" s="21"/>
      <c r="O998" s="21"/>
      <c r="P998" s="21"/>
      <c r="Q998" s="21"/>
      <c r="R998" s="21"/>
      <c r="S998" s="21"/>
      <c r="T998" s="21"/>
      <c r="U998" s="21"/>
      <c r="V998" s="21"/>
      <c r="W998" s="21"/>
      <c r="X998" s="21"/>
      <c r="Y998" s="21"/>
      <c r="Z998" s="21"/>
      <c r="AA998" s="21"/>
    </row>
    <row r="999" spans="1:27">
      <c r="A999" s="21"/>
      <c r="B999" s="21"/>
      <c r="C999" s="21"/>
      <c r="D999" s="21"/>
      <c r="E999" s="21"/>
      <c r="F999" s="38"/>
      <c r="G999" s="5"/>
      <c r="H999" s="21"/>
      <c r="I999" s="21"/>
      <c r="J999" s="21"/>
      <c r="K999" s="21"/>
      <c r="L999" s="21"/>
      <c r="M999" s="21"/>
      <c r="N999" s="21"/>
      <c r="O999" s="21"/>
      <c r="P999" s="21"/>
      <c r="Q999" s="21"/>
      <c r="R999" s="21"/>
      <c r="S999" s="21"/>
      <c r="T999" s="21"/>
      <c r="U999" s="21"/>
      <c r="V999" s="21"/>
      <c r="W999" s="21"/>
      <c r="X999" s="21"/>
      <c r="Y999" s="21"/>
      <c r="Z999" s="21"/>
      <c r="AA999" s="21"/>
    </row>
    <row r="1000" spans="1:27">
      <c r="A1000" s="21"/>
      <c r="B1000" s="21"/>
      <c r="C1000" s="21"/>
      <c r="D1000" s="21"/>
      <c r="E1000" s="21"/>
      <c r="F1000" s="38"/>
      <c r="G1000" s="5"/>
      <c r="H1000" s="21"/>
      <c r="I1000" s="21"/>
      <c r="J1000" s="21"/>
      <c r="K1000" s="21"/>
      <c r="L1000" s="21"/>
      <c r="M1000" s="21"/>
      <c r="N1000" s="21"/>
      <c r="O1000" s="21"/>
      <c r="P1000" s="21"/>
      <c r="Q1000" s="21"/>
      <c r="R1000" s="21"/>
      <c r="S1000" s="21"/>
      <c r="T1000" s="21"/>
      <c r="U1000" s="21"/>
      <c r="V1000" s="21"/>
      <c r="W1000" s="21"/>
      <c r="X1000" s="21"/>
      <c r="Y1000" s="21"/>
      <c r="Z1000" s="21"/>
      <c r="AA1000" s="21"/>
    </row>
    <row r="1001" spans="1:27">
      <c r="A1001" s="21"/>
      <c r="B1001" s="21"/>
      <c r="C1001" s="21"/>
      <c r="D1001" s="21"/>
      <c r="E1001" s="21"/>
      <c r="F1001" s="38"/>
      <c r="G1001" s="5"/>
      <c r="H1001" s="21"/>
      <c r="I1001" s="21"/>
      <c r="J1001" s="21"/>
      <c r="K1001" s="21"/>
      <c r="L1001" s="21"/>
      <c r="M1001" s="21"/>
      <c r="N1001" s="21"/>
      <c r="O1001" s="21"/>
      <c r="P1001" s="21"/>
      <c r="Q1001" s="21"/>
      <c r="R1001" s="21"/>
      <c r="S1001" s="21"/>
      <c r="T1001" s="21"/>
      <c r="U1001" s="21"/>
      <c r="V1001" s="21"/>
      <c r="W1001" s="21"/>
      <c r="X1001" s="21"/>
      <c r="Y1001" s="21"/>
      <c r="Z1001" s="21"/>
      <c r="AA1001" s="21"/>
    </row>
    <row r="1002" spans="1:27">
      <c r="A1002" s="21"/>
      <c r="B1002" s="21"/>
      <c r="C1002" s="21"/>
      <c r="D1002" s="21"/>
      <c r="E1002" s="21"/>
      <c r="F1002" s="38"/>
      <c r="G1002" s="5"/>
      <c r="H1002" s="21"/>
      <c r="I1002" s="21"/>
      <c r="J1002" s="21"/>
      <c r="K1002" s="21"/>
      <c r="L1002" s="21"/>
      <c r="M1002" s="21"/>
      <c r="N1002" s="21"/>
      <c r="O1002" s="21"/>
      <c r="P1002" s="21"/>
      <c r="Q1002" s="21"/>
      <c r="R1002" s="21"/>
      <c r="S1002" s="21"/>
      <c r="T1002" s="21"/>
      <c r="U1002" s="21"/>
      <c r="V1002" s="21"/>
      <c r="W1002" s="21"/>
      <c r="X1002" s="21"/>
      <c r="Y1002" s="21"/>
      <c r="Z1002" s="21"/>
      <c r="AA1002" s="21"/>
    </row>
    <row r="1003" spans="1:27">
      <c r="A1003" s="21"/>
      <c r="B1003" s="21"/>
      <c r="C1003" s="21"/>
      <c r="D1003" s="21"/>
      <c r="E1003" s="21"/>
      <c r="F1003" s="38"/>
      <c r="G1003" s="5"/>
      <c r="H1003" s="21"/>
      <c r="I1003" s="21"/>
      <c r="J1003" s="21"/>
      <c r="K1003" s="21"/>
      <c r="L1003" s="21"/>
      <c r="M1003" s="21"/>
      <c r="N1003" s="21"/>
      <c r="O1003" s="21"/>
      <c r="P1003" s="21"/>
      <c r="Q1003" s="21"/>
      <c r="R1003" s="21"/>
      <c r="S1003" s="21"/>
      <c r="T1003" s="21"/>
      <c r="U1003" s="21"/>
      <c r="V1003" s="21"/>
      <c r="W1003" s="21"/>
      <c r="X1003" s="21"/>
      <c r="Y1003" s="21"/>
      <c r="Z1003" s="21"/>
      <c r="AA1003" s="21"/>
    </row>
    <row r="1004" spans="1:27">
      <c r="A1004" s="21"/>
      <c r="B1004" s="21"/>
      <c r="C1004" s="21"/>
      <c r="D1004" s="21"/>
      <c r="E1004" s="21"/>
      <c r="F1004" s="38"/>
      <c r="G1004" s="5"/>
      <c r="H1004" s="21"/>
      <c r="I1004" s="21"/>
      <c r="J1004" s="21"/>
      <c r="K1004" s="21"/>
      <c r="L1004" s="21"/>
      <c r="M1004" s="21"/>
      <c r="N1004" s="21"/>
      <c r="O1004" s="21"/>
      <c r="P1004" s="21"/>
      <c r="Q1004" s="21"/>
      <c r="R1004" s="21"/>
      <c r="S1004" s="21"/>
      <c r="T1004" s="21"/>
      <c r="U1004" s="21"/>
      <c r="V1004" s="21"/>
      <c r="W1004" s="21"/>
      <c r="X1004" s="21"/>
      <c r="Y1004" s="21"/>
      <c r="Z1004" s="21"/>
      <c r="AA1004" s="21"/>
    </row>
    <row r="1005" spans="1:27">
      <c r="A1005" s="21"/>
      <c r="B1005" s="21"/>
      <c r="C1005" s="21"/>
      <c r="D1005" s="21"/>
      <c r="E1005" s="21"/>
      <c r="F1005" s="38"/>
      <c r="G1005" s="5"/>
      <c r="H1005" s="21"/>
      <c r="I1005" s="21"/>
      <c r="J1005" s="21"/>
      <c r="K1005" s="21"/>
      <c r="L1005" s="21"/>
      <c r="M1005" s="21"/>
      <c r="N1005" s="21"/>
      <c r="O1005" s="21"/>
      <c r="P1005" s="21"/>
      <c r="Q1005" s="21"/>
      <c r="R1005" s="21"/>
      <c r="S1005" s="21"/>
      <c r="T1005" s="21"/>
      <c r="U1005" s="21"/>
      <c r="V1005" s="21"/>
      <c r="W1005" s="21"/>
      <c r="X1005" s="21"/>
      <c r="Y1005" s="21"/>
      <c r="Z1005" s="21"/>
      <c r="AA1005" s="21"/>
    </row>
    <row r="1006" spans="1:27">
      <c r="A1006" s="21"/>
      <c r="B1006" s="21"/>
      <c r="C1006" s="21"/>
      <c r="D1006" s="21"/>
      <c r="E1006" s="21"/>
      <c r="F1006" s="38"/>
      <c r="G1006" s="5"/>
      <c r="H1006" s="21"/>
      <c r="I1006" s="21"/>
      <c r="J1006" s="21"/>
      <c r="K1006" s="21"/>
      <c r="L1006" s="21"/>
      <c r="M1006" s="21"/>
      <c r="N1006" s="21"/>
      <c r="O1006" s="21"/>
      <c r="P1006" s="21"/>
      <c r="Q1006" s="21"/>
      <c r="R1006" s="21"/>
      <c r="S1006" s="21"/>
      <c r="T1006" s="21"/>
      <c r="U1006" s="21"/>
      <c r="V1006" s="21"/>
      <c r="W1006" s="21"/>
      <c r="X1006" s="21"/>
      <c r="Y1006" s="21"/>
      <c r="Z1006" s="21"/>
      <c r="AA1006" s="21"/>
    </row>
  </sheetData>
  <mergeCells count="4">
    <mergeCell ref="A62:A71"/>
    <mergeCell ref="A72:A80"/>
    <mergeCell ref="A81:A90"/>
    <mergeCell ref="A91:A107"/>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9"/>
  <sheetViews>
    <sheetView workbookViewId="0">
      <selection activeCell="C55" sqref="C55"/>
    </sheetView>
  </sheetViews>
  <sheetFormatPr baseColWidth="10" defaultColWidth="12.6640625" defaultRowHeight="15.75" customHeight="1"/>
  <cols>
    <col min="1" max="1" width="12.5" customWidth="1"/>
    <col min="2" max="2" width="10.5" customWidth="1"/>
    <col min="3" max="3" width="80.6640625" customWidth="1"/>
    <col min="4" max="4" width="41.83203125" customWidth="1"/>
    <col min="5" max="5" width="68.1640625" customWidth="1"/>
    <col min="6" max="6" width="67.1640625" customWidth="1"/>
  </cols>
  <sheetData>
    <row r="1" spans="1:26" ht="14">
      <c r="A1" s="219"/>
      <c r="B1" s="6"/>
      <c r="C1" s="6"/>
      <c r="D1" s="5"/>
      <c r="E1" s="5"/>
      <c r="F1" s="5"/>
      <c r="G1" s="21"/>
      <c r="H1" s="21"/>
      <c r="I1" s="21"/>
      <c r="J1" s="21"/>
      <c r="K1" s="21"/>
      <c r="L1" s="21"/>
      <c r="M1" s="21"/>
      <c r="N1" s="21"/>
      <c r="O1" s="21"/>
      <c r="P1" s="21"/>
      <c r="Q1" s="21"/>
      <c r="R1" s="21"/>
      <c r="S1" s="21"/>
      <c r="T1" s="21"/>
      <c r="U1" s="21"/>
      <c r="V1" s="21"/>
      <c r="W1" s="21"/>
      <c r="X1" s="21"/>
      <c r="Y1" s="21"/>
      <c r="Z1" s="21"/>
    </row>
    <row r="2" spans="1:26" ht="14">
      <c r="A2" s="55" t="s">
        <v>2117</v>
      </c>
      <c r="B2" s="1"/>
      <c r="C2" s="1"/>
      <c r="D2" s="5"/>
      <c r="E2" s="5"/>
      <c r="F2" s="5"/>
      <c r="G2" s="21"/>
      <c r="H2" s="21"/>
      <c r="I2" s="21"/>
      <c r="J2" s="21"/>
      <c r="K2" s="21"/>
      <c r="L2" s="21"/>
      <c r="M2" s="21"/>
      <c r="N2" s="21"/>
      <c r="O2" s="21"/>
      <c r="P2" s="21"/>
      <c r="Q2" s="21"/>
      <c r="R2" s="21"/>
      <c r="S2" s="21"/>
      <c r="T2" s="21"/>
      <c r="U2" s="21"/>
      <c r="V2" s="21"/>
      <c r="W2" s="21"/>
      <c r="X2" s="21"/>
      <c r="Y2" s="21"/>
      <c r="Z2" s="21"/>
    </row>
    <row r="3" spans="1:26" ht="30">
      <c r="A3" s="183" t="s">
        <v>2118</v>
      </c>
      <c r="B3" s="183" t="s">
        <v>1235</v>
      </c>
      <c r="C3" s="183" t="s">
        <v>2119</v>
      </c>
      <c r="D3" s="5"/>
      <c r="E3" s="5"/>
      <c r="F3" s="5"/>
      <c r="G3" s="21"/>
      <c r="H3" s="21"/>
      <c r="I3" s="21"/>
      <c r="J3" s="21"/>
      <c r="K3" s="21"/>
      <c r="L3" s="21"/>
      <c r="M3" s="21"/>
      <c r="N3" s="21"/>
      <c r="O3" s="21"/>
      <c r="P3" s="21"/>
      <c r="Q3" s="21"/>
      <c r="R3" s="21"/>
      <c r="S3" s="21"/>
      <c r="T3" s="21"/>
      <c r="U3" s="21"/>
      <c r="V3" s="21"/>
      <c r="W3" s="21"/>
      <c r="X3" s="21"/>
      <c r="Y3" s="21"/>
      <c r="Z3" s="21"/>
    </row>
    <row r="4" spans="1:26" ht="30">
      <c r="A4" s="327" t="s">
        <v>2120</v>
      </c>
      <c r="B4" s="36" t="s">
        <v>56</v>
      </c>
      <c r="C4" s="36" t="s">
        <v>2121</v>
      </c>
      <c r="D4" s="5"/>
      <c r="E4" s="5"/>
      <c r="F4" s="5"/>
      <c r="G4" s="21"/>
      <c r="H4" s="21"/>
      <c r="I4" s="21"/>
      <c r="J4" s="21"/>
      <c r="K4" s="21"/>
      <c r="L4" s="21"/>
      <c r="M4" s="21"/>
      <c r="N4" s="21"/>
      <c r="O4" s="21"/>
      <c r="P4" s="21"/>
      <c r="Q4" s="21"/>
      <c r="R4" s="21"/>
      <c r="S4" s="21"/>
      <c r="T4" s="21"/>
      <c r="U4" s="21"/>
      <c r="V4" s="21"/>
      <c r="W4" s="21"/>
      <c r="X4" s="21"/>
      <c r="Y4" s="21"/>
      <c r="Z4" s="21"/>
    </row>
    <row r="5" spans="1:26" ht="15">
      <c r="A5" s="323"/>
      <c r="B5" s="36" t="s">
        <v>93</v>
      </c>
      <c r="C5" s="36" t="s">
        <v>2123</v>
      </c>
      <c r="D5" s="5"/>
      <c r="E5" s="5"/>
      <c r="F5" s="5"/>
      <c r="G5" s="21"/>
      <c r="H5" s="21"/>
      <c r="I5" s="21"/>
      <c r="J5" s="21"/>
      <c r="K5" s="21"/>
      <c r="L5" s="21"/>
      <c r="M5" s="21"/>
      <c r="N5" s="21"/>
      <c r="O5" s="21"/>
      <c r="P5" s="21"/>
      <c r="Q5" s="21"/>
      <c r="R5" s="21"/>
      <c r="S5" s="21"/>
      <c r="T5" s="21"/>
      <c r="U5" s="21"/>
      <c r="V5" s="21"/>
      <c r="W5" s="21"/>
      <c r="X5" s="21"/>
      <c r="Y5" s="21"/>
      <c r="Z5" s="21"/>
    </row>
    <row r="6" spans="1:26" ht="15">
      <c r="A6" s="323"/>
      <c r="B6" s="36" t="s">
        <v>396</v>
      </c>
      <c r="C6" s="36" t="s">
        <v>2124</v>
      </c>
      <c r="D6" s="5"/>
      <c r="E6" s="5"/>
      <c r="F6" s="5"/>
      <c r="G6" s="21"/>
      <c r="H6" s="21"/>
      <c r="I6" s="21"/>
      <c r="J6" s="21"/>
      <c r="K6" s="21"/>
      <c r="L6" s="21"/>
      <c r="M6" s="21"/>
      <c r="N6" s="21"/>
      <c r="O6" s="21"/>
      <c r="P6" s="21"/>
      <c r="Q6" s="21"/>
      <c r="R6" s="21"/>
      <c r="S6" s="21"/>
      <c r="T6" s="21"/>
      <c r="U6" s="21"/>
      <c r="V6" s="21"/>
      <c r="W6" s="21"/>
      <c r="X6" s="21"/>
      <c r="Y6" s="21"/>
      <c r="Z6" s="21"/>
    </row>
    <row r="7" spans="1:26" ht="15">
      <c r="A7" s="323"/>
      <c r="B7" s="36" t="s">
        <v>646</v>
      </c>
      <c r="C7" s="36" t="s">
        <v>2126</v>
      </c>
      <c r="D7" s="5"/>
      <c r="E7" s="5"/>
      <c r="F7" s="5"/>
      <c r="G7" s="21"/>
      <c r="H7" s="21"/>
      <c r="I7" s="21"/>
      <c r="J7" s="21"/>
      <c r="K7" s="21"/>
      <c r="L7" s="21"/>
      <c r="M7" s="21"/>
      <c r="N7" s="21"/>
      <c r="O7" s="21"/>
      <c r="P7" s="21"/>
      <c r="Q7" s="21"/>
      <c r="R7" s="21"/>
      <c r="S7" s="21"/>
      <c r="T7" s="21"/>
      <c r="U7" s="21"/>
      <c r="V7" s="21"/>
      <c r="W7" s="21"/>
      <c r="X7" s="21"/>
      <c r="Y7" s="21"/>
      <c r="Z7" s="21"/>
    </row>
    <row r="8" spans="1:26" ht="15">
      <c r="A8" s="323"/>
      <c r="B8" s="36" t="s">
        <v>715</v>
      </c>
      <c r="C8" s="36" t="s">
        <v>2128</v>
      </c>
      <c r="D8" s="5"/>
      <c r="E8" s="5"/>
      <c r="F8" s="5"/>
      <c r="G8" s="21"/>
      <c r="H8" s="21"/>
      <c r="I8" s="21"/>
      <c r="J8" s="21"/>
      <c r="K8" s="21"/>
      <c r="L8" s="21"/>
      <c r="M8" s="21"/>
      <c r="N8" s="21"/>
      <c r="O8" s="21"/>
      <c r="P8" s="21"/>
      <c r="Q8" s="21"/>
      <c r="R8" s="21"/>
      <c r="S8" s="21"/>
      <c r="T8" s="21"/>
      <c r="U8" s="21"/>
      <c r="V8" s="21"/>
      <c r="W8" s="21"/>
      <c r="X8" s="21"/>
      <c r="Y8" s="21"/>
      <c r="Z8" s="21"/>
    </row>
    <row r="9" spans="1:26" ht="15">
      <c r="A9" s="323"/>
      <c r="B9" s="36" t="s">
        <v>741</v>
      </c>
      <c r="C9" s="36" t="s">
        <v>2130</v>
      </c>
      <c r="D9" s="5"/>
      <c r="E9" s="5"/>
      <c r="F9" s="5"/>
      <c r="G9" s="21"/>
      <c r="H9" s="21"/>
      <c r="I9" s="21"/>
      <c r="J9" s="21"/>
      <c r="K9" s="21"/>
      <c r="L9" s="21"/>
      <c r="M9" s="21"/>
      <c r="N9" s="21"/>
      <c r="O9" s="21"/>
      <c r="P9" s="21"/>
      <c r="Q9" s="21"/>
      <c r="R9" s="21"/>
      <c r="S9" s="21"/>
      <c r="T9" s="21"/>
      <c r="U9" s="21"/>
      <c r="V9" s="21"/>
      <c r="W9" s="21"/>
      <c r="X9" s="21"/>
      <c r="Y9" s="21"/>
      <c r="Z9" s="21"/>
    </row>
    <row r="10" spans="1:26" ht="15">
      <c r="A10" s="323"/>
      <c r="B10" s="36" t="s">
        <v>909</v>
      </c>
      <c r="C10" s="36" t="s">
        <v>2132</v>
      </c>
      <c r="D10" s="5"/>
      <c r="E10" s="5"/>
      <c r="F10" s="5"/>
      <c r="G10" s="21"/>
      <c r="H10" s="21"/>
      <c r="I10" s="21"/>
      <c r="J10" s="21"/>
      <c r="K10" s="21"/>
      <c r="L10" s="21"/>
      <c r="M10" s="21"/>
      <c r="N10" s="21"/>
      <c r="O10" s="21"/>
      <c r="P10" s="21"/>
      <c r="Q10" s="21"/>
      <c r="R10" s="21"/>
      <c r="S10" s="21"/>
      <c r="T10" s="21"/>
      <c r="U10" s="21"/>
      <c r="V10" s="21"/>
      <c r="W10" s="21"/>
      <c r="X10" s="21"/>
      <c r="Y10" s="21"/>
      <c r="Z10" s="21"/>
    </row>
    <row r="11" spans="1:26" ht="15">
      <c r="A11" s="323"/>
      <c r="B11" s="36" t="s">
        <v>930</v>
      </c>
      <c r="C11" s="36" t="s">
        <v>2134</v>
      </c>
      <c r="D11" s="5"/>
      <c r="E11" s="5"/>
      <c r="F11" s="5"/>
      <c r="G11" s="21"/>
      <c r="H11" s="21"/>
      <c r="I11" s="21"/>
      <c r="J11" s="21"/>
      <c r="K11" s="21"/>
      <c r="L11" s="21"/>
      <c r="M11" s="21"/>
      <c r="N11" s="21"/>
      <c r="O11" s="21"/>
      <c r="P11" s="21"/>
      <c r="Q11" s="21"/>
      <c r="R11" s="21"/>
      <c r="S11" s="21"/>
      <c r="T11" s="21"/>
      <c r="U11" s="21"/>
      <c r="V11" s="21"/>
      <c r="W11" s="21"/>
      <c r="X11" s="21"/>
      <c r="Y11" s="21"/>
      <c r="Z11" s="21"/>
    </row>
    <row r="12" spans="1:26" ht="15">
      <c r="A12" s="323"/>
      <c r="B12" s="36" t="s">
        <v>996</v>
      </c>
      <c r="C12" s="36" t="s">
        <v>2136</v>
      </c>
      <c r="D12" s="5"/>
      <c r="E12" s="5"/>
      <c r="F12" s="5"/>
      <c r="G12" s="21"/>
      <c r="H12" s="21"/>
      <c r="I12" s="21"/>
      <c r="J12" s="21"/>
      <c r="K12" s="21"/>
      <c r="L12" s="21"/>
      <c r="M12" s="21"/>
      <c r="N12" s="21"/>
      <c r="O12" s="21"/>
      <c r="P12" s="21"/>
      <c r="Q12" s="21"/>
      <c r="R12" s="21"/>
      <c r="S12" s="21"/>
      <c r="T12" s="21"/>
      <c r="U12" s="21"/>
      <c r="V12" s="21"/>
      <c r="W12" s="21"/>
      <c r="X12" s="21"/>
      <c r="Y12" s="21"/>
      <c r="Z12" s="21"/>
    </row>
    <row r="13" spans="1:26" ht="45">
      <c r="A13" s="316"/>
      <c r="B13" s="112" t="s">
        <v>446</v>
      </c>
      <c r="C13" s="36" t="s">
        <v>2138</v>
      </c>
      <c r="D13" s="5"/>
      <c r="E13" s="5"/>
      <c r="F13" s="5"/>
      <c r="G13" s="21"/>
      <c r="H13" s="21"/>
      <c r="I13" s="21"/>
      <c r="J13" s="21"/>
      <c r="K13" s="21"/>
      <c r="L13" s="21"/>
      <c r="M13" s="21"/>
      <c r="N13" s="21"/>
      <c r="O13" s="21"/>
      <c r="P13" s="21"/>
      <c r="Q13" s="21"/>
      <c r="R13" s="21"/>
      <c r="S13" s="21"/>
      <c r="T13" s="21"/>
      <c r="U13" s="21"/>
      <c r="V13" s="21"/>
      <c r="W13" s="21"/>
      <c r="X13" s="21"/>
      <c r="Y13" s="21"/>
      <c r="Z13" s="21"/>
    </row>
    <row r="14" spans="1:26" ht="15">
      <c r="A14" s="327" t="s">
        <v>2139</v>
      </c>
      <c r="B14" s="36" t="s">
        <v>120</v>
      </c>
      <c r="C14" s="36" t="s">
        <v>2140</v>
      </c>
      <c r="D14" s="5"/>
      <c r="E14" s="5"/>
      <c r="F14" s="5"/>
      <c r="G14" s="21"/>
      <c r="H14" s="21"/>
      <c r="I14" s="21"/>
      <c r="J14" s="21"/>
      <c r="K14" s="21"/>
      <c r="L14" s="21"/>
      <c r="M14" s="21"/>
      <c r="N14" s="21"/>
      <c r="O14" s="21"/>
      <c r="P14" s="21"/>
      <c r="Q14" s="21"/>
      <c r="R14" s="21"/>
      <c r="S14" s="21"/>
      <c r="T14" s="21"/>
      <c r="U14" s="21"/>
      <c r="V14" s="21"/>
      <c r="W14" s="21"/>
      <c r="X14" s="21"/>
      <c r="Y14" s="21"/>
      <c r="Z14" s="21"/>
    </row>
    <row r="15" spans="1:26" ht="75">
      <c r="A15" s="323"/>
      <c r="B15" s="36" t="s">
        <v>212</v>
      </c>
      <c r="C15" s="36" t="s">
        <v>2141</v>
      </c>
      <c r="D15" s="5"/>
      <c r="E15" s="5"/>
      <c r="F15" s="5"/>
      <c r="G15" s="21"/>
      <c r="H15" s="21"/>
      <c r="I15" s="21"/>
      <c r="J15" s="21"/>
      <c r="K15" s="21"/>
      <c r="L15" s="21"/>
      <c r="M15" s="21"/>
      <c r="N15" s="21"/>
      <c r="O15" s="21"/>
      <c r="P15" s="21"/>
      <c r="Q15" s="21"/>
      <c r="R15" s="21"/>
      <c r="S15" s="21"/>
      <c r="T15" s="21"/>
      <c r="U15" s="21"/>
      <c r="V15" s="21"/>
      <c r="W15" s="21"/>
      <c r="X15" s="21"/>
      <c r="Y15" s="21"/>
      <c r="Z15" s="21"/>
    </row>
    <row r="16" spans="1:26" ht="15">
      <c r="A16" s="323"/>
      <c r="B16" s="36" t="s">
        <v>369</v>
      </c>
      <c r="C16" s="36" t="s">
        <v>2142</v>
      </c>
      <c r="D16" s="5"/>
      <c r="E16" s="5"/>
      <c r="F16" s="5"/>
      <c r="G16" s="21"/>
      <c r="H16" s="21"/>
      <c r="I16" s="21"/>
      <c r="J16" s="21"/>
      <c r="K16" s="21"/>
      <c r="L16" s="21"/>
      <c r="M16" s="21"/>
      <c r="N16" s="21"/>
      <c r="O16" s="21"/>
      <c r="P16" s="21"/>
      <c r="Q16" s="21"/>
      <c r="R16" s="21"/>
      <c r="S16" s="21"/>
      <c r="T16" s="21"/>
      <c r="U16" s="21"/>
      <c r="V16" s="21"/>
      <c r="W16" s="21"/>
      <c r="X16" s="21"/>
      <c r="Y16" s="21"/>
      <c r="Z16" s="21"/>
    </row>
    <row r="17" spans="1:26" ht="105">
      <c r="A17" s="323"/>
      <c r="B17" s="36" t="s">
        <v>472</v>
      </c>
      <c r="C17" s="36" t="s">
        <v>2144</v>
      </c>
      <c r="D17" s="5"/>
      <c r="E17" s="5"/>
      <c r="F17" s="5"/>
      <c r="G17" s="21"/>
      <c r="H17" s="21"/>
      <c r="I17" s="21"/>
      <c r="J17" s="21"/>
      <c r="K17" s="21"/>
      <c r="L17" s="21"/>
      <c r="M17" s="21"/>
      <c r="N17" s="21"/>
      <c r="O17" s="21"/>
      <c r="P17" s="21"/>
      <c r="Q17" s="21"/>
      <c r="R17" s="21"/>
      <c r="S17" s="21"/>
      <c r="T17" s="21"/>
      <c r="U17" s="21"/>
      <c r="V17" s="21"/>
      <c r="W17" s="21"/>
      <c r="X17" s="21"/>
      <c r="Y17" s="21"/>
      <c r="Z17" s="21"/>
    </row>
    <row r="18" spans="1:26" ht="30">
      <c r="A18" s="323"/>
      <c r="B18" s="36" t="s">
        <v>500</v>
      </c>
      <c r="C18" s="36" t="s">
        <v>2146</v>
      </c>
      <c r="D18" s="5"/>
      <c r="E18" s="5"/>
      <c r="F18" s="5"/>
      <c r="G18" s="21"/>
      <c r="H18" s="21"/>
      <c r="I18" s="21"/>
      <c r="J18" s="21"/>
      <c r="K18" s="21"/>
      <c r="L18" s="21"/>
      <c r="M18" s="21"/>
      <c r="N18" s="21"/>
      <c r="O18" s="21"/>
      <c r="P18" s="21"/>
      <c r="Q18" s="21"/>
      <c r="R18" s="21"/>
      <c r="S18" s="21"/>
      <c r="T18" s="21"/>
      <c r="U18" s="21"/>
      <c r="V18" s="21"/>
      <c r="W18" s="21"/>
      <c r="X18" s="21"/>
      <c r="Y18" s="21"/>
      <c r="Z18" s="21"/>
    </row>
    <row r="19" spans="1:26" ht="45">
      <c r="A19" s="323"/>
      <c r="B19" s="36" t="s">
        <v>574</v>
      </c>
      <c r="C19" s="36" t="s">
        <v>2148</v>
      </c>
      <c r="D19" s="5"/>
      <c r="E19" s="5"/>
      <c r="F19" s="5"/>
      <c r="G19" s="21"/>
      <c r="H19" s="21"/>
      <c r="I19" s="21"/>
      <c r="J19" s="21"/>
      <c r="K19" s="21"/>
      <c r="L19" s="21"/>
      <c r="M19" s="21"/>
      <c r="N19" s="21"/>
      <c r="O19" s="21"/>
      <c r="P19" s="21"/>
      <c r="Q19" s="21"/>
      <c r="R19" s="21"/>
      <c r="S19" s="21"/>
      <c r="T19" s="21"/>
      <c r="U19" s="21"/>
      <c r="V19" s="21"/>
      <c r="W19" s="21"/>
      <c r="X19" s="21"/>
      <c r="Y19" s="21"/>
      <c r="Z19" s="21"/>
    </row>
    <row r="20" spans="1:26" ht="30">
      <c r="A20" s="323"/>
      <c r="B20" s="36" t="s">
        <v>599</v>
      </c>
      <c r="C20" s="36" t="s">
        <v>2150</v>
      </c>
      <c r="D20" s="5"/>
      <c r="E20" s="5"/>
      <c r="F20" s="5"/>
      <c r="G20" s="21"/>
      <c r="H20" s="21"/>
      <c r="I20" s="21"/>
      <c r="J20" s="21"/>
      <c r="K20" s="21"/>
      <c r="L20" s="21"/>
      <c r="M20" s="21"/>
      <c r="N20" s="21"/>
      <c r="O20" s="21"/>
      <c r="P20" s="21"/>
      <c r="Q20" s="21"/>
      <c r="R20" s="21"/>
      <c r="S20" s="21"/>
      <c r="T20" s="21"/>
      <c r="U20" s="21"/>
      <c r="V20" s="21"/>
      <c r="W20" s="21"/>
      <c r="X20" s="21"/>
      <c r="Y20" s="21"/>
      <c r="Z20" s="21"/>
    </row>
    <row r="21" spans="1:26" ht="15">
      <c r="A21" s="323"/>
      <c r="B21" s="36" t="s">
        <v>694</v>
      </c>
      <c r="C21" s="36" t="s">
        <v>2152</v>
      </c>
      <c r="D21" s="5"/>
      <c r="E21" s="5"/>
      <c r="F21" s="5"/>
      <c r="G21" s="21"/>
      <c r="H21" s="21"/>
      <c r="I21" s="21"/>
      <c r="J21" s="21"/>
      <c r="K21" s="21"/>
      <c r="L21" s="21"/>
      <c r="M21" s="21"/>
      <c r="N21" s="21"/>
      <c r="O21" s="21"/>
      <c r="P21" s="21"/>
      <c r="Q21" s="21"/>
      <c r="R21" s="21"/>
      <c r="S21" s="21"/>
      <c r="T21" s="21"/>
      <c r="U21" s="21"/>
      <c r="V21" s="21"/>
      <c r="W21" s="21"/>
      <c r="X21" s="21"/>
      <c r="Y21" s="21"/>
      <c r="Z21" s="21"/>
    </row>
    <row r="22" spans="1:26" ht="15">
      <c r="A22" s="316"/>
      <c r="B22" s="36" t="s">
        <v>1130</v>
      </c>
      <c r="C22" s="36" t="s">
        <v>2154</v>
      </c>
      <c r="D22" s="5"/>
      <c r="E22" s="5"/>
      <c r="F22" s="5"/>
      <c r="G22" s="21"/>
      <c r="H22" s="21"/>
      <c r="I22" s="21"/>
      <c r="J22" s="21"/>
      <c r="K22" s="21"/>
      <c r="L22" s="21"/>
      <c r="M22" s="21"/>
      <c r="N22" s="21"/>
      <c r="O22" s="21"/>
      <c r="P22" s="21"/>
      <c r="Q22" s="21"/>
      <c r="R22" s="21"/>
      <c r="S22" s="21"/>
      <c r="T22" s="21"/>
      <c r="U22" s="21"/>
      <c r="V22" s="21"/>
      <c r="W22" s="21"/>
      <c r="X22" s="21"/>
      <c r="Y22" s="21"/>
      <c r="Z22" s="21"/>
    </row>
    <row r="23" spans="1:26" ht="15">
      <c r="A23" s="327" t="s">
        <v>2156</v>
      </c>
      <c r="B23" s="36" t="s">
        <v>267</v>
      </c>
      <c r="C23" s="36" t="s">
        <v>2157</v>
      </c>
      <c r="D23" s="5"/>
      <c r="E23" s="5"/>
      <c r="F23" s="5"/>
      <c r="G23" s="21"/>
      <c r="H23" s="21"/>
      <c r="I23" s="21"/>
      <c r="J23" s="21"/>
      <c r="K23" s="21"/>
      <c r="L23" s="21"/>
      <c r="M23" s="21"/>
      <c r="N23" s="21"/>
      <c r="O23" s="21"/>
      <c r="P23" s="21"/>
      <c r="Q23" s="21"/>
      <c r="R23" s="21"/>
      <c r="S23" s="21"/>
      <c r="T23" s="21"/>
      <c r="U23" s="21"/>
      <c r="V23" s="21"/>
      <c r="W23" s="21"/>
      <c r="X23" s="21"/>
      <c r="Y23" s="21"/>
      <c r="Z23" s="21"/>
    </row>
    <row r="24" spans="1:26" ht="15">
      <c r="A24" s="323"/>
      <c r="B24" s="36" t="s">
        <v>524</v>
      </c>
      <c r="C24" s="36" t="s">
        <v>2159</v>
      </c>
      <c r="D24" s="5"/>
      <c r="E24" s="5"/>
      <c r="F24" s="5"/>
      <c r="G24" s="21"/>
      <c r="H24" s="21"/>
      <c r="I24" s="21"/>
      <c r="J24" s="21"/>
      <c r="K24" s="21"/>
      <c r="L24" s="21"/>
      <c r="M24" s="21"/>
      <c r="N24" s="21"/>
      <c r="O24" s="21"/>
      <c r="P24" s="21"/>
      <c r="Q24" s="21"/>
      <c r="R24" s="21"/>
      <c r="S24" s="21"/>
      <c r="T24" s="21"/>
      <c r="U24" s="21"/>
      <c r="V24" s="21"/>
      <c r="W24" s="21"/>
      <c r="X24" s="21"/>
      <c r="Y24" s="21"/>
      <c r="Z24" s="21"/>
    </row>
    <row r="25" spans="1:26" ht="15">
      <c r="A25" s="323"/>
      <c r="B25" s="36" t="s">
        <v>547</v>
      </c>
      <c r="C25" s="36" t="s">
        <v>2161</v>
      </c>
      <c r="D25" s="5"/>
      <c r="E25" s="5"/>
      <c r="F25" s="5"/>
      <c r="G25" s="21"/>
      <c r="H25" s="21"/>
      <c r="I25" s="21"/>
      <c r="J25" s="21"/>
      <c r="K25" s="21"/>
      <c r="L25" s="21"/>
      <c r="M25" s="21"/>
      <c r="N25" s="21"/>
      <c r="O25" s="21"/>
      <c r="P25" s="21"/>
      <c r="Q25" s="21"/>
      <c r="R25" s="21"/>
      <c r="S25" s="21"/>
      <c r="T25" s="21"/>
      <c r="U25" s="21"/>
      <c r="V25" s="21"/>
      <c r="W25" s="21"/>
      <c r="X25" s="21"/>
      <c r="Y25" s="21"/>
      <c r="Z25" s="21"/>
    </row>
    <row r="26" spans="1:26" ht="15">
      <c r="A26" s="323"/>
      <c r="B26" s="36" t="s">
        <v>769</v>
      </c>
      <c r="C26" s="36" t="s">
        <v>2163</v>
      </c>
      <c r="D26" s="5"/>
      <c r="E26" s="5"/>
      <c r="F26" s="5"/>
      <c r="G26" s="21"/>
      <c r="H26" s="21"/>
      <c r="I26" s="21"/>
      <c r="J26" s="21"/>
      <c r="K26" s="21"/>
      <c r="L26" s="21"/>
      <c r="M26" s="21"/>
      <c r="N26" s="21"/>
      <c r="O26" s="21"/>
      <c r="P26" s="21"/>
      <c r="Q26" s="21"/>
      <c r="R26" s="21"/>
      <c r="S26" s="21"/>
      <c r="T26" s="21"/>
      <c r="U26" s="21"/>
      <c r="V26" s="21"/>
      <c r="W26" s="21"/>
      <c r="X26" s="21"/>
      <c r="Y26" s="21"/>
      <c r="Z26" s="21"/>
    </row>
    <row r="27" spans="1:26" ht="15">
      <c r="A27" s="323"/>
      <c r="B27" s="36" t="s">
        <v>818</v>
      </c>
      <c r="C27" s="36" t="s">
        <v>2164</v>
      </c>
      <c r="D27" s="5"/>
      <c r="E27" s="5"/>
      <c r="F27" s="5"/>
      <c r="G27" s="21"/>
      <c r="H27" s="21"/>
      <c r="I27" s="21"/>
      <c r="J27" s="21"/>
      <c r="K27" s="21"/>
      <c r="L27" s="21"/>
      <c r="M27" s="21"/>
      <c r="N27" s="21"/>
      <c r="O27" s="21"/>
      <c r="P27" s="21"/>
      <c r="Q27" s="21"/>
      <c r="R27" s="21"/>
      <c r="S27" s="21"/>
      <c r="T27" s="21"/>
      <c r="U27" s="21"/>
      <c r="V27" s="21"/>
      <c r="W27" s="21"/>
      <c r="X27" s="21"/>
      <c r="Y27" s="21"/>
      <c r="Z27" s="21"/>
    </row>
    <row r="28" spans="1:26" ht="15">
      <c r="A28" s="323"/>
      <c r="B28" s="36" t="s">
        <v>887</v>
      </c>
      <c r="C28" s="36" t="s">
        <v>2166</v>
      </c>
      <c r="D28" s="5"/>
      <c r="E28" s="5"/>
      <c r="F28" s="5"/>
      <c r="G28" s="21"/>
      <c r="H28" s="21"/>
      <c r="I28" s="21"/>
      <c r="J28" s="21"/>
      <c r="K28" s="21"/>
      <c r="L28" s="21"/>
      <c r="M28" s="21"/>
      <c r="N28" s="21"/>
      <c r="O28" s="21"/>
      <c r="P28" s="21"/>
      <c r="Q28" s="21"/>
      <c r="R28" s="21"/>
      <c r="S28" s="21"/>
      <c r="T28" s="21"/>
      <c r="U28" s="21"/>
      <c r="V28" s="21"/>
      <c r="W28" s="21"/>
      <c r="X28" s="21"/>
      <c r="Y28" s="21"/>
      <c r="Z28" s="21"/>
    </row>
    <row r="29" spans="1:26" ht="60">
      <c r="A29" s="323"/>
      <c r="B29" s="36" t="s">
        <v>1066</v>
      </c>
      <c r="C29" s="36" t="s">
        <v>2168</v>
      </c>
      <c r="D29" s="5"/>
      <c r="E29" s="5"/>
      <c r="F29" s="5"/>
      <c r="G29" s="21"/>
      <c r="H29" s="21"/>
      <c r="I29" s="21"/>
      <c r="J29" s="21"/>
      <c r="K29" s="21"/>
      <c r="L29" s="21"/>
      <c r="M29" s="21"/>
      <c r="N29" s="21"/>
      <c r="O29" s="21"/>
      <c r="P29" s="21"/>
      <c r="Q29" s="21"/>
      <c r="R29" s="21"/>
      <c r="S29" s="21"/>
      <c r="T29" s="21"/>
      <c r="U29" s="21"/>
      <c r="V29" s="21"/>
      <c r="W29" s="21"/>
      <c r="X29" s="21"/>
      <c r="Y29" s="21"/>
      <c r="Z29" s="21"/>
    </row>
    <row r="30" spans="1:26" ht="15">
      <c r="A30" s="323"/>
      <c r="B30" s="36" t="s">
        <v>1088</v>
      </c>
      <c r="C30" s="36" t="s">
        <v>2169</v>
      </c>
      <c r="D30" s="5"/>
      <c r="E30" s="5"/>
      <c r="F30" s="5"/>
      <c r="G30" s="21"/>
      <c r="H30" s="21"/>
      <c r="I30" s="21"/>
      <c r="J30" s="21"/>
      <c r="K30" s="21"/>
      <c r="L30" s="21"/>
      <c r="M30" s="21"/>
      <c r="N30" s="21"/>
      <c r="O30" s="21"/>
      <c r="P30" s="21"/>
      <c r="Q30" s="21"/>
      <c r="R30" s="21"/>
      <c r="S30" s="21"/>
      <c r="T30" s="21"/>
      <c r="U30" s="21"/>
      <c r="V30" s="21"/>
      <c r="W30" s="21"/>
      <c r="X30" s="21"/>
      <c r="Y30" s="21"/>
      <c r="Z30" s="21"/>
    </row>
    <row r="31" spans="1:26" ht="15">
      <c r="A31" s="323"/>
      <c r="B31" s="36" t="s">
        <v>1154</v>
      </c>
      <c r="C31" s="36" t="s">
        <v>2171</v>
      </c>
      <c r="D31" s="5"/>
      <c r="E31" s="5"/>
      <c r="F31" s="5"/>
      <c r="G31" s="21"/>
      <c r="H31" s="21"/>
      <c r="I31" s="21"/>
      <c r="J31" s="21"/>
      <c r="K31" s="21"/>
      <c r="L31" s="21"/>
      <c r="M31" s="21"/>
      <c r="N31" s="21"/>
      <c r="O31" s="21"/>
      <c r="P31" s="21"/>
      <c r="Q31" s="21"/>
      <c r="R31" s="21"/>
      <c r="S31" s="21"/>
      <c r="T31" s="21"/>
      <c r="U31" s="21"/>
      <c r="V31" s="21"/>
      <c r="W31" s="21"/>
      <c r="X31" s="21"/>
      <c r="Y31" s="21"/>
      <c r="Z31" s="21"/>
    </row>
    <row r="32" spans="1:26" ht="15">
      <c r="A32" s="316"/>
      <c r="B32" s="36" t="s">
        <v>843</v>
      </c>
      <c r="C32" s="36" t="s">
        <v>860</v>
      </c>
      <c r="D32" s="5"/>
      <c r="E32" s="5"/>
      <c r="F32" s="5"/>
      <c r="G32" s="21"/>
      <c r="H32" s="21"/>
      <c r="I32" s="21"/>
      <c r="J32" s="21"/>
      <c r="K32" s="21"/>
      <c r="L32" s="21"/>
      <c r="M32" s="21"/>
      <c r="N32" s="21"/>
      <c r="O32" s="21"/>
      <c r="P32" s="21"/>
      <c r="Q32" s="21"/>
      <c r="R32" s="21"/>
      <c r="S32" s="21"/>
      <c r="T32" s="21"/>
      <c r="U32" s="21"/>
      <c r="V32" s="21"/>
      <c r="W32" s="21"/>
      <c r="X32" s="21"/>
      <c r="Y32" s="21"/>
      <c r="Z32" s="21"/>
    </row>
    <row r="33" spans="1:26" ht="15">
      <c r="A33" s="327" t="s">
        <v>2043</v>
      </c>
      <c r="B33" s="36" t="s">
        <v>150</v>
      </c>
      <c r="C33" s="36" t="s">
        <v>2173</v>
      </c>
      <c r="D33" s="5"/>
      <c r="E33" s="5"/>
      <c r="F33" s="5"/>
      <c r="G33" s="21"/>
      <c r="H33" s="21"/>
      <c r="I33" s="21"/>
      <c r="J33" s="21"/>
      <c r="K33" s="21"/>
      <c r="L33" s="21"/>
      <c r="M33" s="21"/>
      <c r="N33" s="21"/>
      <c r="O33" s="21"/>
      <c r="P33" s="21"/>
      <c r="Q33" s="21"/>
      <c r="R33" s="21"/>
      <c r="S33" s="21"/>
      <c r="T33" s="21"/>
      <c r="U33" s="21"/>
      <c r="V33" s="21"/>
      <c r="W33" s="21"/>
      <c r="X33" s="21"/>
      <c r="Y33" s="21"/>
      <c r="Z33" s="21"/>
    </row>
    <row r="34" spans="1:26" ht="45">
      <c r="A34" s="323"/>
      <c r="B34" s="36" t="s">
        <v>180</v>
      </c>
      <c r="C34" s="36" t="s">
        <v>2175</v>
      </c>
      <c r="D34" s="5"/>
      <c r="E34" s="5"/>
      <c r="F34" s="5"/>
      <c r="G34" s="21"/>
      <c r="H34" s="21"/>
      <c r="I34" s="21"/>
      <c r="J34" s="21"/>
      <c r="K34" s="21"/>
      <c r="L34" s="21"/>
      <c r="M34" s="21"/>
      <c r="N34" s="21"/>
      <c r="O34" s="21"/>
      <c r="P34" s="21"/>
      <c r="Q34" s="21"/>
      <c r="R34" s="21"/>
      <c r="S34" s="21"/>
      <c r="T34" s="21"/>
      <c r="U34" s="21"/>
      <c r="V34" s="21"/>
      <c r="W34" s="21"/>
      <c r="X34" s="21"/>
      <c r="Y34" s="21"/>
      <c r="Z34" s="21"/>
    </row>
    <row r="35" spans="1:26" ht="15">
      <c r="A35" s="323"/>
      <c r="B35" s="36" t="s">
        <v>240</v>
      </c>
      <c r="C35" s="36" t="s">
        <v>2177</v>
      </c>
      <c r="D35" s="5"/>
      <c r="E35" s="5"/>
      <c r="F35" s="5"/>
      <c r="G35" s="21"/>
      <c r="H35" s="21"/>
      <c r="I35" s="21"/>
      <c r="J35" s="21"/>
      <c r="K35" s="21"/>
      <c r="L35" s="21"/>
      <c r="M35" s="21"/>
      <c r="N35" s="21"/>
      <c r="O35" s="21"/>
      <c r="P35" s="21"/>
      <c r="Q35" s="21"/>
      <c r="R35" s="21"/>
      <c r="S35" s="21"/>
      <c r="T35" s="21"/>
      <c r="U35" s="21"/>
      <c r="V35" s="21"/>
      <c r="W35" s="21"/>
      <c r="X35" s="21"/>
      <c r="Y35" s="21"/>
      <c r="Z35" s="21"/>
    </row>
    <row r="36" spans="1:26" ht="15">
      <c r="A36" s="323"/>
      <c r="B36" s="36" t="s">
        <v>323</v>
      </c>
      <c r="C36" s="36" t="s">
        <v>2179</v>
      </c>
      <c r="D36" s="5"/>
      <c r="E36" s="5"/>
      <c r="F36" s="5"/>
      <c r="G36" s="21"/>
      <c r="H36" s="21"/>
      <c r="I36" s="21"/>
      <c r="J36" s="21"/>
      <c r="K36" s="21"/>
      <c r="L36" s="21"/>
      <c r="M36" s="21"/>
      <c r="N36" s="21"/>
      <c r="O36" s="21"/>
      <c r="P36" s="21"/>
      <c r="Q36" s="21"/>
      <c r="R36" s="21"/>
      <c r="S36" s="21"/>
      <c r="T36" s="21"/>
      <c r="U36" s="21"/>
      <c r="V36" s="21"/>
      <c r="W36" s="21"/>
      <c r="X36" s="21"/>
      <c r="Y36" s="21"/>
      <c r="Z36" s="21"/>
    </row>
    <row r="37" spans="1:26" ht="15">
      <c r="A37" s="323"/>
      <c r="B37" s="36" t="s">
        <v>345</v>
      </c>
      <c r="C37" s="36" t="s">
        <v>2181</v>
      </c>
      <c r="D37" s="5"/>
      <c r="E37" s="5"/>
      <c r="F37" s="5"/>
      <c r="G37" s="21"/>
      <c r="H37" s="21"/>
      <c r="I37" s="21"/>
      <c r="J37" s="21"/>
      <c r="K37" s="21"/>
      <c r="L37" s="21"/>
      <c r="M37" s="21"/>
      <c r="N37" s="21"/>
      <c r="O37" s="21"/>
      <c r="P37" s="21"/>
      <c r="Q37" s="21"/>
      <c r="R37" s="21"/>
      <c r="S37" s="21"/>
      <c r="T37" s="21"/>
      <c r="U37" s="21"/>
      <c r="V37" s="21"/>
      <c r="W37" s="21"/>
      <c r="X37" s="21"/>
      <c r="Y37" s="21"/>
      <c r="Z37" s="21"/>
    </row>
    <row r="38" spans="1:26" ht="15">
      <c r="A38" s="323"/>
      <c r="B38" s="36" t="s">
        <v>420</v>
      </c>
      <c r="C38" s="36" t="s">
        <v>2183</v>
      </c>
      <c r="D38" s="5"/>
      <c r="E38" s="5"/>
      <c r="F38" s="5"/>
      <c r="G38" s="21"/>
      <c r="H38" s="21"/>
      <c r="I38" s="21"/>
      <c r="J38" s="21"/>
      <c r="K38" s="21"/>
      <c r="L38" s="21"/>
      <c r="M38" s="21"/>
      <c r="N38" s="21"/>
      <c r="O38" s="21"/>
      <c r="P38" s="21"/>
      <c r="Q38" s="21"/>
      <c r="R38" s="21"/>
      <c r="S38" s="21"/>
      <c r="T38" s="21"/>
      <c r="U38" s="21"/>
      <c r="V38" s="21"/>
      <c r="W38" s="21"/>
      <c r="X38" s="21"/>
      <c r="Y38" s="21"/>
      <c r="Z38" s="21"/>
    </row>
    <row r="39" spans="1:26" ht="15">
      <c r="A39" s="323"/>
      <c r="B39" s="36" t="s">
        <v>623</v>
      </c>
      <c r="C39" s="36" t="s">
        <v>2185</v>
      </c>
      <c r="D39" s="5"/>
      <c r="E39" s="5"/>
      <c r="F39" s="5"/>
      <c r="G39" s="21"/>
      <c r="H39" s="21"/>
      <c r="I39" s="21"/>
      <c r="J39" s="21"/>
      <c r="K39" s="21"/>
      <c r="L39" s="21"/>
      <c r="M39" s="21"/>
      <c r="N39" s="21"/>
      <c r="O39" s="21"/>
      <c r="P39" s="21"/>
      <c r="Q39" s="21"/>
      <c r="R39" s="21"/>
      <c r="S39" s="21"/>
      <c r="T39" s="21"/>
      <c r="U39" s="21"/>
      <c r="V39" s="21"/>
      <c r="W39" s="21"/>
      <c r="X39" s="21"/>
      <c r="Y39" s="21"/>
      <c r="Z39" s="21"/>
    </row>
    <row r="40" spans="1:26" ht="15">
      <c r="A40" s="323"/>
      <c r="B40" s="36" t="s">
        <v>669</v>
      </c>
      <c r="C40" s="36" t="s">
        <v>2181</v>
      </c>
      <c r="D40" s="5"/>
      <c r="E40" s="5"/>
      <c r="F40" s="5"/>
      <c r="G40" s="21"/>
      <c r="H40" s="21"/>
      <c r="I40" s="21"/>
      <c r="J40" s="21"/>
      <c r="K40" s="21"/>
      <c r="L40" s="21"/>
      <c r="M40" s="21"/>
      <c r="N40" s="21"/>
      <c r="O40" s="21"/>
      <c r="P40" s="21"/>
      <c r="Q40" s="21"/>
      <c r="R40" s="21"/>
      <c r="S40" s="21"/>
      <c r="T40" s="21"/>
      <c r="U40" s="21"/>
      <c r="V40" s="21"/>
      <c r="W40" s="21"/>
      <c r="X40" s="21"/>
      <c r="Y40" s="21"/>
      <c r="Z40" s="21"/>
    </row>
    <row r="41" spans="1:26" ht="15">
      <c r="A41" s="323"/>
      <c r="B41" s="36" t="s">
        <v>793</v>
      </c>
      <c r="C41" s="36" t="s">
        <v>2181</v>
      </c>
      <c r="D41" s="5"/>
      <c r="E41" s="5"/>
      <c r="F41" s="5"/>
      <c r="G41" s="21"/>
      <c r="H41" s="21"/>
      <c r="I41" s="21"/>
      <c r="J41" s="21"/>
      <c r="K41" s="21"/>
      <c r="L41" s="21"/>
      <c r="M41" s="21"/>
      <c r="N41" s="21"/>
      <c r="O41" s="21"/>
      <c r="P41" s="21"/>
      <c r="Q41" s="21"/>
      <c r="R41" s="21"/>
      <c r="S41" s="21"/>
      <c r="T41" s="21"/>
      <c r="U41" s="21"/>
      <c r="V41" s="21"/>
      <c r="W41" s="21"/>
      <c r="X41" s="21"/>
      <c r="Y41" s="21"/>
      <c r="Z41" s="21"/>
    </row>
    <row r="42" spans="1:26" ht="15">
      <c r="A42" s="323"/>
      <c r="B42" s="36" t="s">
        <v>865</v>
      </c>
      <c r="C42" s="36" t="s">
        <v>2181</v>
      </c>
      <c r="D42" s="5"/>
      <c r="E42" s="5"/>
      <c r="F42" s="5"/>
      <c r="G42" s="21"/>
      <c r="H42" s="21"/>
      <c r="I42" s="21"/>
      <c r="J42" s="21"/>
      <c r="K42" s="21"/>
      <c r="L42" s="21"/>
      <c r="M42" s="21"/>
      <c r="N42" s="21"/>
      <c r="O42" s="21"/>
      <c r="P42" s="21"/>
      <c r="Q42" s="21"/>
      <c r="R42" s="21"/>
      <c r="S42" s="21"/>
      <c r="T42" s="21"/>
      <c r="U42" s="21"/>
      <c r="V42" s="21"/>
      <c r="W42" s="21"/>
      <c r="X42" s="21"/>
      <c r="Y42" s="21"/>
      <c r="Z42" s="21"/>
    </row>
    <row r="43" spans="1:26" ht="15">
      <c r="A43" s="323"/>
      <c r="B43" s="36" t="s">
        <v>956</v>
      </c>
      <c r="C43" s="36" t="s">
        <v>2190</v>
      </c>
      <c r="D43" s="5"/>
      <c r="E43" s="5"/>
      <c r="F43" s="5"/>
      <c r="G43" s="21"/>
      <c r="H43" s="21"/>
      <c r="I43" s="21"/>
      <c r="J43" s="21"/>
      <c r="K43" s="21"/>
      <c r="L43" s="21"/>
      <c r="M43" s="21"/>
      <c r="N43" s="21"/>
      <c r="O43" s="21"/>
      <c r="P43" s="21"/>
      <c r="Q43" s="21"/>
      <c r="R43" s="21"/>
      <c r="S43" s="21"/>
      <c r="T43" s="21"/>
      <c r="U43" s="21"/>
      <c r="V43" s="21"/>
      <c r="W43" s="21"/>
      <c r="X43" s="21"/>
      <c r="Y43" s="21"/>
      <c r="Z43" s="21"/>
    </row>
    <row r="44" spans="1:26" ht="15">
      <c r="A44" s="323"/>
      <c r="B44" s="36" t="s">
        <v>979</v>
      </c>
      <c r="C44" s="36" t="s">
        <v>2181</v>
      </c>
      <c r="D44" s="5"/>
      <c r="E44" s="5"/>
      <c r="F44" s="5"/>
      <c r="G44" s="21"/>
      <c r="H44" s="21"/>
      <c r="I44" s="21"/>
      <c r="J44" s="21"/>
      <c r="K44" s="21"/>
      <c r="L44" s="21"/>
      <c r="M44" s="21"/>
      <c r="N44" s="21"/>
      <c r="O44" s="21"/>
      <c r="P44" s="21"/>
      <c r="Q44" s="21"/>
      <c r="R44" s="21"/>
      <c r="S44" s="21"/>
      <c r="T44" s="21"/>
      <c r="U44" s="21"/>
      <c r="V44" s="21"/>
      <c r="W44" s="21"/>
      <c r="X44" s="21"/>
      <c r="Y44" s="21"/>
      <c r="Z44" s="21"/>
    </row>
    <row r="45" spans="1:26" ht="15">
      <c r="A45" s="323"/>
      <c r="B45" s="36" t="s">
        <v>1018</v>
      </c>
      <c r="C45" s="36" t="s">
        <v>2193</v>
      </c>
      <c r="D45" s="5"/>
      <c r="E45" s="5"/>
      <c r="F45" s="5"/>
      <c r="G45" s="21"/>
      <c r="H45" s="21"/>
      <c r="I45" s="21"/>
      <c r="J45" s="21"/>
      <c r="K45" s="21"/>
      <c r="L45" s="21"/>
      <c r="M45" s="21"/>
      <c r="N45" s="21"/>
      <c r="O45" s="21"/>
      <c r="P45" s="21"/>
      <c r="Q45" s="21"/>
      <c r="R45" s="21"/>
      <c r="S45" s="21"/>
      <c r="T45" s="21"/>
      <c r="U45" s="21"/>
      <c r="V45" s="21"/>
      <c r="W45" s="21"/>
      <c r="X45" s="21"/>
      <c r="Y45" s="21"/>
      <c r="Z45" s="21"/>
    </row>
    <row r="46" spans="1:26" ht="15">
      <c r="A46" s="323"/>
      <c r="B46" s="36" t="s">
        <v>296</v>
      </c>
      <c r="C46" s="36" t="s">
        <v>2195</v>
      </c>
      <c r="D46" s="5"/>
      <c r="E46" s="5"/>
      <c r="F46" s="5"/>
      <c r="G46" s="21"/>
      <c r="H46" s="21"/>
      <c r="I46" s="21"/>
      <c r="J46" s="21"/>
      <c r="K46" s="21"/>
      <c r="L46" s="21"/>
      <c r="M46" s="21"/>
      <c r="N46" s="21"/>
      <c r="O46" s="21"/>
      <c r="P46" s="21"/>
      <c r="Q46" s="21"/>
      <c r="R46" s="21"/>
      <c r="S46" s="21"/>
      <c r="T46" s="21"/>
      <c r="U46" s="21"/>
      <c r="V46" s="21"/>
      <c r="W46" s="21"/>
      <c r="X46" s="21"/>
      <c r="Y46" s="21"/>
      <c r="Z46" s="21"/>
    </row>
    <row r="47" spans="1:26" ht="15">
      <c r="A47" s="323"/>
      <c r="B47" s="36" t="s">
        <v>1043</v>
      </c>
      <c r="C47" s="36" t="s">
        <v>2197</v>
      </c>
      <c r="D47" s="5"/>
      <c r="E47" s="5"/>
      <c r="F47" s="5"/>
      <c r="G47" s="21"/>
      <c r="H47" s="21"/>
      <c r="I47" s="21"/>
      <c r="J47" s="21"/>
      <c r="K47" s="21"/>
      <c r="L47" s="21"/>
      <c r="M47" s="21"/>
      <c r="N47" s="21"/>
      <c r="O47" s="21"/>
      <c r="P47" s="21"/>
      <c r="Q47" s="21"/>
      <c r="R47" s="21"/>
      <c r="S47" s="21"/>
      <c r="T47" s="21"/>
      <c r="U47" s="21"/>
      <c r="V47" s="21"/>
      <c r="W47" s="21"/>
      <c r="X47" s="21"/>
      <c r="Y47" s="21"/>
      <c r="Z47" s="21"/>
    </row>
    <row r="48" spans="1:26" ht="15">
      <c r="A48" s="323"/>
      <c r="B48" s="36" t="s">
        <v>1110</v>
      </c>
      <c r="C48" s="36" t="s">
        <v>2195</v>
      </c>
      <c r="D48" s="5"/>
      <c r="E48" s="5"/>
      <c r="F48" s="5"/>
      <c r="G48" s="21"/>
      <c r="H48" s="21"/>
      <c r="I48" s="21"/>
      <c r="J48" s="21"/>
      <c r="K48" s="21"/>
      <c r="L48" s="21"/>
      <c r="M48" s="21"/>
      <c r="N48" s="21"/>
      <c r="O48" s="21"/>
      <c r="P48" s="21"/>
      <c r="Q48" s="21"/>
      <c r="R48" s="21"/>
      <c r="S48" s="21"/>
      <c r="T48" s="21"/>
      <c r="U48" s="21"/>
      <c r="V48" s="21"/>
      <c r="W48" s="21"/>
      <c r="X48" s="21"/>
      <c r="Y48" s="21"/>
      <c r="Z48" s="21"/>
    </row>
    <row r="49" spans="1:26" ht="15">
      <c r="A49" s="316"/>
      <c r="B49" s="36" t="s">
        <v>1178</v>
      </c>
      <c r="C49" s="36" t="s">
        <v>2200</v>
      </c>
      <c r="D49" s="5"/>
      <c r="E49" s="5"/>
      <c r="F49" s="5"/>
      <c r="G49" s="21"/>
      <c r="H49" s="21"/>
      <c r="I49" s="21"/>
      <c r="J49" s="21"/>
      <c r="K49" s="21"/>
      <c r="L49" s="21"/>
      <c r="M49" s="21"/>
      <c r="N49" s="21"/>
      <c r="O49" s="21"/>
      <c r="P49" s="21"/>
      <c r="Q49" s="21"/>
      <c r="R49" s="21"/>
      <c r="S49" s="21"/>
      <c r="T49" s="21"/>
      <c r="U49" s="21"/>
      <c r="V49" s="21"/>
      <c r="W49" s="21"/>
      <c r="X49" s="21"/>
      <c r="Y49" s="21"/>
      <c r="Z49" s="21"/>
    </row>
    <row r="50" spans="1:26" ht="14">
      <c r="A50" s="5"/>
      <c r="B50" s="5"/>
      <c r="C50" s="5"/>
      <c r="D50" s="5"/>
      <c r="E50" s="5"/>
      <c r="F50" s="5"/>
      <c r="G50" s="21"/>
      <c r="H50" s="21"/>
      <c r="I50" s="21"/>
      <c r="J50" s="21"/>
      <c r="K50" s="21"/>
      <c r="L50" s="21"/>
      <c r="M50" s="21"/>
      <c r="N50" s="21"/>
      <c r="O50" s="21"/>
      <c r="P50" s="21"/>
      <c r="Q50" s="21"/>
      <c r="R50" s="21"/>
      <c r="S50" s="21"/>
      <c r="T50" s="21"/>
      <c r="U50" s="21"/>
      <c r="V50" s="21"/>
      <c r="W50" s="21"/>
      <c r="X50" s="21"/>
      <c r="Y50" s="21"/>
      <c r="Z50" s="21"/>
    </row>
    <row r="51" spans="1:26" ht="14">
      <c r="A51" s="5"/>
      <c r="B51" s="5"/>
      <c r="C51" s="5"/>
      <c r="D51" s="5"/>
      <c r="E51" s="5"/>
      <c r="F51" s="5"/>
      <c r="G51" s="21"/>
      <c r="H51" s="21"/>
      <c r="I51" s="21"/>
      <c r="J51" s="21"/>
      <c r="K51" s="21"/>
      <c r="L51" s="21"/>
      <c r="M51" s="21"/>
      <c r="N51" s="21"/>
      <c r="O51" s="21"/>
      <c r="P51" s="21"/>
      <c r="Q51" s="21"/>
      <c r="R51" s="21"/>
      <c r="S51" s="21"/>
      <c r="T51" s="21"/>
      <c r="U51" s="21"/>
      <c r="V51" s="21"/>
      <c r="W51" s="21"/>
      <c r="X51" s="21"/>
      <c r="Y51" s="21"/>
      <c r="Z51" s="21"/>
    </row>
    <row r="52" spans="1:26" ht="14">
      <c r="A52" s="114" t="s">
        <v>2202</v>
      </c>
      <c r="B52" s="114"/>
      <c r="C52" s="114"/>
      <c r="D52" s="3"/>
      <c r="E52" s="3"/>
      <c r="F52" s="5"/>
      <c r="G52" s="21"/>
      <c r="H52" s="21"/>
      <c r="I52" s="21"/>
      <c r="J52" s="21"/>
      <c r="K52" s="21"/>
      <c r="L52" s="21"/>
      <c r="M52" s="21"/>
      <c r="N52" s="21"/>
      <c r="O52" s="21"/>
      <c r="P52" s="21"/>
      <c r="Q52" s="21"/>
      <c r="R52" s="21"/>
      <c r="S52" s="21"/>
      <c r="T52" s="21"/>
      <c r="U52" s="21"/>
      <c r="V52" s="21"/>
      <c r="W52" s="21"/>
      <c r="X52" s="21"/>
      <c r="Y52" s="21"/>
      <c r="Z52" s="21"/>
    </row>
    <row r="53" spans="1:26" ht="15">
      <c r="A53" s="183" t="s">
        <v>1610</v>
      </c>
      <c r="B53" s="220" t="s">
        <v>1793</v>
      </c>
      <c r="C53" s="183" t="s">
        <v>2119</v>
      </c>
      <c r="D53" s="183" t="s">
        <v>2203</v>
      </c>
      <c r="E53" s="183" t="s">
        <v>2204</v>
      </c>
      <c r="F53" s="5"/>
      <c r="G53" s="21"/>
      <c r="H53" s="21"/>
      <c r="I53" s="21"/>
      <c r="J53" s="21"/>
      <c r="K53" s="21"/>
      <c r="L53" s="21"/>
      <c r="M53" s="21"/>
      <c r="N53" s="21"/>
      <c r="O53" s="21"/>
      <c r="P53" s="21"/>
      <c r="Q53" s="21"/>
      <c r="R53" s="21"/>
      <c r="S53" s="21"/>
      <c r="T53" s="21"/>
      <c r="U53" s="21"/>
      <c r="V53" s="21"/>
      <c r="W53" s="21"/>
      <c r="X53" s="21"/>
      <c r="Y53" s="21"/>
      <c r="Z53" s="21"/>
    </row>
    <row r="54" spans="1:26" ht="90">
      <c r="A54" s="328" t="s">
        <v>2205</v>
      </c>
      <c r="B54" s="202" t="s">
        <v>56</v>
      </c>
      <c r="C54" s="221" t="s">
        <v>2121</v>
      </c>
      <c r="D54" s="202" t="s">
        <v>2206</v>
      </c>
      <c r="E54" s="202" t="s">
        <v>2207</v>
      </c>
      <c r="F54" s="5"/>
      <c r="G54" s="21"/>
      <c r="H54" s="21"/>
      <c r="I54" s="21"/>
      <c r="J54" s="21"/>
      <c r="K54" s="21"/>
      <c r="L54" s="21"/>
      <c r="M54" s="21"/>
      <c r="N54" s="21"/>
      <c r="O54" s="21"/>
      <c r="P54" s="21"/>
      <c r="Q54" s="21"/>
      <c r="R54" s="21"/>
      <c r="S54" s="21"/>
      <c r="T54" s="21"/>
      <c r="U54" s="21"/>
      <c r="V54" s="21"/>
      <c r="W54" s="21"/>
      <c r="X54" s="21"/>
      <c r="Y54" s="21"/>
      <c r="Z54" s="21"/>
    </row>
    <row r="55" spans="1:26" ht="105">
      <c r="A55" s="323"/>
      <c r="B55" s="202" t="s">
        <v>93</v>
      </c>
      <c r="C55" s="222" t="s">
        <v>2123</v>
      </c>
      <c r="D55" s="202" t="s">
        <v>2208</v>
      </c>
      <c r="E55" s="202" t="s">
        <v>2209</v>
      </c>
      <c r="F55" s="5"/>
      <c r="G55" s="21"/>
      <c r="H55" s="21"/>
      <c r="I55" s="21"/>
      <c r="J55" s="21"/>
      <c r="K55" s="21"/>
      <c r="L55" s="21"/>
      <c r="M55" s="21"/>
      <c r="N55" s="21"/>
      <c r="O55" s="21"/>
      <c r="P55" s="21"/>
      <c r="Q55" s="21"/>
      <c r="R55" s="21"/>
      <c r="S55" s="21"/>
      <c r="T55" s="21"/>
      <c r="U55" s="21"/>
      <c r="V55" s="21"/>
      <c r="W55" s="21"/>
      <c r="X55" s="21"/>
      <c r="Y55" s="21"/>
      <c r="Z55" s="21"/>
    </row>
    <row r="56" spans="1:26" ht="75">
      <c r="A56" s="323"/>
      <c r="B56" s="202" t="s">
        <v>396</v>
      </c>
      <c r="C56" s="222" t="s">
        <v>2124</v>
      </c>
      <c r="D56" s="202" t="s">
        <v>277</v>
      </c>
      <c r="E56" s="202" t="s">
        <v>2210</v>
      </c>
      <c r="F56" s="5"/>
      <c r="G56" s="21"/>
      <c r="H56" s="21"/>
      <c r="I56" s="21"/>
      <c r="J56" s="21"/>
      <c r="K56" s="21"/>
      <c r="L56" s="21"/>
      <c r="M56" s="21"/>
      <c r="N56" s="21"/>
      <c r="O56" s="21"/>
      <c r="P56" s="21"/>
      <c r="Q56" s="21"/>
      <c r="R56" s="21"/>
      <c r="S56" s="21"/>
      <c r="T56" s="21"/>
      <c r="U56" s="21"/>
      <c r="V56" s="21"/>
      <c r="W56" s="21"/>
      <c r="X56" s="21"/>
      <c r="Y56" s="21"/>
      <c r="Z56" s="21"/>
    </row>
    <row r="57" spans="1:26" ht="75">
      <c r="A57" s="323"/>
      <c r="B57" s="202" t="s">
        <v>646</v>
      </c>
      <c r="C57" s="222" t="s">
        <v>2126</v>
      </c>
      <c r="D57" s="202" t="s">
        <v>2211</v>
      </c>
      <c r="E57" s="202" t="s">
        <v>2212</v>
      </c>
      <c r="F57" s="5"/>
      <c r="G57" s="21"/>
      <c r="H57" s="21"/>
      <c r="I57" s="21"/>
      <c r="J57" s="21"/>
      <c r="K57" s="21"/>
      <c r="L57" s="21"/>
      <c r="M57" s="21"/>
      <c r="N57" s="21"/>
      <c r="O57" s="21"/>
      <c r="P57" s="21"/>
      <c r="Q57" s="21"/>
      <c r="R57" s="21"/>
      <c r="S57" s="21"/>
      <c r="T57" s="21"/>
      <c r="U57" s="21"/>
      <c r="V57" s="21"/>
      <c r="W57" s="21"/>
      <c r="X57" s="21"/>
      <c r="Y57" s="21"/>
      <c r="Z57" s="21"/>
    </row>
    <row r="58" spans="1:26" ht="75">
      <c r="A58" s="323"/>
      <c r="B58" s="202" t="s">
        <v>715</v>
      </c>
      <c r="C58" s="222" t="s">
        <v>2128</v>
      </c>
      <c r="D58" s="202" t="s">
        <v>277</v>
      </c>
      <c r="E58" s="202" t="s">
        <v>2213</v>
      </c>
      <c r="F58" s="5"/>
      <c r="G58" s="21"/>
      <c r="H58" s="21"/>
      <c r="I58" s="21"/>
      <c r="J58" s="21"/>
      <c r="K58" s="21"/>
      <c r="L58" s="21"/>
      <c r="M58" s="21"/>
      <c r="N58" s="21"/>
      <c r="O58" s="21"/>
      <c r="P58" s="21"/>
      <c r="Q58" s="21"/>
      <c r="R58" s="21"/>
      <c r="S58" s="21"/>
      <c r="T58" s="21"/>
      <c r="U58" s="21"/>
      <c r="V58" s="21"/>
      <c r="W58" s="21"/>
      <c r="X58" s="21"/>
      <c r="Y58" s="21"/>
      <c r="Z58" s="21"/>
    </row>
    <row r="59" spans="1:26" ht="90">
      <c r="A59" s="323"/>
      <c r="B59" s="202" t="s">
        <v>323</v>
      </c>
      <c r="C59" s="222" t="s">
        <v>2130</v>
      </c>
      <c r="D59" s="202" t="s">
        <v>277</v>
      </c>
      <c r="E59" s="202" t="s">
        <v>2214</v>
      </c>
      <c r="F59" s="5"/>
      <c r="G59" s="21"/>
      <c r="H59" s="21"/>
      <c r="I59" s="21"/>
      <c r="J59" s="21"/>
      <c r="K59" s="21"/>
      <c r="L59" s="21"/>
      <c r="M59" s="21"/>
      <c r="N59" s="21"/>
      <c r="O59" s="21"/>
      <c r="P59" s="21"/>
      <c r="Q59" s="21"/>
      <c r="R59" s="21"/>
      <c r="S59" s="21"/>
      <c r="T59" s="21"/>
      <c r="U59" s="21"/>
      <c r="V59" s="21"/>
      <c r="W59" s="21"/>
      <c r="X59" s="21"/>
      <c r="Y59" s="21"/>
      <c r="Z59" s="21"/>
    </row>
    <row r="60" spans="1:26" ht="45">
      <c r="A60" s="323"/>
      <c r="B60" s="202" t="s">
        <v>843</v>
      </c>
      <c r="C60" s="222" t="s">
        <v>2132</v>
      </c>
      <c r="D60" s="202" t="s">
        <v>277</v>
      </c>
      <c r="E60" s="202" t="s">
        <v>2215</v>
      </c>
      <c r="F60" s="5"/>
      <c r="G60" s="21"/>
      <c r="H60" s="21"/>
      <c r="I60" s="21"/>
      <c r="J60" s="21"/>
      <c r="K60" s="21"/>
      <c r="L60" s="21"/>
      <c r="M60" s="21"/>
      <c r="N60" s="21"/>
      <c r="O60" s="21"/>
      <c r="P60" s="21"/>
      <c r="Q60" s="21"/>
      <c r="R60" s="21"/>
      <c r="S60" s="21"/>
      <c r="T60" s="21"/>
      <c r="U60" s="21"/>
      <c r="V60" s="21"/>
      <c r="W60" s="21"/>
      <c r="X60" s="21"/>
      <c r="Y60" s="21"/>
      <c r="Z60" s="21"/>
    </row>
    <row r="61" spans="1:26" ht="90">
      <c r="A61" s="323"/>
      <c r="B61" s="202" t="s">
        <v>930</v>
      </c>
      <c r="C61" s="222" t="s">
        <v>2134</v>
      </c>
      <c r="D61" s="202" t="s">
        <v>277</v>
      </c>
      <c r="E61" s="202" t="s">
        <v>2216</v>
      </c>
      <c r="F61" s="5"/>
      <c r="G61" s="21"/>
      <c r="H61" s="21"/>
      <c r="I61" s="21"/>
      <c r="J61" s="21"/>
      <c r="K61" s="21"/>
      <c r="L61" s="21"/>
      <c r="M61" s="21"/>
      <c r="N61" s="21"/>
      <c r="O61" s="21"/>
      <c r="P61" s="21"/>
      <c r="Q61" s="21"/>
      <c r="R61" s="21"/>
      <c r="S61" s="21"/>
      <c r="T61" s="21"/>
      <c r="U61" s="21"/>
      <c r="V61" s="21"/>
      <c r="W61" s="21"/>
      <c r="X61" s="21"/>
      <c r="Y61" s="21"/>
      <c r="Z61" s="21"/>
    </row>
    <row r="62" spans="1:26" ht="75">
      <c r="A62" s="323"/>
      <c r="B62" s="202" t="s">
        <v>996</v>
      </c>
      <c r="C62" s="222" t="s">
        <v>2136</v>
      </c>
      <c r="D62" s="202" t="s">
        <v>2217</v>
      </c>
      <c r="E62" s="202" t="s">
        <v>2218</v>
      </c>
      <c r="F62" s="5"/>
      <c r="G62" s="21"/>
      <c r="H62" s="21"/>
      <c r="I62" s="21"/>
      <c r="J62" s="21"/>
      <c r="K62" s="21"/>
      <c r="L62" s="21"/>
      <c r="M62" s="21"/>
      <c r="N62" s="21"/>
      <c r="O62" s="21"/>
      <c r="P62" s="21"/>
      <c r="Q62" s="21"/>
      <c r="R62" s="21"/>
      <c r="S62" s="21"/>
      <c r="T62" s="21"/>
      <c r="U62" s="21"/>
      <c r="V62" s="21"/>
      <c r="W62" s="21"/>
      <c r="X62" s="21"/>
      <c r="Y62" s="21"/>
      <c r="Z62" s="21"/>
    </row>
    <row r="63" spans="1:26" ht="165">
      <c r="A63" s="316"/>
      <c r="B63" s="217" t="s">
        <v>446</v>
      </c>
      <c r="C63" s="217" t="s">
        <v>2138</v>
      </c>
      <c r="D63" s="217" t="s">
        <v>277</v>
      </c>
      <c r="E63" s="202" t="s">
        <v>2219</v>
      </c>
      <c r="F63" s="5"/>
      <c r="G63" s="21"/>
      <c r="H63" s="21"/>
      <c r="I63" s="21"/>
      <c r="J63" s="21"/>
      <c r="K63" s="21"/>
      <c r="L63" s="21"/>
      <c r="M63" s="21"/>
      <c r="N63" s="21"/>
      <c r="O63" s="21"/>
      <c r="P63" s="21"/>
      <c r="Q63" s="21"/>
      <c r="R63" s="21"/>
      <c r="S63" s="21"/>
      <c r="T63" s="21"/>
      <c r="U63" s="21"/>
      <c r="V63" s="21"/>
      <c r="W63" s="21"/>
      <c r="X63" s="21"/>
      <c r="Y63" s="21"/>
      <c r="Z63" s="21"/>
    </row>
    <row r="64" spans="1:26" ht="60">
      <c r="A64" s="329" t="s">
        <v>2220</v>
      </c>
      <c r="B64" s="207" t="s">
        <v>120</v>
      </c>
      <c r="C64" s="223" t="s">
        <v>2140</v>
      </c>
      <c r="D64" s="207" t="s">
        <v>2221</v>
      </c>
      <c r="E64" s="207" t="s">
        <v>2222</v>
      </c>
      <c r="F64" s="5"/>
      <c r="G64" s="21"/>
      <c r="H64" s="21"/>
      <c r="I64" s="21"/>
      <c r="J64" s="21"/>
      <c r="K64" s="21"/>
      <c r="L64" s="21"/>
      <c r="M64" s="21"/>
      <c r="N64" s="21"/>
      <c r="O64" s="21"/>
      <c r="P64" s="21"/>
      <c r="Q64" s="21"/>
      <c r="R64" s="21"/>
      <c r="S64" s="21"/>
      <c r="T64" s="21"/>
      <c r="U64" s="21"/>
      <c r="V64" s="21"/>
      <c r="W64" s="21"/>
      <c r="X64" s="21"/>
      <c r="Y64" s="21"/>
      <c r="Z64" s="21"/>
    </row>
    <row r="65" spans="1:26" ht="75">
      <c r="A65" s="323"/>
      <c r="B65" s="207" t="s">
        <v>212</v>
      </c>
      <c r="C65" s="223" t="s">
        <v>2141</v>
      </c>
      <c r="D65" s="207" t="s">
        <v>1862</v>
      </c>
      <c r="E65" s="207" t="s">
        <v>2223</v>
      </c>
      <c r="F65" s="5"/>
      <c r="G65" s="21"/>
      <c r="H65" s="21"/>
      <c r="I65" s="21"/>
      <c r="J65" s="21"/>
      <c r="K65" s="21"/>
      <c r="L65" s="21"/>
      <c r="M65" s="21"/>
      <c r="N65" s="21"/>
      <c r="O65" s="21"/>
      <c r="P65" s="21"/>
      <c r="Q65" s="21"/>
      <c r="R65" s="21"/>
      <c r="S65" s="21"/>
      <c r="T65" s="21"/>
      <c r="U65" s="21"/>
      <c r="V65" s="21"/>
      <c r="W65" s="21"/>
      <c r="X65" s="21"/>
      <c r="Y65" s="21"/>
      <c r="Z65" s="21"/>
    </row>
    <row r="66" spans="1:26" ht="60">
      <c r="A66" s="323"/>
      <c r="B66" s="207" t="s">
        <v>369</v>
      </c>
      <c r="C66" s="223" t="s">
        <v>2142</v>
      </c>
      <c r="D66" s="207" t="s">
        <v>379</v>
      </c>
      <c r="E66" s="207" t="s">
        <v>2224</v>
      </c>
      <c r="F66" s="5"/>
      <c r="G66" s="21"/>
      <c r="H66" s="21"/>
      <c r="I66" s="21"/>
      <c r="J66" s="21"/>
      <c r="K66" s="21"/>
      <c r="L66" s="21"/>
      <c r="M66" s="21"/>
      <c r="N66" s="21"/>
      <c r="O66" s="21"/>
      <c r="P66" s="21"/>
      <c r="Q66" s="21"/>
      <c r="R66" s="21"/>
      <c r="S66" s="21"/>
      <c r="T66" s="21"/>
      <c r="U66" s="21"/>
      <c r="V66" s="21"/>
      <c r="W66" s="21"/>
      <c r="X66" s="21"/>
      <c r="Y66" s="21"/>
      <c r="Z66" s="21"/>
    </row>
    <row r="67" spans="1:26" ht="105">
      <c r="A67" s="323"/>
      <c r="B67" s="207" t="s">
        <v>472</v>
      </c>
      <c r="C67" s="223" t="s">
        <v>2144</v>
      </c>
      <c r="D67" s="207" t="s">
        <v>2225</v>
      </c>
      <c r="E67" s="207" t="s">
        <v>2226</v>
      </c>
      <c r="F67" s="5"/>
      <c r="G67" s="21"/>
      <c r="H67" s="21"/>
      <c r="I67" s="21"/>
      <c r="J67" s="21"/>
      <c r="K67" s="21"/>
      <c r="L67" s="21"/>
      <c r="M67" s="21"/>
      <c r="N67" s="21"/>
      <c r="O67" s="21"/>
      <c r="P67" s="21"/>
      <c r="Q67" s="21"/>
      <c r="R67" s="21"/>
      <c r="S67" s="21"/>
      <c r="T67" s="21"/>
      <c r="U67" s="21"/>
      <c r="V67" s="21"/>
      <c r="W67" s="21"/>
      <c r="X67" s="21"/>
      <c r="Y67" s="21"/>
      <c r="Z67" s="21"/>
    </row>
    <row r="68" spans="1:26" ht="43.5" customHeight="1">
      <c r="A68" s="323"/>
      <c r="B68" s="207" t="s">
        <v>500</v>
      </c>
      <c r="C68" s="223" t="s">
        <v>2146</v>
      </c>
      <c r="D68" s="207" t="s">
        <v>2227</v>
      </c>
      <c r="E68" s="207" t="s">
        <v>2228</v>
      </c>
      <c r="F68" s="5"/>
      <c r="G68" s="21"/>
      <c r="H68" s="21"/>
      <c r="I68" s="21"/>
      <c r="J68" s="21"/>
      <c r="K68" s="21"/>
      <c r="L68" s="21"/>
      <c r="M68" s="21"/>
      <c r="N68" s="21"/>
      <c r="O68" s="21"/>
      <c r="P68" s="21"/>
      <c r="Q68" s="21"/>
      <c r="R68" s="21"/>
      <c r="S68" s="21"/>
      <c r="T68" s="21"/>
      <c r="U68" s="21"/>
      <c r="V68" s="21"/>
      <c r="W68" s="21"/>
      <c r="X68" s="21"/>
      <c r="Y68" s="21"/>
      <c r="Z68" s="21"/>
    </row>
    <row r="69" spans="1:26" ht="75">
      <c r="A69" s="323"/>
      <c r="B69" s="207" t="s">
        <v>574</v>
      </c>
      <c r="C69" s="223" t="s">
        <v>2148</v>
      </c>
      <c r="D69" s="207" t="s">
        <v>2229</v>
      </c>
      <c r="E69" s="207" t="s">
        <v>2230</v>
      </c>
      <c r="F69" s="5"/>
      <c r="G69" s="21"/>
      <c r="H69" s="21"/>
      <c r="I69" s="21"/>
      <c r="J69" s="21"/>
      <c r="K69" s="21"/>
      <c r="L69" s="21"/>
      <c r="M69" s="21"/>
      <c r="N69" s="21"/>
      <c r="O69" s="21"/>
      <c r="P69" s="21"/>
      <c r="Q69" s="21"/>
      <c r="R69" s="21"/>
      <c r="S69" s="21"/>
      <c r="T69" s="21"/>
      <c r="U69" s="21"/>
      <c r="V69" s="21"/>
      <c r="W69" s="21"/>
      <c r="X69" s="21"/>
      <c r="Y69" s="21"/>
      <c r="Z69" s="21"/>
    </row>
    <row r="70" spans="1:26" ht="45">
      <c r="A70" s="323"/>
      <c r="B70" s="207" t="s">
        <v>599</v>
      </c>
      <c r="C70" s="223" t="s">
        <v>2150</v>
      </c>
      <c r="D70" s="207" t="s">
        <v>2231</v>
      </c>
      <c r="E70" s="207" t="s">
        <v>2232</v>
      </c>
      <c r="F70" s="5"/>
      <c r="G70" s="21"/>
      <c r="H70" s="21"/>
      <c r="I70" s="21"/>
      <c r="J70" s="21"/>
      <c r="K70" s="21"/>
      <c r="L70" s="21"/>
      <c r="M70" s="21"/>
      <c r="N70" s="21"/>
      <c r="O70" s="21"/>
      <c r="P70" s="21"/>
      <c r="Q70" s="21"/>
      <c r="R70" s="21"/>
      <c r="S70" s="21"/>
      <c r="T70" s="21"/>
      <c r="U70" s="21"/>
      <c r="V70" s="21"/>
      <c r="W70" s="21"/>
      <c r="X70" s="21"/>
      <c r="Y70" s="21"/>
      <c r="Z70" s="21"/>
    </row>
    <row r="71" spans="1:26" ht="75">
      <c r="A71" s="323"/>
      <c r="B71" s="207" t="s">
        <v>694</v>
      </c>
      <c r="C71" s="223" t="s">
        <v>2152</v>
      </c>
      <c r="D71" s="207" t="s">
        <v>2217</v>
      </c>
      <c r="E71" s="207" t="s">
        <v>2233</v>
      </c>
      <c r="F71" s="5"/>
      <c r="G71" s="21"/>
      <c r="H71" s="21"/>
      <c r="I71" s="21"/>
      <c r="J71" s="21"/>
      <c r="K71" s="21"/>
      <c r="L71" s="21"/>
      <c r="M71" s="21"/>
      <c r="N71" s="21"/>
      <c r="O71" s="21"/>
      <c r="P71" s="21"/>
      <c r="Q71" s="21"/>
      <c r="R71" s="21"/>
      <c r="S71" s="21"/>
      <c r="T71" s="21"/>
      <c r="U71" s="21"/>
      <c r="V71" s="21"/>
      <c r="W71" s="21"/>
      <c r="X71" s="21"/>
      <c r="Y71" s="21"/>
      <c r="Z71" s="21"/>
    </row>
    <row r="72" spans="1:26" ht="60">
      <c r="A72" s="316"/>
      <c r="B72" s="207" t="s">
        <v>1130</v>
      </c>
      <c r="C72" s="223" t="s">
        <v>2154</v>
      </c>
      <c r="D72" s="207" t="s">
        <v>1138</v>
      </c>
      <c r="E72" s="207" t="s">
        <v>2234</v>
      </c>
      <c r="F72" s="5"/>
      <c r="G72" s="21"/>
      <c r="H72" s="21"/>
      <c r="I72" s="21"/>
      <c r="J72" s="21"/>
      <c r="K72" s="21"/>
      <c r="L72" s="21"/>
      <c r="M72" s="21"/>
      <c r="N72" s="21"/>
      <c r="O72" s="21"/>
      <c r="P72" s="21"/>
      <c r="Q72" s="21"/>
      <c r="R72" s="21"/>
      <c r="S72" s="21"/>
      <c r="T72" s="21"/>
      <c r="U72" s="21"/>
      <c r="V72" s="21"/>
      <c r="W72" s="21"/>
      <c r="X72" s="21"/>
      <c r="Y72" s="21"/>
      <c r="Z72" s="21"/>
    </row>
    <row r="73" spans="1:26" ht="45">
      <c r="A73" s="330" t="s">
        <v>2235</v>
      </c>
      <c r="B73" s="93" t="s">
        <v>267</v>
      </c>
      <c r="C73" s="224" t="s">
        <v>2157</v>
      </c>
      <c r="D73" s="93" t="s">
        <v>277</v>
      </c>
      <c r="E73" s="93" t="s">
        <v>2236</v>
      </c>
      <c r="F73" s="5"/>
      <c r="G73" s="21"/>
      <c r="H73" s="21"/>
      <c r="I73" s="21"/>
      <c r="J73" s="21"/>
      <c r="K73" s="21"/>
      <c r="L73" s="21"/>
      <c r="M73" s="21"/>
      <c r="N73" s="21"/>
      <c r="O73" s="21"/>
      <c r="P73" s="21"/>
      <c r="Q73" s="21"/>
      <c r="R73" s="21"/>
      <c r="S73" s="21"/>
      <c r="T73" s="21"/>
      <c r="U73" s="21"/>
      <c r="V73" s="21"/>
      <c r="W73" s="21"/>
      <c r="X73" s="21"/>
      <c r="Y73" s="21"/>
      <c r="Z73" s="21"/>
    </row>
    <row r="74" spans="1:26" ht="60">
      <c r="A74" s="323"/>
      <c r="B74" s="93" t="s">
        <v>524</v>
      </c>
      <c r="C74" s="224" t="s">
        <v>2159</v>
      </c>
      <c r="D74" s="93" t="s">
        <v>2211</v>
      </c>
      <c r="E74" s="93" t="s">
        <v>2237</v>
      </c>
      <c r="F74" s="5"/>
      <c r="G74" s="21"/>
      <c r="H74" s="21"/>
      <c r="I74" s="21"/>
      <c r="J74" s="21"/>
      <c r="K74" s="21"/>
      <c r="L74" s="21"/>
      <c r="M74" s="21"/>
      <c r="N74" s="21"/>
      <c r="O74" s="21"/>
      <c r="P74" s="21"/>
      <c r="Q74" s="21"/>
      <c r="R74" s="21"/>
      <c r="S74" s="21"/>
      <c r="T74" s="21"/>
      <c r="U74" s="21"/>
      <c r="V74" s="21"/>
      <c r="W74" s="21"/>
      <c r="X74" s="21"/>
      <c r="Y74" s="21"/>
      <c r="Z74" s="21"/>
    </row>
    <row r="75" spans="1:26" ht="45">
      <c r="A75" s="323"/>
      <c r="B75" s="93" t="s">
        <v>547</v>
      </c>
      <c r="C75" s="224" t="s">
        <v>2161</v>
      </c>
      <c r="D75" s="93" t="s">
        <v>2238</v>
      </c>
      <c r="E75" s="93" t="s">
        <v>2239</v>
      </c>
      <c r="F75" s="5"/>
      <c r="G75" s="21"/>
      <c r="H75" s="21"/>
      <c r="I75" s="21"/>
      <c r="J75" s="21"/>
      <c r="K75" s="21"/>
      <c r="L75" s="21"/>
      <c r="M75" s="21"/>
      <c r="N75" s="21"/>
      <c r="O75" s="21"/>
      <c r="P75" s="21"/>
      <c r="Q75" s="21"/>
      <c r="R75" s="21"/>
      <c r="S75" s="21"/>
      <c r="T75" s="21"/>
      <c r="U75" s="21"/>
      <c r="V75" s="21"/>
      <c r="W75" s="21"/>
      <c r="X75" s="21"/>
      <c r="Y75" s="21"/>
      <c r="Z75" s="21"/>
    </row>
    <row r="76" spans="1:26" ht="30">
      <c r="A76" s="323"/>
      <c r="B76" s="93" t="s">
        <v>769</v>
      </c>
      <c r="C76" s="224" t="s">
        <v>2163</v>
      </c>
      <c r="D76" s="93" t="s">
        <v>1096</v>
      </c>
      <c r="E76" s="93" t="s">
        <v>2240</v>
      </c>
      <c r="F76" s="5"/>
      <c r="G76" s="21"/>
      <c r="H76" s="21"/>
      <c r="I76" s="21"/>
      <c r="J76" s="21"/>
      <c r="K76" s="21"/>
      <c r="L76" s="21"/>
      <c r="M76" s="21"/>
      <c r="N76" s="21"/>
      <c r="O76" s="21"/>
      <c r="P76" s="21"/>
      <c r="Q76" s="21"/>
      <c r="R76" s="21"/>
      <c r="S76" s="21"/>
      <c r="T76" s="21"/>
      <c r="U76" s="21"/>
      <c r="V76" s="21"/>
      <c r="W76" s="21"/>
      <c r="X76" s="21"/>
      <c r="Y76" s="21"/>
      <c r="Z76" s="21"/>
    </row>
    <row r="77" spans="1:26" ht="45">
      <c r="A77" s="323"/>
      <c r="B77" s="93" t="s">
        <v>818</v>
      </c>
      <c r="C77" s="224" t="s">
        <v>2164</v>
      </c>
      <c r="D77" s="93" t="s">
        <v>2241</v>
      </c>
      <c r="E77" s="93" t="s">
        <v>2242</v>
      </c>
      <c r="F77" s="5"/>
      <c r="G77" s="21"/>
      <c r="H77" s="21"/>
      <c r="I77" s="21"/>
      <c r="J77" s="21"/>
      <c r="K77" s="21"/>
      <c r="L77" s="21"/>
      <c r="M77" s="21"/>
      <c r="N77" s="21"/>
      <c r="O77" s="21"/>
      <c r="P77" s="21"/>
      <c r="Q77" s="21"/>
      <c r="R77" s="21"/>
      <c r="S77" s="21"/>
      <c r="T77" s="21"/>
      <c r="U77" s="21"/>
      <c r="V77" s="21"/>
      <c r="W77" s="21"/>
      <c r="X77" s="21"/>
      <c r="Y77" s="21"/>
      <c r="Z77" s="21"/>
    </row>
    <row r="78" spans="1:26" ht="45">
      <c r="A78" s="323"/>
      <c r="B78" s="93" t="s">
        <v>887</v>
      </c>
      <c r="C78" s="224" t="s">
        <v>2166</v>
      </c>
      <c r="D78" s="93" t="s">
        <v>379</v>
      </c>
      <c r="E78" s="93" t="s">
        <v>2243</v>
      </c>
      <c r="F78" s="5"/>
      <c r="G78" s="21"/>
      <c r="H78" s="21"/>
      <c r="I78" s="21"/>
      <c r="J78" s="21"/>
      <c r="K78" s="21"/>
      <c r="L78" s="21"/>
      <c r="M78" s="21"/>
      <c r="N78" s="21"/>
      <c r="O78" s="21"/>
      <c r="P78" s="21"/>
      <c r="Q78" s="21"/>
      <c r="R78" s="21"/>
      <c r="S78" s="21"/>
      <c r="T78" s="21"/>
      <c r="U78" s="21"/>
      <c r="V78" s="21"/>
      <c r="W78" s="21"/>
      <c r="X78" s="21"/>
      <c r="Y78" s="21"/>
      <c r="Z78" s="21"/>
    </row>
    <row r="79" spans="1:26" ht="60">
      <c r="A79" s="323"/>
      <c r="B79" s="93" t="s">
        <v>1066</v>
      </c>
      <c r="C79" s="224" t="s">
        <v>2168</v>
      </c>
      <c r="D79" s="93" t="s">
        <v>1862</v>
      </c>
      <c r="E79" s="93" t="s">
        <v>2244</v>
      </c>
      <c r="F79" s="5"/>
      <c r="G79" s="21"/>
      <c r="H79" s="21"/>
      <c r="I79" s="21"/>
      <c r="J79" s="21"/>
      <c r="K79" s="21"/>
      <c r="L79" s="21"/>
      <c r="M79" s="21"/>
      <c r="N79" s="21"/>
      <c r="O79" s="21"/>
      <c r="P79" s="21"/>
      <c r="Q79" s="21"/>
      <c r="R79" s="21"/>
      <c r="S79" s="21"/>
      <c r="T79" s="21"/>
      <c r="U79" s="21"/>
      <c r="V79" s="21"/>
      <c r="W79" s="21"/>
      <c r="X79" s="21"/>
      <c r="Y79" s="21"/>
      <c r="Z79" s="21"/>
    </row>
    <row r="80" spans="1:26" ht="60">
      <c r="A80" s="323"/>
      <c r="B80" s="93" t="s">
        <v>1088</v>
      </c>
      <c r="C80" s="224" t="s">
        <v>2169</v>
      </c>
      <c r="D80" s="93" t="s">
        <v>1096</v>
      </c>
      <c r="E80" s="93" t="s">
        <v>2245</v>
      </c>
      <c r="F80" s="5"/>
      <c r="G80" s="21"/>
      <c r="H80" s="21"/>
      <c r="I80" s="21"/>
      <c r="J80" s="21"/>
      <c r="K80" s="21"/>
      <c r="L80" s="21"/>
      <c r="M80" s="21"/>
      <c r="N80" s="21"/>
      <c r="O80" s="21"/>
      <c r="P80" s="21"/>
      <c r="Q80" s="21"/>
      <c r="R80" s="21"/>
      <c r="S80" s="21"/>
      <c r="T80" s="21"/>
      <c r="U80" s="21"/>
      <c r="V80" s="21"/>
      <c r="W80" s="21"/>
      <c r="X80" s="21"/>
      <c r="Y80" s="21"/>
      <c r="Z80" s="21"/>
    </row>
    <row r="81" spans="1:26" ht="75">
      <c r="A81" s="323"/>
      <c r="B81" s="93" t="s">
        <v>1154</v>
      </c>
      <c r="C81" s="224" t="s">
        <v>2171</v>
      </c>
      <c r="D81" s="93" t="s">
        <v>2211</v>
      </c>
      <c r="E81" s="93" t="s">
        <v>2246</v>
      </c>
      <c r="F81" s="5"/>
      <c r="G81" s="21"/>
      <c r="H81" s="21"/>
      <c r="I81" s="21"/>
      <c r="J81" s="21"/>
      <c r="K81" s="21"/>
      <c r="L81" s="21"/>
      <c r="M81" s="21"/>
      <c r="N81" s="21"/>
      <c r="O81" s="21"/>
      <c r="P81" s="21"/>
      <c r="Q81" s="21"/>
      <c r="R81" s="21"/>
      <c r="S81" s="21"/>
      <c r="T81" s="21"/>
      <c r="U81" s="21"/>
      <c r="V81" s="21"/>
      <c r="W81" s="21"/>
      <c r="X81" s="21"/>
      <c r="Y81" s="21"/>
      <c r="Z81" s="21"/>
    </row>
    <row r="82" spans="1:26" ht="255">
      <c r="A82" s="316"/>
      <c r="B82" s="93" t="s">
        <v>843</v>
      </c>
      <c r="C82" s="224" t="s">
        <v>860</v>
      </c>
      <c r="D82" s="224" t="s">
        <v>277</v>
      </c>
      <c r="E82" s="224" t="s">
        <v>2247</v>
      </c>
      <c r="F82" s="5"/>
      <c r="G82" s="21"/>
      <c r="H82" s="21"/>
      <c r="I82" s="21"/>
      <c r="J82" s="21"/>
      <c r="K82" s="21"/>
      <c r="L82" s="21"/>
      <c r="M82" s="21"/>
      <c r="N82" s="21"/>
      <c r="O82" s="21"/>
      <c r="P82" s="21"/>
      <c r="Q82" s="21"/>
      <c r="R82" s="21"/>
      <c r="S82" s="21"/>
      <c r="T82" s="21"/>
      <c r="U82" s="21"/>
      <c r="V82" s="21"/>
      <c r="W82" s="21"/>
      <c r="X82" s="21"/>
      <c r="Y82" s="21"/>
      <c r="Z82" s="21"/>
    </row>
    <row r="83" spans="1:26" ht="120">
      <c r="A83" s="331" t="s">
        <v>2248</v>
      </c>
      <c r="B83" s="209" t="s">
        <v>150</v>
      </c>
      <c r="C83" s="225" t="s">
        <v>2173</v>
      </c>
      <c r="D83" s="225" t="s">
        <v>2249</v>
      </c>
      <c r="E83" s="225" t="s">
        <v>2250</v>
      </c>
      <c r="F83" s="5" t="s">
        <v>2251</v>
      </c>
      <c r="G83" s="21"/>
      <c r="H83" s="21"/>
      <c r="I83" s="21"/>
      <c r="J83" s="21"/>
      <c r="K83" s="21"/>
      <c r="L83" s="21"/>
      <c r="M83" s="21"/>
      <c r="N83" s="21"/>
      <c r="O83" s="21"/>
      <c r="P83" s="21"/>
      <c r="Q83" s="21"/>
      <c r="R83" s="21"/>
      <c r="S83" s="21"/>
      <c r="T83" s="21"/>
      <c r="U83" s="21"/>
      <c r="V83" s="21"/>
      <c r="W83" s="21"/>
      <c r="X83" s="21"/>
      <c r="Y83" s="21"/>
      <c r="Z83" s="21"/>
    </row>
    <row r="84" spans="1:26" ht="90">
      <c r="A84" s="323"/>
      <c r="B84" s="209" t="s">
        <v>180</v>
      </c>
      <c r="C84" s="225" t="s">
        <v>2175</v>
      </c>
      <c r="D84" s="225" t="s">
        <v>2252</v>
      </c>
      <c r="E84" s="225" t="s">
        <v>2253</v>
      </c>
      <c r="F84" s="5"/>
      <c r="G84" s="21"/>
      <c r="H84" s="21"/>
      <c r="I84" s="21"/>
      <c r="J84" s="21"/>
      <c r="K84" s="21"/>
      <c r="L84" s="21"/>
      <c r="M84" s="21"/>
      <c r="N84" s="21"/>
      <c r="O84" s="21"/>
      <c r="P84" s="21"/>
      <c r="Q84" s="21"/>
      <c r="R84" s="21"/>
      <c r="S84" s="21"/>
      <c r="T84" s="21"/>
      <c r="U84" s="21"/>
      <c r="V84" s="21"/>
      <c r="W84" s="21"/>
      <c r="X84" s="21"/>
      <c r="Y84" s="21"/>
      <c r="Z84" s="21"/>
    </row>
    <row r="85" spans="1:26" ht="105">
      <c r="A85" s="323"/>
      <c r="B85" s="209" t="s">
        <v>240</v>
      </c>
      <c r="C85" s="225" t="s">
        <v>2181</v>
      </c>
      <c r="D85" s="225" t="s">
        <v>2217</v>
      </c>
      <c r="E85" s="225" t="s">
        <v>2254</v>
      </c>
      <c r="F85" s="5" t="s">
        <v>2255</v>
      </c>
      <c r="G85" s="21"/>
      <c r="H85" s="21"/>
      <c r="I85" s="21"/>
      <c r="J85" s="21"/>
      <c r="K85" s="21"/>
      <c r="L85" s="21"/>
      <c r="M85" s="21"/>
      <c r="N85" s="21"/>
      <c r="O85" s="21"/>
      <c r="P85" s="21"/>
      <c r="Q85" s="21"/>
      <c r="R85" s="21"/>
      <c r="S85" s="21"/>
      <c r="T85" s="21"/>
      <c r="U85" s="21"/>
      <c r="V85" s="21"/>
      <c r="W85" s="21"/>
      <c r="X85" s="21"/>
      <c r="Y85" s="21"/>
      <c r="Z85" s="21"/>
    </row>
    <row r="86" spans="1:26" ht="75">
      <c r="A86" s="323"/>
      <c r="B86" s="209" t="s">
        <v>323</v>
      </c>
      <c r="C86" s="225" t="s">
        <v>2179</v>
      </c>
      <c r="D86" s="225" t="s">
        <v>2256</v>
      </c>
      <c r="E86" s="225" t="s">
        <v>2257</v>
      </c>
      <c r="F86" s="5"/>
      <c r="G86" s="21"/>
      <c r="H86" s="21"/>
      <c r="I86" s="21"/>
      <c r="J86" s="21"/>
      <c r="K86" s="21"/>
      <c r="L86" s="21"/>
      <c r="M86" s="21"/>
      <c r="N86" s="21"/>
      <c r="O86" s="21"/>
      <c r="P86" s="21"/>
      <c r="Q86" s="21"/>
      <c r="R86" s="21"/>
      <c r="S86" s="21"/>
      <c r="T86" s="21"/>
      <c r="U86" s="21"/>
      <c r="V86" s="21"/>
      <c r="W86" s="21"/>
      <c r="X86" s="21"/>
      <c r="Y86" s="21"/>
      <c r="Z86" s="21"/>
    </row>
    <row r="87" spans="1:26" ht="180">
      <c r="A87" s="323"/>
      <c r="B87" s="209" t="s">
        <v>345</v>
      </c>
      <c r="C87" s="225" t="s">
        <v>2181</v>
      </c>
      <c r="D87" s="225" t="s">
        <v>277</v>
      </c>
      <c r="E87" s="225" t="s">
        <v>2258</v>
      </c>
      <c r="F87" s="5" t="s">
        <v>2259</v>
      </c>
      <c r="G87" s="21"/>
      <c r="H87" s="21"/>
      <c r="I87" s="21"/>
      <c r="J87" s="21"/>
      <c r="K87" s="21"/>
      <c r="L87" s="21"/>
      <c r="M87" s="21"/>
      <c r="N87" s="21"/>
      <c r="O87" s="21"/>
      <c r="P87" s="21"/>
      <c r="Q87" s="21"/>
      <c r="R87" s="21"/>
      <c r="S87" s="21"/>
      <c r="T87" s="21"/>
      <c r="U87" s="21"/>
      <c r="V87" s="21"/>
      <c r="W87" s="21"/>
      <c r="X87" s="21"/>
      <c r="Y87" s="21"/>
      <c r="Z87" s="21"/>
    </row>
    <row r="88" spans="1:26" ht="45">
      <c r="A88" s="323"/>
      <c r="B88" s="209" t="s">
        <v>420</v>
      </c>
      <c r="C88" s="225" t="s">
        <v>2183</v>
      </c>
      <c r="D88" s="225" t="s">
        <v>430</v>
      </c>
      <c r="E88" s="225" t="s">
        <v>2260</v>
      </c>
      <c r="F88" s="5"/>
      <c r="G88" s="21"/>
      <c r="H88" s="21"/>
      <c r="I88" s="21"/>
      <c r="J88" s="21"/>
      <c r="K88" s="21"/>
      <c r="L88" s="21"/>
      <c r="M88" s="21"/>
      <c r="N88" s="21"/>
      <c r="O88" s="21"/>
      <c r="P88" s="21"/>
      <c r="Q88" s="21"/>
      <c r="R88" s="21"/>
      <c r="S88" s="21"/>
      <c r="T88" s="21"/>
      <c r="U88" s="21"/>
      <c r="V88" s="21"/>
      <c r="W88" s="21"/>
      <c r="X88" s="21"/>
      <c r="Y88" s="21"/>
      <c r="Z88" s="21"/>
    </row>
    <row r="89" spans="1:26" ht="90">
      <c r="A89" s="323"/>
      <c r="B89" s="209" t="s">
        <v>623</v>
      </c>
      <c r="C89" s="225" t="s">
        <v>2185</v>
      </c>
      <c r="D89" s="225" t="s">
        <v>379</v>
      </c>
      <c r="E89" s="225" t="s">
        <v>2261</v>
      </c>
      <c r="F89" s="5" t="s">
        <v>2262</v>
      </c>
      <c r="G89" s="21"/>
      <c r="H89" s="21"/>
      <c r="I89" s="21"/>
      <c r="J89" s="21"/>
      <c r="K89" s="21"/>
      <c r="L89" s="21"/>
      <c r="M89" s="21"/>
      <c r="N89" s="21"/>
      <c r="O89" s="21"/>
      <c r="P89" s="21"/>
      <c r="Q89" s="21"/>
      <c r="R89" s="21"/>
      <c r="S89" s="21"/>
      <c r="T89" s="21"/>
      <c r="U89" s="21"/>
      <c r="V89" s="21"/>
      <c r="W89" s="21"/>
      <c r="X89" s="21"/>
      <c r="Y89" s="21"/>
      <c r="Z89" s="21"/>
    </row>
    <row r="90" spans="1:26" ht="135">
      <c r="A90" s="323"/>
      <c r="B90" s="209" t="s">
        <v>669</v>
      </c>
      <c r="C90" s="225" t="s">
        <v>2181</v>
      </c>
      <c r="D90" s="225" t="s">
        <v>277</v>
      </c>
      <c r="E90" s="225" t="s">
        <v>2263</v>
      </c>
      <c r="F90" s="5" t="s">
        <v>2264</v>
      </c>
      <c r="G90" s="21"/>
      <c r="H90" s="21"/>
      <c r="I90" s="21"/>
      <c r="J90" s="21"/>
      <c r="K90" s="21"/>
      <c r="L90" s="21"/>
      <c r="M90" s="21"/>
      <c r="N90" s="21"/>
      <c r="O90" s="21"/>
      <c r="P90" s="21"/>
      <c r="Q90" s="21"/>
      <c r="R90" s="21"/>
      <c r="S90" s="21"/>
      <c r="T90" s="21"/>
      <c r="U90" s="21"/>
      <c r="V90" s="21"/>
      <c r="W90" s="21"/>
      <c r="X90" s="21"/>
      <c r="Y90" s="21"/>
      <c r="Z90" s="21"/>
    </row>
    <row r="91" spans="1:26" ht="75">
      <c r="A91" s="323"/>
      <c r="B91" s="209" t="s">
        <v>793</v>
      </c>
      <c r="C91" s="225" t="s">
        <v>2181</v>
      </c>
      <c r="D91" s="225" t="s">
        <v>277</v>
      </c>
      <c r="E91" s="225" t="s">
        <v>2265</v>
      </c>
      <c r="F91" s="5" t="s">
        <v>2266</v>
      </c>
      <c r="G91" s="21"/>
      <c r="H91" s="21"/>
      <c r="I91" s="21"/>
      <c r="J91" s="21"/>
      <c r="K91" s="21"/>
      <c r="L91" s="21"/>
      <c r="M91" s="21"/>
      <c r="N91" s="21"/>
      <c r="O91" s="21"/>
      <c r="P91" s="21"/>
      <c r="Q91" s="21"/>
      <c r="R91" s="21"/>
      <c r="S91" s="21"/>
      <c r="T91" s="21"/>
      <c r="U91" s="21"/>
      <c r="V91" s="21"/>
      <c r="W91" s="21"/>
      <c r="X91" s="21"/>
      <c r="Y91" s="21"/>
      <c r="Z91" s="21"/>
    </row>
    <row r="92" spans="1:26" ht="90">
      <c r="A92" s="323"/>
      <c r="B92" s="209" t="s">
        <v>865</v>
      </c>
      <c r="C92" s="225" t="s">
        <v>2181</v>
      </c>
      <c r="D92" s="225" t="s">
        <v>277</v>
      </c>
      <c r="E92" s="225" t="s">
        <v>2267</v>
      </c>
      <c r="F92" s="5" t="s">
        <v>2268</v>
      </c>
      <c r="G92" s="21"/>
      <c r="H92" s="21"/>
      <c r="I92" s="21"/>
      <c r="J92" s="21"/>
      <c r="K92" s="21"/>
      <c r="L92" s="21"/>
      <c r="M92" s="21"/>
      <c r="N92" s="21"/>
      <c r="O92" s="21"/>
      <c r="P92" s="21"/>
      <c r="Q92" s="21"/>
      <c r="R92" s="21"/>
      <c r="S92" s="21"/>
      <c r="T92" s="21"/>
      <c r="U92" s="21"/>
      <c r="V92" s="21"/>
      <c r="W92" s="21"/>
      <c r="X92" s="21"/>
      <c r="Y92" s="21"/>
      <c r="Z92" s="21"/>
    </row>
    <row r="93" spans="1:26" ht="165">
      <c r="A93" s="323"/>
      <c r="B93" s="209" t="s">
        <v>956</v>
      </c>
      <c r="C93" s="225" t="s">
        <v>2190</v>
      </c>
      <c r="D93" s="225" t="s">
        <v>2211</v>
      </c>
      <c r="E93" s="225" t="s">
        <v>2269</v>
      </c>
      <c r="F93" s="5" t="s">
        <v>2270</v>
      </c>
      <c r="G93" s="21"/>
      <c r="H93" s="21"/>
      <c r="I93" s="21"/>
      <c r="J93" s="21"/>
      <c r="K93" s="21"/>
      <c r="L93" s="21"/>
      <c r="M93" s="21"/>
      <c r="N93" s="21"/>
      <c r="O93" s="21"/>
      <c r="P93" s="21"/>
      <c r="Q93" s="21"/>
      <c r="R93" s="21"/>
      <c r="S93" s="21"/>
      <c r="T93" s="21"/>
      <c r="U93" s="21"/>
      <c r="V93" s="21"/>
      <c r="W93" s="21"/>
      <c r="X93" s="21"/>
      <c r="Y93" s="21"/>
      <c r="Z93" s="21"/>
    </row>
    <row r="94" spans="1:26" ht="90">
      <c r="A94" s="323"/>
      <c r="B94" s="209" t="s">
        <v>979</v>
      </c>
      <c r="C94" s="225" t="s">
        <v>2181</v>
      </c>
      <c r="D94" s="225" t="s">
        <v>277</v>
      </c>
      <c r="E94" s="225" t="s">
        <v>2271</v>
      </c>
      <c r="F94" s="5" t="s">
        <v>2272</v>
      </c>
      <c r="G94" s="21"/>
      <c r="H94" s="21"/>
      <c r="I94" s="21"/>
      <c r="J94" s="21"/>
      <c r="K94" s="21"/>
      <c r="L94" s="21"/>
      <c r="M94" s="21"/>
      <c r="N94" s="21"/>
      <c r="O94" s="21"/>
      <c r="P94" s="21"/>
      <c r="Q94" s="21"/>
      <c r="R94" s="21"/>
      <c r="S94" s="21"/>
      <c r="T94" s="21"/>
      <c r="U94" s="21"/>
      <c r="V94" s="21"/>
      <c r="W94" s="21"/>
      <c r="X94" s="21"/>
      <c r="Y94" s="21"/>
      <c r="Z94" s="21"/>
    </row>
    <row r="95" spans="1:26" ht="165">
      <c r="A95" s="323"/>
      <c r="B95" s="209" t="s">
        <v>1018</v>
      </c>
      <c r="C95" s="225" t="s">
        <v>2193</v>
      </c>
      <c r="D95" s="225" t="s">
        <v>1096</v>
      </c>
      <c r="E95" s="225" t="s">
        <v>2273</v>
      </c>
      <c r="F95" s="5" t="s">
        <v>2274</v>
      </c>
      <c r="G95" s="21"/>
      <c r="H95" s="21"/>
      <c r="I95" s="21"/>
      <c r="J95" s="21"/>
      <c r="K95" s="21"/>
      <c r="L95" s="21"/>
      <c r="M95" s="21"/>
      <c r="N95" s="21"/>
      <c r="O95" s="21"/>
      <c r="P95" s="21"/>
      <c r="Q95" s="21"/>
      <c r="R95" s="21"/>
      <c r="S95" s="21"/>
      <c r="T95" s="21"/>
      <c r="U95" s="21"/>
      <c r="V95" s="21"/>
      <c r="W95" s="21"/>
      <c r="X95" s="21"/>
      <c r="Y95" s="21"/>
      <c r="Z95" s="21"/>
    </row>
    <row r="96" spans="1:26" ht="210">
      <c r="A96" s="323"/>
      <c r="B96" s="209" t="s">
        <v>296</v>
      </c>
      <c r="C96" s="225" t="s">
        <v>2195</v>
      </c>
      <c r="D96" s="225" t="s">
        <v>306</v>
      </c>
      <c r="E96" s="225" t="s">
        <v>2275</v>
      </c>
      <c r="F96" s="5" t="s">
        <v>2276</v>
      </c>
      <c r="G96" s="21"/>
      <c r="H96" s="21"/>
      <c r="I96" s="21"/>
      <c r="J96" s="21"/>
      <c r="K96" s="21"/>
      <c r="L96" s="21"/>
      <c r="M96" s="21"/>
      <c r="N96" s="21"/>
      <c r="O96" s="21"/>
      <c r="P96" s="21"/>
      <c r="Q96" s="21"/>
      <c r="R96" s="21"/>
      <c r="S96" s="21"/>
      <c r="T96" s="21"/>
      <c r="U96" s="21"/>
      <c r="V96" s="21"/>
      <c r="W96" s="21"/>
      <c r="X96" s="21"/>
      <c r="Y96" s="21"/>
      <c r="Z96" s="21"/>
    </row>
    <row r="97" spans="1:26" ht="150">
      <c r="A97" s="323"/>
      <c r="B97" s="209" t="s">
        <v>1043</v>
      </c>
      <c r="C97" s="225" t="s">
        <v>2197</v>
      </c>
      <c r="D97" s="225" t="s">
        <v>2217</v>
      </c>
      <c r="E97" s="225" t="s">
        <v>2277</v>
      </c>
      <c r="F97" s="5" t="s">
        <v>2278</v>
      </c>
      <c r="G97" s="21"/>
      <c r="H97" s="21"/>
      <c r="I97" s="21"/>
      <c r="J97" s="21"/>
      <c r="K97" s="21"/>
      <c r="L97" s="21"/>
      <c r="M97" s="21"/>
      <c r="N97" s="21"/>
      <c r="O97" s="21"/>
      <c r="P97" s="21"/>
      <c r="Q97" s="21"/>
      <c r="R97" s="21"/>
      <c r="S97" s="21"/>
      <c r="T97" s="21"/>
      <c r="U97" s="21"/>
      <c r="V97" s="21"/>
      <c r="W97" s="21"/>
      <c r="X97" s="21"/>
      <c r="Y97" s="21"/>
      <c r="Z97" s="21"/>
    </row>
    <row r="98" spans="1:26" ht="135">
      <c r="A98" s="323"/>
      <c r="B98" s="209" t="s">
        <v>1110</v>
      </c>
      <c r="C98" s="225" t="s">
        <v>2195</v>
      </c>
      <c r="D98" s="225" t="s">
        <v>306</v>
      </c>
      <c r="E98" s="225" t="s">
        <v>2279</v>
      </c>
      <c r="F98" s="5" t="s">
        <v>2199</v>
      </c>
      <c r="G98" s="21"/>
      <c r="H98" s="21"/>
      <c r="I98" s="21"/>
      <c r="J98" s="21"/>
      <c r="K98" s="21"/>
      <c r="L98" s="21"/>
      <c r="M98" s="21"/>
      <c r="N98" s="21"/>
      <c r="O98" s="21"/>
      <c r="P98" s="21"/>
      <c r="Q98" s="21"/>
      <c r="R98" s="21"/>
      <c r="S98" s="21"/>
      <c r="T98" s="21"/>
      <c r="U98" s="21"/>
      <c r="V98" s="21"/>
      <c r="W98" s="21"/>
      <c r="X98" s="21"/>
      <c r="Y98" s="21"/>
      <c r="Z98" s="21"/>
    </row>
    <row r="99" spans="1:26" ht="75">
      <c r="A99" s="316"/>
      <c r="B99" s="209" t="s">
        <v>1178</v>
      </c>
      <c r="C99" s="209" t="s">
        <v>2200</v>
      </c>
      <c r="D99" s="209" t="s">
        <v>277</v>
      </c>
      <c r="E99" s="209" t="s">
        <v>2280</v>
      </c>
      <c r="F99" s="5"/>
      <c r="G99" s="21"/>
      <c r="H99" s="21"/>
      <c r="I99" s="21"/>
      <c r="J99" s="21"/>
      <c r="K99" s="21"/>
      <c r="L99" s="21"/>
      <c r="M99" s="21"/>
      <c r="N99" s="21"/>
      <c r="O99" s="21"/>
      <c r="P99" s="21"/>
      <c r="Q99" s="21"/>
      <c r="R99" s="21"/>
      <c r="S99" s="21"/>
      <c r="T99" s="21"/>
      <c r="U99" s="21"/>
      <c r="V99" s="21"/>
      <c r="W99" s="21"/>
      <c r="X99" s="21"/>
      <c r="Y99" s="21"/>
      <c r="Z99" s="21"/>
    </row>
    <row r="100" spans="1:26" ht="14">
      <c r="A100" s="21"/>
      <c r="B100" s="21"/>
      <c r="C100" s="21"/>
      <c r="D100" s="5"/>
      <c r="E100" s="5"/>
      <c r="F100" s="5"/>
      <c r="G100" s="21"/>
      <c r="H100" s="21"/>
      <c r="I100" s="21"/>
      <c r="J100" s="21"/>
      <c r="K100" s="21"/>
      <c r="L100" s="21"/>
      <c r="M100" s="21"/>
      <c r="N100" s="21"/>
      <c r="O100" s="21"/>
      <c r="P100" s="21"/>
      <c r="Q100" s="21"/>
      <c r="R100" s="21"/>
      <c r="S100" s="21"/>
      <c r="T100" s="21"/>
      <c r="U100" s="21"/>
      <c r="V100" s="21"/>
      <c r="W100" s="21"/>
      <c r="X100" s="21"/>
      <c r="Y100" s="21"/>
      <c r="Z100" s="21"/>
    </row>
    <row r="101" spans="1:26" ht="14">
      <c r="A101" s="21"/>
      <c r="B101" s="21"/>
      <c r="C101" s="21"/>
      <c r="D101" s="5"/>
      <c r="E101" s="5"/>
      <c r="F101" s="5"/>
      <c r="G101" s="21"/>
      <c r="H101" s="21"/>
      <c r="I101" s="21"/>
      <c r="J101" s="21"/>
      <c r="K101" s="21"/>
      <c r="L101" s="21"/>
      <c r="M101" s="21"/>
      <c r="N101" s="21"/>
      <c r="O101" s="21"/>
      <c r="P101" s="21"/>
      <c r="Q101" s="21"/>
      <c r="R101" s="21"/>
      <c r="S101" s="21"/>
      <c r="T101" s="21"/>
      <c r="U101" s="21"/>
      <c r="V101" s="21"/>
      <c r="W101" s="21"/>
      <c r="X101" s="21"/>
      <c r="Y101" s="21"/>
      <c r="Z101" s="21"/>
    </row>
    <row r="102" spans="1:26" ht="14">
      <c r="A102" s="21"/>
      <c r="B102" s="5"/>
      <c r="C102" s="5"/>
      <c r="D102" s="5"/>
      <c r="E102" s="5"/>
      <c r="F102" s="5"/>
      <c r="G102" s="21"/>
      <c r="H102" s="21"/>
      <c r="I102" s="21"/>
      <c r="J102" s="21"/>
      <c r="K102" s="21"/>
      <c r="L102" s="21"/>
      <c r="M102" s="21"/>
      <c r="N102" s="21"/>
      <c r="O102" s="21"/>
      <c r="P102" s="21"/>
      <c r="Q102" s="21"/>
      <c r="R102" s="21"/>
      <c r="S102" s="21"/>
      <c r="T102" s="21"/>
      <c r="U102" s="21"/>
      <c r="V102" s="21"/>
      <c r="W102" s="21"/>
      <c r="X102" s="21"/>
      <c r="Y102" s="21"/>
      <c r="Z102" s="21"/>
    </row>
    <row r="103" spans="1:26" ht="14">
      <c r="A103" s="21"/>
      <c r="B103" s="5"/>
      <c r="C103" s="5"/>
      <c r="D103" s="5"/>
      <c r="E103" s="5"/>
      <c r="F103" s="5"/>
      <c r="G103" s="21"/>
      <c r="H103" s="21"/>
      <c r="I103" s="21"/>
      <c r="J103" s="21"/>
      <c r="K103" s="21"/>
      <c r="L103" s="21"/>
      <c r="M103" s="21"/>
      <c r="N103" s="21"/>
      <c r="O103" s="21"/>
      <c r="P103" s="21"/>
      <c r="Q103" s="21"/>
      <c r="R103" s="21"/>
      <c r="S103" s="21"/>
      <c r="T103" s="21"/>
      <c r="U103" s="21"/>
      <c r="V103" s="21"/>
      <c r="W103" s="21"/>
      <c r="X103" s="21"/>
      <c r="Y103" s="21"/>
      <c r="Z103" s="21"/>
    </row>
    <row r="104" spans="1:26" ht="14">
      <c r="A104" s="21"/>
      <c r="B104" s="5"/>
      <c r="C104" s="5"/>
      <c r="D104" s="5"/>
      <c r="E104" s="5"/>
      <c r="F104" s="5"/>
      <c r="G104" s="21"/>
      <c r="H104" s="21"/>
      <c r="I104" s="21"/>
      <c r="J104" s="21"/>
      <c r="K104" s="21"/>
      <c r="L104" s="21"/>
      <c r="M104" s="21"/>
      <c r="N104" s="21"/>
      <c r="O104" s="21"/>
      <c r="P104" s="21"/>
      <c r="Q104" s="21"/>
      <c r="R104" s="21"/>
      <c r="S104" s="21"/>
      <c r="T104" s="21"/>
      <c r="U104" s="21"/>
      <c r="V104" s="21"/>
      <c r="W104" s="21"/>
      <c r="X104" s="21"/>
      <c r="Y104" s="21"/>
      <c r="Z104" s="21"/>
    </row>
    <row r="105" spans="1:26" ht="14">
      <c r="A105" s="21"/>
      <c r="B105" s="5"/>
      <c r="C105" s="5"/>
      <c r="D105" s="5"/>
      <c r="E105" s="5"/>
      <c r="F105" s="5"/>
      <c r="G105" s="21"/>
      <c r="H105" s="21"/>
      <c r="I105" s="21"/>
      <c r="J105" s="21"/>
      <c r="K105" s="21"/>
      <c r="L105" s="21"/>
      <c r="M105" s="21"/>
      <c r="N105" s="21"/>
      <c r="O105" s="21"/>
      <c r="P105" s="21"/>
      <c r="Q105" s="21"/>
      <c r="R105" s="21"/>
      <c r="S105" s="21"/>
      <c r="T105" s="21"/>
      <c r="U105" s="21"/>
      <c r="V105" s="21"/>
      <c r="W105" s="21"/>
      <c r="X105" s="21"/>
      <c r="Y105" s="21"/>
      <c r="Z105" s="21"/>
    </row>
    <row r="106" spans="1:26" ht="14">
      <c r="A106" s="21"/>
      <c r="B106" s="5"/>
      <c r="C106" s="5"/>
      <c r="D106" s="5"/>
      <c r="E106" s="5"/>
      <c r="F106" s="5"/>
      <c r="G106" s="21"/>
      <c r="H106" s="21"/>
      <c r="I106" s="21"/>
      <c r="J106" s="21"/>
      <c r="K106" s="21"/>
      <c r="L106" s="21"/>
      <c r="M106" s="21"/>
      <c r="N106" s="21"/>
      <c r="O106" s="21"/>
      <c r="P106" s="21"/>
      <c r="Q106" s="21"/>
      <c r="R106" s="21"/>
      <c r="S106" s="21"/>
      <c r="T106" s="21"/>
      <c r="U106" s="21"/>
      <c r="V106" s="21"/>
      <c r="W106" s="21"/>
      <c r="X106" s="21"/>
      <c r="Y106" s="21"/>
      <c r="Z106" s="21"/>
    </row>
    <row r="107" spans="1:26" ht="14">
      <c r="A107" s="21"/>
      <c r="B107" s="5"/>
      <c r="C107" s="5"/>
      <c r="D107" s="5"/>
      <c r="E107" s="5"/>
      <c r="F107" s="5"/>
      <c r="G107" s="21"/>
      <c r="H107" s="21"/>
      <c r="I107" s="21"/>
      <c r="J107" s="21"/>
      <c r="K107" s="21"/>
      <c r="L107" s="21"/>
      <c r="M107" s="21"/>
      <c r="N107" s="21"/>
      <c r="O107" s="21"/>
      <c r="P107" s="21"/>
      <c r="Q107" s="21"/>
      <c r="R107" s="21"/>
      <c r="S107" s="21"/>
      <c r="T107" s="21"/>
      <c r="U107" s="21"/>
      <c r="V107" s="21"/>
      <c r="W107" s="21"/>
      <c r="X107" s="21"/>
      <c r="Y107" s="21"/>
      <c r="Z107" s="21"/>
    </row>
    <row r="108" spans="1:26" ht="14">
      <c r="A108" s="21"/>
      <c r="B108" s="5"/>
      <c r="C108" s="5"/>
      <c r="D108" s="5"/>
      <c r="E108" s="5"/>
      <c r="F108" s="5"/>
      <c r="G108" s="21"/>
      <c r="H108" s="21"/>
      <c r="I108" s="21"/>
      <c r="J108" s="21"/>
      <c r="K108" s="21"/>
      <c r="L108" s="21"/>
      <c r="M108" s="21"/>
      <c r="N108" s="21"/>
      <c r="O108" s="21"/>
      <c r="P108" s="21"/>
      <c r="Q108" s="21"/>
      <c r="R108" s="21"/>
      <c r="S108" s="21"/>
      <c r="T108" s="21"/>
      <c r="U108" s="21"/>
      <c r="V108" s="21"/>
      <c r="W108" s="21"/>
      <c r="X108" s="21"/>
      <c r="Y108" s="21"/>
      <c r="Z108" s="21"/>
    </row>
    <row r="109" spans="1:26" ht="14">
      <c r="A109" s="21"/>
      <c r="B109" s="5"/>
      <c r="C109" s="5"/>
      <c r="D109" s="5"/>
      <c r="E109" s="5"/>
      <c r="F109" s="5"/>
      <c r="G109" s="21"/>
      <c r="H109" s="21"/>
      <c r="I109" s="21"/>
      <c r="J109" s="21"/>
      <c r="K109" s="21"/>
      <c r="L109" s="21"/>
      <c r="M109" s="21"/>
      <c r="N109" s="21"/>
      <c r="O109" s="21"/>
      <c r="P109" s="21"/>
      <c r="Q109" s="21"/>
      <c r="R109" s="21"/>
      <c r="S109" s="21"/>
      <c r="T109" s="21"/>
      <c r="U109" s="21"/>
      <c r="V109" s="21"/>
      <c r="W109" s="21"/>
      <c r="X109" s="21"/>
      <c r="Y109" s="21"/>
      <c r="Z109" s="21"/>
    </row>
    <row r="110" spans="1:26" ht="14">
      <c r="A110" s="21"/>
      <c r="B110" s="5"/>
      <c r="C110" s="5"/>
      <c r="D110" s="5"/>
      <c r="E110" s="5"/>
      <c r="F110" s="5"/>
      <c r="G110" s="21"/>
      <c r="H110" s="21"/>
      <c r="I110" s="21"/>
      <c r="J110" s="21"/>
      <c r="K110" s="21"/>
      <c r="L110" s="21"/>
      <c r="M110" s="21"/>
      <c r="N110" s="21"/>
      <c r="O110" s="21"/>
      <c r="P110" s="21"/>
      <c r="Q110" s="21"/>
      <c r="R110" s="21"/>
      <c r="S110" s="21"/>
      <c r="T110" s="21"/>
      <c r="U110" s="21"/>
      <c r="V110" s="21"/>
      <c r="W110" s="21"/>
      <c r="X110" s="21"/>
      <c r="Y110" s="21"/>
      <c r="Z110" s="21"/>
    </row>
    <row r="111" spans="1:26" ht="14">
      <c r="A111" s="21"/>
      <c r="D111" s="11"/>
      <c r="E111" s="5"/>
      <c r="F111" s="5"/>
      <c r="G111" s="21"/>
      <c r="H111" s="21"/>
      <c r="I111" s="21"/>
      <c r="J111" s="21"/>
      <c r="K111" s="21"/>
      <c r="L111" s="21"/>
      <c r="M111" s="21"/>
      <c r="N111" s="21"/>
      <c r="O111" s="21"/>
      <c r="P111" s="21"/>
      <c r="Q111" s="21"/>
      <c r="R111" s="21"/>
      <c r="S111" s="21"/>
      <c r="T111" s="21"/>
      <c r="U111" s="21"/>
      <c r="V111" s="21"/>
      <c r="W111" s="21"/>
      <c r="X111" s="21"/>
      <c r="Y111" s="21"/>
      <c r="Z111" s="21"/>
    </row>
    <row r="112" spans="1:26" ht="14">
      <c r="A112" s="21"/>
      <c r="B112" s="5"/>
      <c r="C112" s="5"/>
      <c r="D112" s="5"/>
      <c r="E112" s="5"/>
      <c r="F112" s="5"/>
      <c r="G112" s="21"/>
      <c r="H112" s="21"/>
      <c r="I112" s="21"/>
      <c r="J112" s="21"/>
      <c r="K112" s="21"/>
      <c r="L112" s="21"/>
      <c r="M112" s="21"/>
      <c r="N112" s="21"/>
      <c r="O112" s="21"/>
      <c r="P112" s="21"/>
      <c r="Q112" s="21"/>
      <c r="R112" s="21"/>
      <c r="S112" s="21"/>
      <c r="T112" s="21"/>
      <c r="U112" s="21"/>
      <c r="V112" s="21"/>
      <c r="W112" s="21"/>
      <c r="X112" s="21"/>
      <c r="Y112" s="21"/>
      <c r="Z112" s="21"/>
    </row>
    <row r="113" spans="1:26" ht="14">
      <c r="A113" s="21"/>
      <c r="B113" s="5"/>
      <c r="C113" s="5"/>
      <c r="D113" s="5"/>
      <c r="E113" s="5"/>
      <c r="F113" s="5"/>
      <c r="G113" s="21"/>
      <c r="H113" s="21"/>
      <c r="I113" s="21"/>
      <c r="J113" s="21"/>
      <c r="K113" s="21"/>
      <c r="L113" s="21"/>
      <c r="M113" s="21"/>
      <c r="N113" s="21"/>
      <c r="O113" s="21"/>
      <c r="P113" s="21"/>
      <c r="Q113" s="21"/>
      <c r="R113" s="21"/>
      <c r="S113" s="21"/>
      <c r="T113" s="21"/>
      <c r="U113" s="21"/>
      <c r="V113" s="21"/>
      <c r="W113" s="21"/>
      <c r="X113" s="21"/>
      <c r="Y113" s="21"/>
      <c r="Z113" s="21"/>
    </row>
    <row r="114" spans="1:26" ht="14">
      <c r="A114" s="21"/>
      <c r="B114" s="5"/>
      <c r="C114" s="5"/>
      <c r="D114" s="5"/>
      <c r="E114" s="5"/>
      <c r="F114" s="5"/>
      <c r="G114" s="21"/>
      <c r="H114" s="21"/>
      <c r="I114" s="21"/>
      <c r="J114" s="21"/>
      <c r="K114" s="21"/>
      <c r="L114" s="21"/>
      <c r="M114" s="21"/>
      <c r="N114" s="21"/>
      <c r="O114" s="21"/>
      <c r="P114" s="21"/>
      <c r="Q114" s="21"/>
      <c r="R114" s="21"/>
      <c r="S114" s="21"/>
      <c r="T114" s="21"/>
      <c r="U114" s="21"/>
      <c r="V114" s="21"/>
      <c r="W114" s="21"/>
      <c r="X114" s="21"/>
      <c r="Y114" s="21"/>
      <c r="Z114" s="21"/>
    </row>
    <row r="115" spans="1:26" ht="14">
      <c r="A115" s="21"/>
      <c r="B115" s="5"/>
      <c r="C115" s="5"/>
      <c r="D115" s="5"/>
      <c r="E115" s="5"/>
      <c r="F115" s="5"/>
      <c r="G115" s="21"/>
      <c r="H115" s="21"/>
      <c r="I115" s="21"/>
      <c r="J115" s="21"/>
      <c r="K115" s="21"/>
      <c r="L115" s="21"/>
      <c r="M115" s="21"/>
      <c r="N115" s="21"/>
      <c r="O115" s="21"/>
      <c r="P115" s="21"/>
      <c r="Q115" s="21"/>
      <c r="R115" s="21"/>
      <c r="S115" s="21"/>
      <c r="T115" s="21"/>
      <c r="U115" s="21"/>
      <c r="V115" s="21"/>
      <c r="W115" s="21"/>
      <c r="X115" s="21"/>
      <c r="Y115" s="21"/>
      <c r="Z115" s="21"/>
    </row>
    <row r="116" spans="1:26" ht="14">
      <c r="A116" s="21"/>
      <c r="B116" s="5"/>
      <c r="C116" s="5"/>
      <c r="D116" s="5"/>
      <c r="E116" s="5"/>
      <c r="F116" s="5"/>
      <c r="G116" s="21"/>
      <c r="H116" s="21"/>
      <c r="I116" s="21"/>
      <c r="J116" s="21"/>
      <c r="K116" s="21"/>
      <c r="L116" s="21"/>
      <c r="M116" s="21"/>
      <c r="N116" s="21"/>
      <c r="O116" s="21"/>
      <c r="P116" s="21"/>
      <c r="Q116" s="21"/>
      <c r="R116" s="21"/>
      <c r="S116" s="21"/>
      <c r="T116" s="21"/>
      <c r="U116" s="21"/>
      <c r="V116" s="21"/>
      <c r="W116" s="21"/>
      <c r="X116" s="21"/>
      <c r="Y116" s="21"/>
      <c r="Z116" s="21"/>
    </row>
    <row r="117" spans="1:26" ht="14">
      <c r="A117" s="21"/>
      <c r="B117" s="5"/>
      <c r="C117" s="5"/>
      <c r="D117" s="5"/>
      <c r="E117" s="5"/>
      <c r="F117" s="5"/>
      <c r="G117" s="21"/>
      <c r="H117" s="21"/>
      <c r="I117" s="21"/>
      <c r="J117" s="21"/>
      <c r="K117" s="21"/>
      <c r="L117" s="21"/>
      <c r="M117" s="21"/>
      <c r="N117" s="21"/>
      <c r="O117" s="21"/>
      <c r="P117" s="21"/>
      <c r="Q117" s="21"/>
      <c r="R117" s="21"/>
      <c r="S117" s="21"/>
      <c r="T117" s="21"/>
      <c r="U117" s="21"/>
      <c r="V117" s="21"/>
      <c r="W117" s="21"/>
      <c r="X117" s="21"/>
      <c r="Y117" s="21"/>
      <c r="Z117" s="21"/>
    </row>
    <row r="118" spans="1:26" ht="14">
      <c r="A118" s="21"/>
      <c r="B118" s="5"/>
      <c r="C118" s="5"/>
      <c r="D118" s="5"/>
      <c r="E118" s="5"/>
      <c r="F118" s="5"/>
      <c r="G118" s="21"/>
      <c r="H118" s="21"/>
      <c r="I118" s="21"/>
      <c r="J118" s="21"/>
      <c r="K118" s="21"/>
      <c r="L118" s="21"/>
      <c r="M118" s="21"/>
      <c r="N118" s="21"/>
      <c r="O118" s="21"/>
      <c r="P118" s="21"/>
      <c r="Q118" s="21"/>
      <c r="R118" s="21"/>
      <c r="S118" s="21"/>
      <c r="T118" s="21"/>
      <c r="U118" s="21"/>
      <c r="V118" s="21"/>
      <c r="W118" s="21"/>
      <c r="X118" s="21"/>
      <c r="Y118" s="21"/>
      <c r="Z118" s="21"/>
    </row>
    <row r="119" spans="1:26" ht="14">
      <c r="A119" s="21"/>
      <c r="B119" s="5"/>
      <c r="C119" s="5"/>
      <c r="D119" s="5"/>
      <c r="E119" s="5"/>
      <c r="F119" s="5"/>
      <c r="G119" s="21"/>
      <c r="H119" s="21"/>
      <c r="I119" s="21"/>
      <c r="J119" s="21"/>
      <c r="K119" s="21"/>
      <c r="L119" s="21"/>
      <c r="M119" s="21"/>
      <c r="N119" s="21"/>
      <c r="O119" s="21"/>
      <c r="P119" s="21"/>
      <c r="Q119" s="21"/>
      <c r="R119" s="21"/>
      <c r="S119" s="21"/>
      <c r="T119" s="21"/>
      <c r="U119" s="21"/>
      <c r="V119" s="21"/>
      <c r="W119" s="21"/>
      <c r="X119" s="21"/>
      <c r="Y119" s="21"/>
      <c r="Z119" s="21"/>
    </row>
    <row r="120" spans="1:26" ht="14">
      <c r="A120" s="21"/>
      <c r="B120" s="5"/>
      <c r="C120" s="5"/>
      <c r="D120" s="5"/>
      <c r="E120" s="5"/>
      <c r="F120" s="5"/>
      <c r="G120" s="21"/>
      <c r="H120" s="21"/>
      <c r="I120" s="21"/>
      <c r="J120" s="21"/>
      <c r="K120" s="21"/>
      <c r="L120" s="21"/>
      <c r="M120" s="21"/>
      <c r="N120" s="21"/>
      <c r="O120" s="21"/>
      <c r="P120" s="21"/>
      <c r="Q120" s="21"/>
      <c r="R120" s="21"/>
      <c r="S120" s="21"/>
      <c r="T120" s="21"/>
      <c r="U120" s="21"/>
      <c r="V120" s="21"/>
      <c r="W120" s="21"/>
      <c r="X120" s="21"/>
      <c r="Y120" s="21"/>
      <c r="Z120" s="21"/>
    </row>
    <row r="121" spans="1:26" ht="14">
      <c r="A121" s="21"/>
      <c r="B121" s="5"/>
      <c r="C121" s="5"/>
      <c r="D121" s="5"/>
      <c r="E121" s="5"/>
      <c r="F121" s="5"/>
      <c r="G121" s="21"/>
      <c r="H121" s="21"/>
      <c r="I121" s="21"/>
      <c r="J121" s="21"/>
      <c r="K121" s="21"/>
      <c r="L121" s="21"/>
      <c r="M121" s="21"/>
      <c r="N121" s="21"/>
      <c r="O121" s="21"/>
      <c r="P121" s="21"/>
      <c r="Q121" s="21"/>
      <c r="R121" s="21"/>
      <c r="S121" s="21"/>
      <c r="T121" s="21"/>
      <c r="U121" s="21"/>
      <c r="V121" s="21"/>
      <c r="W121" s="21"/>
      <c r="X121" s="21"/>
      <c r="Y121" s="21"/>
      <c r="Z121" s="21"/>
    </row>
    <row r="122" spans="1:26" ht="14">
      <c r="A122" s="21"/>
      <c r="B122" s="5"/>
      <c r="C122" s="5"/>
      <c r="D122" s="5"/>
      <c r="E122" s="5"/>
      <c r="F122" s="5"/>
      <c r="G122" s="21"/>
      <c r="H122" s="21"/>
      <c r="I122" s="21"/>
      <c r="J122" s="21"/>
      <c r="K122" s="21"/>
      <c r="L122" s="21"/>
      <c r="M122" s="21"/>
      <c r="N122" s="21"/>
      <c r="O122" s="21"/>
      <c r="P122" s="21"/>
      <c r="Q122" s="21"/>
      <c r="R122" s="21"/>
      <c r="S122" s="21"/>
      <c r="T122" s="21"/>
      <c r="U122" s="21"/>
      <c r="V122" s="21"/>
      <c r="W122" s="21"/>
      <c r="X122" s="21"/>
      <c r="Y122" s="21"/>
      <c r="Z122" s="21"/>
    </row>
    <row r="123" spans="1:26" ht="14">
      <c r="A123" s="21"/>
      <c r="B123" s="5"/>
      <c r="C123" s="5"/>
      <c r="D123" s="5"/>
      <c r="E123" s="5"/>
      <c r="F123" s="5"/>
      <c r="G123" s="21"/>
      <c r="H123" s="21"/>
      <c r="I123" s="21"/>
      <c r="J123" s="21"/>
      <c r="K123" s="21"/>
      <c r="L123" s="21"/>
      <c r="M123" s="21"/>
      <c r="N123" s="21"/>
      <c r="O123" s="21"/>
      <c r="P123" s="21"/>
      <c r="Q123" s="21"/>
      <c r="R123" s="21"/>
      <c r="S123" s="21"/>
      <c r="T123" s="21"/>
      <c r="U123" s="21"/>
      <c r="V123" s="21"/>
      <c r="W123" s="21"/>
      <c r="X123" s="21"/>
      <c r="Y123" s="21"/>
      <c r="Z123" s="21"/>
    </row>
    <row r="124" spans="1:26" ht="14">
      <c r="A124" s="21"/>
      <c r="B124" s="5"/>
      <c r="C124" s="5"/>
      <c r="D124" s="5"/>
      <c r="E124" s="5"/>
      <c r="F124" s="5"/>
      <c r="G124" s="21"/>
      <c r="H124" s="21"/>
      <c r="I124" s="21"/>
      <c r="J124" s="21"/>
      <c r="K124" s="21"/>
      <c r="L124" s="21"/>
      <c r="M124" s="21"/>
      <c r="N124" s="21"/>
      <c r="O124" s="21"/>
      <c r="P124" s="21"/>
      <c r="Q124" s="21"/>
      <c r="R124" s="21"/>
      <c r="S124" s="21"/>
      <c r="T124" s="21"/>
      <c r="U124" s="21"/>
      <c r="V124" s="21"/>
      <c r="W124" s="21"/>
      <c r="X124" s="21"/>
      <c r="Y124" s="21"/>
      <c r="Z124" s="21"/>
    </row>
    <row r="125" spans="1:26" ht="14">
      <c r="A125" s="21"/>
      <c r="B125" s="5"/>
      <c r="C125" s="5"/>
      <c r="D125" s="5"/>
      <c r="E125" s="5"/>
      <c r="F125" s="5"/>
      <c r="G125" s="21"/>
      <c r="H125" s="21"/>
      <c r="I125" s="21"/>
      <c r="J125" s="21"/>
      <c r="K125" s="21"/>
      <c r="L125" s="21"/>
      <c r="M125" s="21"/>
      <c r="N125" s="21"/>
      <c r="O125" s="21"/>
      <c r="P125" s="21"/>
      <c r="Q125" s="21"/>
      <c r="R125" s="21"/>
      <c r="S125" s="21"/>
      <c r="T125" s="21"/>
      <c r="U125" s="21"/>
      <c r="V125" s="21"/>
      <c r="W125" s="21"/>
      <c r="X125" s="21"/>
      <c r="Y125" s="21"/>
      <c r="Z125" s="21"/>
    </row>
    <row r="126" spans="1:26" ht="14">
      <c r="A126" s="21"/>
      <c r="B126" s="5"/>
      <c r="C126" s="5"/>
      <c r="D126" s="5"/>
      <c r="E126" s="5"/>
      <c r="F126" s="5"/>
      <c r="G126" s="21"/>
      <c r="H126" s="21"/>
      <c r="I126" s="21"/>
      <c r="J126" s="21"/>
      <c r="K126" s="21"/>
      <c r="L126" s="21"/>
      <c r="M126" s="21"/>
      <c r="N126" s="21"/>
      <c r="O126" s="21"/>
      <c r="P126" s="21"/>
      <c r="Q126" s="21"/>
      <c r="R126" s="21"/>
      <c r="S126" s="21"/>
      <c r="T126" s="21"/>
      <c r="U126" s="21"/>
      <c r="V126" s="21"/>
      <c r="W126" s="21"/>
      <c r="X126" s="21"/>
      <c r="Y126" s="21"/>
      <c r="Z126" s="21"/>
    </row>
    <row r="127" spans="1:26" ht="14">
      <c r="A127" s="21"/>
      <c r="B127" s="5"/>
      <c r="C127" s="5"/>
      <c r="D127" s="5"/>
      <c r="E127" s="5"/>
      <c r="F127" s="5"/>
      <c r="G127" s="21"/>
      <c r="H127" s="21"/>
      <c r="I127" s="21"/>
      <c r="J127" s="21"/>
      <c r="K127" s="21"/>
      <c r="L127" s="21"/>
      <c r="M127" s="21"/>
      <c r="N127" s="21"/>
      <c r="O127" s="21"/>
      <c r="P127" s="21"/>
      <c r="Q127" s="21"/>
      <c r="R127" s="21"/>
      <c r="S127" s="21"/>
      <c r="T127" s="21"/>
      <c r="U127" s="21"/>
      <c r="V127" s="21"/>
      <c r="W127" s="21"/>
      <c r="X127" s="21"/>
      <c r="Y127" s="21"/>
      <c r="Z127" s="21"/>
    </row>
    <row r="128" spans="1:26" ht="14">
      <c r="A128" s="21"/>
      <c r="B128" s="5"/>
      <c r="C128" s="5"/>
      <c r="D128" s="5"/>
      <c r="E128" s="5"/>
      <c r="F128" s="5"/>
      <c r="G128" s="21"/>
      <c r="H128" s="21"/>
      <c r="I128" s="21"/>
      <c r="J128" s="21"/>
      <c r="K128" s="21"/>
      <c r="L128" s="21"/>
      <c r="M128" s="21"/>
      <c r="N128" s="21"/>
      <c r="O128" s="21"/>
      <c r="P128" s="21"/>
      <c r="Q128" s="21"/>
      <c r="R128" s="21"/>
      <c r="S128" s="21"/>
      <c r="T128" s="21"/>
      <c r="U128" s="21"/>
      <c r="V128" s="21"/>
      <c r="W128" s="21"/>
      <c r="X128" s="21"/>
      <c r="Y128" s="21"/>
      <c r="Z128" s="21"/>
    </row>
    <row r="129" spans="1:26" ht="14">
      <c r="A129" s="21"/>
      <c r="B129" s="5"/>
      <c r="C129" s="5"/>
      <c r="D129" s="5"/>
      <c r="E129" s="5"/>
      <c r="F129" s="5"/>
      <c r="G129" s="21"/>
      <c r="H129" s="21"/>
      <c r="I129" s="21"/>
      <c r="J129" s="21"/>
      <c r="K129" s="21"/>
      <c r="L129" s="21"/>
      <c r="M129" s="21"/>
      <c r="N129" s="21"/>
      <c r="O129" s="21"/>
      <c r="P129" s="21"/>
      <c r="Q129" s="21"/>
      <c r="R129" s="21"/>
      <c r="S129" s="21"/>
      <c r="T129" s="21"/>
      <c r="U129" s="21"/>
      <c r="V129" s="21"/>
      <c r="W129" s="21"/>
      <c r="X129" s="21"/>
      <c r="Y129" s="21"/>
      <c r="Z129" s="21"/>
    </row>
    <row r="130" spans="1:26" ht="14">
      <c r="A130" s="21"/>
      <c r="B130" s="5"/>
      <c r="C130" s="5"/>
      <c r="D130" s="5"/>
      <c r="E130" s="5"/>
      <c r="F130" s="5"/>
      <c r="G130" s="21"/>
      <c r="H130" s="21"/>
      <c r="I130" s="21"/>
      <c r="J130" s="21"/>
      <c r="K130" s="21"/>
      <c r="L130" s="21"/>
      <c r="M130" s="21"/>
      <c r="N130" s="21"/>
      <c r="O130" s="21"/>
      <c r="P130" s="21"/>
      <c r="Q130" s="21"/>
      <c r="R130" s="21"/>
      <c r="S130" s="21"/>
      <c r="T130" s="21"/>
      <c r="U130" s="21"/>
      <c r="V130" s="21"/>
      <c r="W130" s="21"/>
      <c r="X130" s="21"/>
      <c r="Y130" s="21"/>
      <c r="Z130" s="21"/>
    </row>
    <row r="131" spans="1:26" ht="14">
      <c r="A131" s="21"/>
      <c r="B131" s="5"/>
      <c r="C131" s="5"/>
      <c r="D131" s="5"/>
      <c r="E131" s="5"/>
      <c r="F131" s="5"/>
      <c r="G131" s="21"/>
      <c r="H131" s="21"/>
      <c r="I131" s="21"/>
      <c r="J131" s="21"/>
      <c r="K131" s="21"/>
      <c r="L131" s="21"/>
      <c r="M131" s="21"/>
      <c r="N131" s="21"/>
      <c r="O131" s="21"/>
      <c r="P131" s="21"/>
      <c r="Q131" s="21"/>
      <c r="R131" s="21"/>
      <c r="S131" s="21"/>
      <c r="T131" s="21"/>
      <c r="U131" s="21"/>
      <c r="V131" s="21"/>
      <c r="W131" s="21"/>
      <c r="X131" s="21"/>
      <c r="Y131" s="21"/>
      <c r="Z131" s="21"/>
    </row>
    <row r="132" spans="1:26" ht="14">
      <c r="A132" s="21"/>
      <c r="B132" s="5"/>
      <c r="C132" s="5"/>
      <c r="D132" s="5"/>
      <c r="E132" s="5"/>
      <c r="F132" s="5"/>
      <c r="G132" s="21"/>
      <c r="H132" s="21"/>
      <c r="I132" s="21"/>
      <c r="J132" s="21"/>
      <c r="K132" s="21"/>
      <c r="L132" s="21"/>
      <c r="M132" s="21"/>
      <c r="N132" s="21"/>
      <c r="O132" s="21"/>
      <c r="P132" s="21"/>
      <c r="Q132" s="21"/>
      <c r="R132" s="21"/>
      <c r="S132" s="21"/>
      <c r="T132" s="21"/>
      <c r="U132" s="21"/>
      <c r="V132" s="21"/>
      <c r="W132" s="21"/>
      <c r="X132" s="21"/>
      <c r="Y132" s="21"/>
      <c r="Z132" s="21"/>
    </row>
    <row r="133" spans="1:26" ht="14">
      <c r="A133" s="21"/>
      <c r="B133" s="5"/>
      <c r="C133" s="5"/>
      <c r="D133" s="5"/>
      <c r="E133" s="5"/>
      <c r="F133" s="5"/>
      <c r="G133" s="21"/>
      <c r="H133" s="21"/>
      <c r="I133" s="21"/>
      <c r="J133" s="21"/>
      <c r="K133" s="21"/>
      <c r="L133" s="21"/>
      <c r="M133" s="21"/>
      <c r="N133" s="21"/>
      <c r="O133" s="21"/>
      <c r="P133" s="21"/>
      <c r="Q133" s="21"/>
      <c r="R133" s="21"/>
      <c r="S133" s="21"/>
      <c r="T133" s="21"/>
      <c r="U133" s="21"/>
      <c r="V133" s="21"/>
      <c r="W133" s="21"/>
      <c r="X133" s="21"/>
      <c r="Y133" s="21"/>
      <c r="Z133" s="21"/>
    </row>
    <row r="134" spans="1:26" ht="14">
      <c r="A134" s="21"/>
      <c r="B134" s="5"/>
      <c r="C134" s="5"/>
      <c r="D134" s="5"/>
      <c r="E134" s="5"/>
      <c r="F134" s="5"/>
      <c r="G134" s="21"/>
      <c r="H134" s="21"/>
      <c r="I134" s="21"/>
      <c r="J134" s="21"/>
      <c r="K134" s="21"/>
      <c r="L134" s="21"/>
      <c r="M134" s="21"/>
      <c r="N134" s="21"/>
      <c r="O134" s="21"/>
      <c r="P134" s="21"/>
      <c r="Q134" s="21"/>
      <c r="R134" s="21"/>
      <c r="S134" s="21"/>
      <c r="T134" s="21"/>
      <c r="U134" s="21"/>
      <c r="V134" s="21"/>
      <c r="W134" s="21"/>
      <c r="X134" s="21"/>
      <c r="Y134" s="21"/>
      <c r="Z134" s="21"/>
    </row>
    <row r="135" spans="1:26" ht="14">
      <c r="A135" s="21"/>
      <c r="B135" s="5"/>
      <c r="C135" s="5"/>
      <c r="D135" s="5"/>
      <c r="E135" s="5"/>
      <c r="F135" s="5"/>
      <c r="G135" s="21"/>
      <c r="H135" s="21"/>
      <c r="I135" s="21"/>
      <c r="J135" s="21"/>
      <c r="K135" s="21"/>
      <c r="L135" s="21"/>
      <c r="M135" s="21"/>
      <c r="N135" s="21"/>
      <c r="O135" s="21"/>
      <c r="P135" s="21"/>
      <c r="Q135" s="21"/>
      <c r="R135" s="21"/>
      <c r="S135" s="21"/>
      <c r="T135" s="21"/>
      <c r="U135" s="21"/>
      <c r="V135" s="21"/>
      <c r="W135" s="21"/>
      <c r="X135" s="21"/>
      <c r="Y135" s="21"/>
      <c r="Z135" s="21"/>
    </row>
    <row r="136" spans="1:26" ht="14">
      <c r="A136" s="21"/>
      <c r="B136" s="5"/>
      <c r="C136" s="5"/>
      <c r="D136" s="5"/>
      <c r="E136" s="5"/>
      <c r="F136" s="5"/>
      <c r="G136" s="21"/>
      <c r="H136" s="21"/>
      <c r="I136" s="21"/>
      <c r="J136" s="21"/>
      <c r="K136" s="21"/>
      <c r="L136" s="21"/>
      <c r="M136" s="21"/>
      <c r="N136" s="21"/>
      <c r="O136" s="21"/>
      <c r="P136" s="21"/>
      <c r="Q136" s="21"/>
      <c r="R136" s="21"/>
      <c r="S136" s="21"/>
      <c r="T136" s="21"/>
      <c r="U136" s="21"/>
      <c r="V136" s="21"/>
      <c r="W136" s="21"/>
      <c r="X136" s="21"/>
      <c r="Y136" s="21"/>
      <c r="Z136" s="21"/>
    </row>
    <row r="137" spans="1:26" ht="14">
      <c r="A137" s="21"/>
      <c r="B137" s="5"/>
      <c r="C137" s="5"/>
      <c r="D137" s="5"/>
      <c r="E137" s="5"/>
      <c r="F137" s="5"/>
      <c r="G137" s="21"/>
      <c r="H137" s="21"/>
      <c r="I137" s="21"/>
      <c r="J137" s="21"/>
      <c r="K137" s="21"/>
      <c r="L137" s="21"/>
      <c r="M137" s="21"/>
      <c r="N137" s="21"/>
      <c r="O137" s="21"/>
      <c r="P137" s="21"/>
      <c r="Q137" s="21"/>
      <c r="R137" s="21"/>
      <c r="S137" s="21"/>
      <c r="T137" s="21"/>
      <c r="U137" s="21"/>
      <c r="V137" s="21"/>
      <c r="W137" s="21"/>
      <c r="X137" s="21"/>
      <c r="Y137" s="21"/>
      <c r="Z137" s="21"/>
    </row>
    <row r="138" spans="1:26" ht="14">
      <c r="A138" s="21"/>
      <c r="B138" s="5"/>
      <c r="C138" s="5"/>
      <c r="D138" s="5"/>
      <c r="E138" s="5"/>
      <c r="F138" s="5"/>
      <c r="G138" s="21"/>
      <c r="H138" s="21"/>
      <c r="I138" s="21"/>
      <c r="J138" s="21"/>
      <c r="K138" s="21"/>
      <c r="L138" s="21"/>
      <c r="M138" s="21"/>
      <c r="N138" s="21"/>
      <c r="O138" s="21"/>
      <c r="P138" s="21"/>
      <c r="Q138" s="21"/>
      <c r="R138" s="21"/>
      <c r="S138" s="21"/>
      <c r="T138" s="21"/>
      <c r="U138" s="21"/>
      <c r="V138" s="21"/>
      <c r="W138" s="21"/>
      <c r="X138" s="21"/>
      <c r="Y138" s="21"/>
      <c r="Z138" s="21"/>
    </row>
    <row r="139" spans="1:26" ht="14">
      <c r="A139" s="21"/>
      <c r="B139" s="5"/>
      <c r="C139" s="5"/>
      <c r="D139" s="5"/>
      <c r="E139" s="5"/>
      <c r="F139" s="5"/>
      <c r="G139" s="21"/>
      <c r="H139" s="21"/>
      <c r="I139" s="21"/>
      <c r="J139" s="21"/>
      <c r="K139" s="21"/>
      <c r="L139" s="21"/>
      <c r="M139" s="21"/>
      <c r="N139" s="21"/>
      <c r="O139" s="21"/>
      <c r="P139" s="21"/>
      <c r="Q139" s="21"/>
      <c r="R139" s="21"/>
      <c r="S139" s="21"/>
      <c r="T139" s="21"/>
      <c r="U139" s="21"/>
      <c r="V139" s="21"/>
      <c r="W139" s="21"/>
      <c r="X139" s="21"/>
      <c r="Y139" s="21"/>
      <c r="Z139" s="21"/>
    </row>
    <row r="140" spans="1:26" ht="14">
      <c r="A140" s="21"/>
      <c r="B140" s="5"/>
      <c r="C140" s="5"/>
      <c r="D140" s="5"/>
      <c r="E140" s="5"/>
      <c r="F140" s="5"/>
      <c r="G140" s="21"/>
      <c r="H140" s="21"/>
      <c r="I140" s="21"/>
      <c r="J140" s="21"/>
      <c r="K140" s="21"/>
      <c r="L140" s="21"/>
      <c r="M140" s="21"/>
      <c r="N140" s="21"/>
      <c r="O140" s="21"/>
      <c r="P140" s="21"/>
      <c r="Q140" s="21"/>
      <c r="R140" s="21"/>
      <c r="S140" s="21"/>
      <c r="T140" s="21"/>
      <c r="U140" s="21"/>
      <c r="V140" s="21"/>
      <c r="W140" s="21"/>
      <c r="X140" s="21"/>
      <c r="Y140" s="21"/>
      <c r="Z140" s="21"/>
    </row>
    <row r="141" spans="1:26" ht="14">
      <c r="A141" s="21"/>
      <c r="B141" s="5"/>
      <c r="C141" s="5"/>
      <c r="D141" s="5"/>
      <c r="E141" s="5"/>
      <c r="F141" s="5"/>
      <c r="G141" s="21"/>
      <c r="H141" s="21"/>
      <c r="I141" s="21"/>
      <c r="J141" s="21"/>
      <c r="K141" s="21"/>
      <c r="L141" s="21"/>
      <c r="M141" s="21"/>
      <c r="N141" s="21"/>
      <c r="O141" s="21"/>
      <c r="P141" s="21"/>
      <c r="Q141" s="21"/>
      <c r="R141" s="21"/>
      <c r="S141" s="21"/>
      <c r="T141" s="21"/>
      <c r="U141" s="21"/>
      <c r="V141" s="21"/>
      <c r="W141" s="21"/>
      <c r="X141" s="21"/>
      <c r="Y141" s="21"/>
      <c r="Z141" s="21"/>
    </row>
    <row r="142" spans="1:26" ht="14">
      <c r="A142" s="21"/>
      <c r="B142" s="5"/>
      <c r="C142" s="5"/>
      <c r="D142" s="5"/>
      <c r="E142" s="5"/>
      <c r="F142" s="5"/>
      <c r="G142" s="21"/>
      <c r="H142" s="21"/>
      <c r="I142" s="21"/>
      <c r="J142" s="21"/>
      <c r="K142" s="21"/>
      <c r="L142" s="21"/>
      <c r="M142" s="21"/>
      <c r="N142" s="21"/>
      <c r="O142" s="21"/>
      <c r="P142" s="21"/>
      <c r="Q142" s="21"/>
      <c r="R142" s="21"/>
      <c r="S142" s="21"/>
      <c r="T142" s="21"/>
      <c r="U142" s="21"/>
      <c r="V142" s="21"/>
      <c r="W142" s="21"/>
      <c r="X142" s="21"/>
      <c r="Y142" s="21"/>
      <c r="Z142" s="21"/>
    </row>
    <row r="143" spans="1:26" ht="14">
      <c r="A143" s="21"/>
      <c r="B143" s="5"/>
      <c r="C143" s="5"/>
      <c r="D143" s="5"/>
      <c r="E143" s="5"/>
      <c r="F143" s="5"/>
      <c r="G143" s="21"/>
      <c r="H143" s="21"/>
      <c r="I143" s="21"/>
      <c r="J143" s="21"/>
      <c r="K143" s="21"/>
      <c r="L143" s="21"/>
      <c r="M143" s="21"/>
      <c r="N143" s="21"/>
      <c r="O143" s="21"/>
      <c r="P143" s="21"/>
      <c r="Q143" s="21"/>
      <c r="R143" s="21"/>
      <c r="S143" s="21"/>
      <c r="T143" s="21"/>
      <c r="U143" s="21"/>
      <c r="V143" s="21"/>
      <c r="W143" s="21"/>
      <c r="X143" s="21"/>
      <c r="Y143" s="21"/>
      <c r="Z143" s="21"/>
    </row>
    <row r="144" spans="1:26" ht="14">
      <c r="A144" s="21"/>
      <c r="B144" s="5"/>
      <c r="C144" s="5"/>
      <c r="D144" s="5"/>
      <c r="E144" s="5"/>
      <c r="F144" s="5"/>
      <c r="G144" s="21"/>
      <c r="H144" s="21"/>
      <c r="I144" s="21"/>
      <c r="J144" s="21"/>
      <c r="K144" s="21"/>
      <c r="L144" s="21"/>
      <c r="M144" s="21"/>
      <c r="N144" s="21"/>
      <c r="O144" s="21"/>
      <c r="P144" s="21"/>
      <c r="Q144" s="21"/>
      <c r="R144" s="21"/>
      <c r="S144" s="21"/>
      <c r="T144" s="21"/>
      <c r="U144" s="21"/>
      <c r="V144" s="21"/>
      <c r="W144" s="21"/>
      <c r="X144" s="21"/>
      <c r="Y144" s="21"/>
      <c r="Z144" s="21"/>
    </row>
    <row r="145" spans="1:26" ht="14">
      <c r="A145" s="21"/>
      <c r="B145" s="5"/>
      <c r="C145" s="5"/>
      <c r="D145" s="5"/>
      <c r="E145" s="5"/>
      <c r="F145" s="5"/>
      <c r="G145" s="21"/>
      <c r="H145" s="21"/>
      <c r="I145" s="21"/>
      <c r="J145" s="21"/>
      <c r="K145" s="21"/>
      <c r="L145" s="21"/>
      <c r="M145" s="21"/>
      <c r="N145" s="21"/>
      <c r="O145" s="21"/>
      <c r="P145" s="21"/>
      <c r="Q145" s="21"/>
      <c r="R145" s="21"/>
      <c r="S145" s="21"/>
      <c r="T145" s="21"/>
      <c r="U145" s="21"/>
      <c r="V145" s="21"/>
      <c r="W145" s="21"/>
      <c r="X145" s="21"/>
      <c r="Y145" s="21"/>
      <c r="Z145" s="21"/>
    </row>
    <row r="146" spans="1:26" ht="14">
      <c r="A146" s="21"/>
      <c r="B146" s="5"/>
      <c r="C146" s="5"/>
      <c r="D146" s="5"/>
      <c r="E146" s="5"/>
      <c r="F146" s="5"/>
      <c r="G146" s="21"/>
      <c r="H146" s="21"/>
      <c r="I146" s="21"/>
      <c r="J146" s="21"/>
      <c r="K146" s="21"/>
      <c r="L146" s="21"/>
      <c r="M146" s="21"/>
      <c r="N146" s="21"/>
      <c r="O146" s="21"/>
      <c r="P146" s="21"/>
      <c r="Q146" s="21"/>
      <c r="R146" s="21"/>
      <c r="S146" s="21"/>
      <c r="T146" s="21"/>
      <c r="U146" s="21"/>
      <c r="V146" s="21"/>
      <c r="W146" s="21"/>
      <c r="X146" s="21"/>
      <c r="Y146" s="21"/>
      <c r="Z146" s="21"/>
    </row>
    <row r="147" spans="1:26" ht="14">
      <c r="A147" s="21"/>
      <c r="B147" s="5"/>
      <c r="C147" s="5"/>
      <c r="D147" s="5"/>
      <c r="E147" s="5"/>
      <c r="F147" s="5"/>
      <c r="G147" s="21"/>
      <c r="H147" s="21"/>
      <c r="I147" s="21"/>
      <c r="J147" s="21"/>
      <c r="K147" s="21"/>
      <c r="L147" s="21"/>
      <c r="M147" s="21"/>
      <c r="N147" s="21"/>
      <c r="O147" s="21"/>
      <c r="P147" s="21"/>
      <c r="Q147" s="21"/>
      <c r="R147" s="21"/>
      <c r="S147" s="21"/>
      <c r="T147" s="21"/>
      <c r="U147" s="21"/>
      <c r="V147" s="21"/>
      <c r="W147" s="21"/>
      <c r="X147" s="21"/>
      <c r="Y147" s="21"/>
      <c r="Z147" s="21"/>
    </row>
    <row r="148" spans="1:26" ht="14">
      <c r="A148" s="21"/>
      <c r="B148" s="21"/>
      <c r="C148" s="21"/>
      <c r="D148" s="5"/>
      <c r="E148" s="5"/>
      <c r="F148" s="5"/>
      <c r="G148" s="21"/>
      <c r="H148" s="21"/>
      <c r="I148" s="21"/>
      <c r="J148" s="21"/>
      <c r="K148" s="21"/>
      <c r="L148" s="21"/>
      <c r="M148" s="21"/>
      <c r="N148" s="21"/>
      <c r="O148" s="21"/>
      <c r="P148" s="21"/>
      <c r="Q148" s="21"/>
      <c r="R148" s="21"/>
      <c r="S148" s="21"/>
      <c r="T148" s="21"/>
      <c r="U148" s="21"/>
      <c r="V148" s="21"/>
      <c r="W148" s="21"/>
      <c r="X148" s="21"/>
      <c r="Y148" s="21"/>
      <c r="Z148" s="21"/>
    </row>
    <row r="149" spans="1:26" ht="14">
      <c r="A149" s="21"/>
      <c r="B149" s="21"/>
      <c r="C149" s="21"/>
      <c r="D149" s="5"/>
      <c r="E149" s="5"/>
      <c r="F149" s="5"/>
      <c r="G149" s="21"/>
      <c r="H149" s="21"/>
      <c r="I149" s="21"/>
      <c r="J149" s="21"/>
      <c r="K149" s="21"/>
      <c r="L149" s="21"/>
      <c r="M149" s="21"/>
      <c r="N149" s="21"/>
      <c r="O149" s="21"/>
      <c r="P149" s="21"/>
      <c r="Q149" s="21"/>
      <c r="R149" s="21"/>
      <c r="S149" s="21"/>
      <c r="T149" s="21"/>
      <c r="U149" s="21"/>
      <c r="V149" s="21"/>
      <c r="W149" s="21"/>
      <c r="X149" s="21"/>
      <c r="Y149" s="21"/>
      <c r="Z149" s="21"/>
    </row>
    <row r="150" spans="1:26" ht="14">
      <c r="A150" s="21"/>
      <c r="B150" s="21"/>
      <c r="C150" s="21"/>
      <c r="D150" s="5"/>
      <c r="E150" s="5"/>
      <c r="F150" s="5"/>
      <c r="G150" s="21"/>
      <c r="H150" s="21"/>
      <c r="I150" s="21"/>
      <c r="J150" s="21"/>
      <c r="K150" s="21"/>
      <c r="L150" s="21"/>
      <c r="M150" s="21"/>
      <c r="N150" s="21"/>
      <c r="O150" s="21"/>
      <c r="P150" s="21"/>
      <c r="Q150" s="21"/>
      <c r="R150" s="21"/>
      <c r="S150" s="21"/>
      <c r="T150" s="21"/>
      <c r="U150" s="21"/>
      <c r="V150" s="21"/>
      <c r="W150" s="21"/>
      <c r="X150" s="21"/>
      <c r="Y150" s="21"/>
      <c r="Z150" s="21"/>
    </row>
    <row r="151" spans="1:26" ht="14">
      <c r="A151" s="21"/>
      <c r="B151" s="21"/>
      <c r="C151" s="21"/>
      <c r="D151" s="5"/>
      <c r="E151" s="5"/>
      <c r="F151" s="5"/>
      <c r="G151" s="21"/>
      <c r="H151" s="21"/>
      <c r="I151" s="21"/>
      <c r="J151" s="21"/>
      <c r="K151" s="21"/>
      <c r="L151" s="21"/>
      <c r="M151" s="21"/>
      <c r="N151" s="21"/>
      <c r="O151" s="21"/>
      <c r="P151" s="21"/>
      <c r="Q151" s="21"/>
      <c r="R151" s="21"/>
      <c r="S151" s="21"/>
      <c r="T151" s="21"/>
      <c r="U151" s="21"/>
      <c r="V151" s="21"/>
      <c r="W151" s="21"/>
      <c r="X151" s="21"/>
      <c r="Y151" s="21"/>
      <c r="Z151" s="21"/>
    </row>
    <row r="152" spans="1:26" ht="14">
      <c r="A152" s="21"/>
      <c r="B152" s="21"/>
      <c r="C152" s="21"/>
      <c r="D152" s="5"/>
      <c r="E152" s="5"/>
      <c r="F152" s="5"/>
      <c r="G152" s="21"/>
      <c r="H152" s="21"/>
      <c r="I152" s="21"/>
      <c r="J152" s="21"/>
      <c r="K152" s="21"/>
      <c r="L152" s="21"/>
      <c r="M152" s="21"/>
      <c r="N152" s="21"/>
      <c r="O152" s="21"/>
      <c r="P152" s="21"/>
      <c r="Q152" s="21"/>
      <c r="R152" s="21"/>
      <c r="S152" s="21"/>
      <c r="T152" s="21"/>
      <c r="U152" s="21"/>
      <c r="V152" s="21"/>
      <c r="W152" s="21"/>
      <c r="X152" s="21"/>
      <c r="Y152" s="21"/>
      <c r="Z152" s="21"/>
    </row>
    <row r="153" spans="1:26" ht="14">
      <c r="A153" s="21"/>
      <c r="B153" s="21"/>
      <c r="C153" s="21"/>
      <c r="D153" s="5"/>
      <c r="E153" s="5"/>
      <c r="F153" s="5"/>
      <c r="G153" s="21"/>
      <c r="H153" s="21"/>
      <c r="I153" s="21"/>
      <c r="J153" s="21"/>
      <c r="K153" s="21"/>
      <c r="L153" s="21"/>
      <c r="M153" s="21"/>
      <c r="N153" s="21"/>
      <c r="O153" s="21"/>
      <c r="P153" s="21"/>
      <c r="Q153" s="21"/>
      <c r="R153" s="21"/>
      <c r="S153" s="21"/>
      <c r="T153" s="21"/>
      <c r="U153" s="21"/>
      <c r="V153" s="21"/>
      <c r="W153" s="21"/>
      <c r="X153" s="21"/>
      <c r="Y153" s="21"/>
      <c r="Z153" s="21"/>
    </row>
    <row r="154" spans="1:26" ht="14">
      <c r="A154" s="21"/>
      <c r="B154" s="21"/>
      <c r="C154" s="21"/>
      <c r="D154" s="5"/>
      <c r="E154" s="5"/>
      <c r="F154" s="5"/>
      <c r="G154" s="21"/>
      <c r="H154" s="21"/>
      <c r="I154" s="21"/>
      <c r="J154" s="21"/>
      <c r="K154" s="21"/>
      <c r="L154" s="21"/>
      <c r="M154" s="21"/>
      <c r="N154" s="21"/>
      <c r="O154" s="21"/>
      <c r="P154" s="21"/>
      <c r="Q154" s="21"/>
      <c r="R154" s="21"/>
      <c r="S154" s="21"/>
      <c r="T154" s="21"/>
      <c r="U154" s="21"/>
      <c r="V154" s="21"/>
      <c r="W154" s="21"/>
      <c r="X154" s="21"/>
      <c r="Y154" s="21"/>
      <c r="Z154" s="21"/>
    </row>
    <row r="155" spans="1:26" ht="14">
      <c r="A155" s="21"/>
      <c r="B155" s="21"/>
      <c r="C155" s="21"/>
      <c r="D155" s="5"/>
      <c r="E155" s="5"/>
      <c r="F155" s="5"/>
      <c r="G155" s="21"/>
      <c r="H155" s="21"/>
      <c r="I155" s="21"/>
      <c r="J155" s="21"/>
      <c r="K155" s="21"/>
      <c r="L155" s="21"/>
      <c r="M155" s="21"/>
      <c r="N155" s="21"/>
      <c r="O155" s="21"/>
      <c r="P155" s="21"/>
      <c r="Q155" s="21"/>
      <c r="R155" s="21"/>
      <c r="S155" s="21"/>
      <c r="T155" s="21"/>
      <c r="U155" s="21"/>
      <c r="V155" s="21"/>
      <c r="W155" s="21"/>
      <c r="X155" s="21"/>
      <c r="Y155" s="21"/>
      <c r="Z155" s="21"/>
    </row>
    <row r="156" spans="1:26" ht="14">
      <c r="A156" s="21"/>
      <c r="B156" s="21"/>
      <c r="C156" s="21"/>
      <c r="D156" s="5"/>
      <c r="E156" s="5"/>
      <c r="F156" s="5"/>
      <c r="G156" s="21"/>
      <c r="H156" s="21"/>
      <c r="I156" s="21"/>
      <c r="J156" s="21"/>
      <c r="K156" s="21"/>
      <c r="L156" s="21"/>
      <c r="M156" s="21"/>
      <c r="N156" s="21"/>
      <c r="O156" s="21"/>
      <c r="P156" s="21"/>
      <c r="Q156" s="21"/>
      <c r="R156" s="21"/>
      <c r="S156" s="21"/>
      <c r="T156" s="21"/>
      <c r="U156" s="21"/>
      <c r="V156" s="21"/>
      <c r="W156" s="21"/>
      <c r="X156" s="21"/>
      <c r="Y156" s="21"/>
      <c r="Z156" s="21"/>
    </row>
    <row r="157" spans="1:26" ht="14">
      <c r="A157" s="21"/>
      <c r="B157" s="21"/>
      <c r="C157" s="21"/>
      <c r="D157" s="5"/>
      <c r="E157" s="5"/>
      <c r="F157" s="5"/>
      <c r="G157" s="21"/>
      <c r="H157" s="21"/>
      <c r="I157" s="21"/>
      <c r="J157" s="21"/>
      <c r="K157" s="21"/>
      <c r="L157" s="21"/>
      <c r="M157" s="21"/>
      <c r="N157" s="21"/>
      <c r="O157" s="21"/>
      <c r="P157" s="21"/>
      <c r="Q157" s="21"/>
      <c r="R157" s="21"/>
      <c r="S157" s="21"/>
      <c r="T157" s="21"/>
      <c r="U157" s="21"/>
      <c r="V157" s="21"/>
      <c r="W157" s="21"/>
      <c r="X157" s="21"/>
      <c r="Y157" s="21"/>
      <c r="Z157" s="21"/>
    </row>
    <row r="158" spans="1:26" ht="14">
      <c r="A158" s="21"/>
      <c r="B158" s="21"/>
      <c r="C158" s="21"/>
      <c r="D158" s="5"/>
      <c r="E158" s="5"/>
      <c r="F158" s="5"/>
      <c r="G158" s="21"/>
      <c r="H158" s="21"/>
      <c r="I158" s="21"/>
      <c r="J158" s="21"/>
      <c r="K158" s="21"/>
      <c r="L158" s="21"/>
      <c r="M158" s="21"/>
      <c r="N158" s="21"/>
      <c r="O158" s="21"/>
      <c r="P158" s="21"/>
      <c r="Q158" s="21"/>
      <c r="R158" s="21"/>
      <c r="S158" s="21"/>
      <c r="T158" s="21"/>
      <c r="U158" s="21"/>
      <c r="V158" s="21"/>
      <c r="W158" s="21"/>
      <c r="X158" s="21"/>
      <c r="Y158" s="21"/>
      <c r="Z158" s="21"/>
    </row>
    <row r="159" spans="1:26" ht="14">
      <c r="A159" s="21"/>
      <c r="B159" s="21"/>
      <c r="C159" s="21"/>
      <c r="D159" s="5"/>
      <c r="E159" s="5"/>
      <c r="F159" s="5"/>
      <c r="G159" s="21"/>
      <c r="H159" s="21"/>
      <c r="I159" s="21"/>
      <c r="J159" s="21"/>
      <c r="K159" s="21"/>
      <c r="L159" s="21"/>
      <c r="M159" s="21"/>
      <c r="N159" s="21"/>
      <c r="O159" s="21"/>
      <c r="P159" s="21"/>
      <c r="Q159" s="21"/>
      <c r="R159" s="21"/>
      <c r="S159" s="21"/>
      <c r="T159" s="21"/>
      <c r="U159" s="21"/>
      <c r="V159" s="21"/>
      <c r="W159" s="21"/>
      <c r="X159" s="21"/>
      <c r="Y159" s="21"/>
      <c r="Z159" s="21"/>
    </row>
    <row r="160" spans="1:26" ht="14">
      <c r="A160" s="21"/>
      <c r="B160" s="21"/>
      <c r="C160" s="21"/>
      <c r="D160" s="5"/>
      <c r="E160" s="5"/>
      <c r="F160" s="5"/>
      <c r="G160" s="21"/>
      <c r="H160" s="21"/>
      <c r="I160" s="21"/>
      <c r="J160" s="21"/>
      <c r="K160" s="21"/>
      <c r="L160" s="21"/>
      <c r="M160" s="21"/>
      <c r="N160" s="21"/>
      <c r="O160" s="21"/>
      <c r="P160" s="21"/>
      <c r="Q160" s="21"/>
      <c r="R160" s="21"/>
      <c r="S160" s="21"/>
      <c r="T160" s="21"/>
      <c r="U160" s="21"/>
      <c r="V160" s="21"/>
      <c r="W160" s="21"/>
      <c r="X160" s="21"/>
      <c r="Y160" s="21"/>
      <c r="Z160" s="21"/>
    </row>
    <row r="161" spans="1:26" ht="14">
      <c r="A161" s="21"/>
      <c r="B161" s="21"/>
      <c r="C161" s="21"/>
      <c r="D161" s="5"/>
      <c r="E161" s="5"/>
      <c r="F161" s="5"/>
      <c r="G161" s="21"/>
      <c r="H161" s="21"/>
      <c r="I161" s="21"/>
      <c r="J161" s="21"/>
      <c r="K161" s="21"/>
      <c r="L161" s="21"/>
      <c r="M161" s="21"/>
      <c r="N161" s="21"/>
      <c r="O161" s="21"/>
      <c r="P161" s="21"/>
      <c r="Q161" s="21"/>
      <c r="R161" s="21"/>
      <c r="S161" s="21"/>
      <c r="T161" s="21"/>
      <c r="U161" s="21"/>
      <c r="V161" s="21"/>
      <c r="W161" s="21"/>
      <c r="X161" s="21"/>
      <c r="Y161" s="21"/>
      <c r="Z161" s="21"/>
    </row>
    <row r="162" spans="1:26" ht="14">
      <c r="A162" s="21"/>
      <c r="B162" s="21"/>
      <c r="C162" s="21"/>
      <c r="D162" s="5"/>
      <c r="E162" s="5"/>
      <c r="F162" s="5"/>
      <c r="G162" s="21"/>
      <c r="H162" s="21"/>
      <c r="I162" s="21"/>
      <c r="J162" s="21"/>
      <c r="K162" s="21"/>
      <c r="L162" s="21"/>
      <c r="M162" s="21"/>
      <c r="N162" s="21"/>
      <c r="O162" s="21"/>
      <c r="P162" s="21"/>
      <c r="Q162" s="21"/>
      <c r="R162" s="21"/>
      <c r="S162" s="21"/>
      <c r="T162" s="21"/>
      <c r="U162" s="21"/>
      <c r="V162" s="21"/>
      <c r="W162" s="21"/>
      <c r="X162" s="21"/>
      <c r="Y162" s="21"/>
      <c r="Z162" s="21"/>
    </row>
    <row r="163" spans="1:26" ht="14">
      <c r="A163" s="21"/>
      <c r="B163" s="21"/>
      <c r="C163" s="21"/>
      <c r="D163" s="5"/>
      <c r="E163" s="5"/>
      <c r="F163" s="5"/>
      <c r="G163" s="21"/>
      <c r="H163" s="21"/>
      <c r="I163" s="21"/>
      <c r="J163" s="21"/>
      <c r="K163" s="21"/>
      <c r="L163" s="21"/>
      <c r="M163" s="21"/>
      <c r="N163" s="21"/>
      <c r="O163" s="21"/>
      <c r="P163" s="21"/>
      <c r="Q163" s="21"/>
      <c r="R163" s="21"/>
      <c r="S163" s="21"/>
      <c r="T163" s="21"/>
      <c r="U163" s="21"/>
      <c r="V163" s="21"/>
      <c r="W163" s="21"/>
      <c r="X163" s="21"/>
      <c r="Y163" s="21"/>
      <c r="Z163" s="21"/>
    </row>
    <row r="164" spans="1:26" ht="14">
      <c r="A164" s="21"/>
      <c r="B164" s="21"/>
      <c r="C164" s="21"/>
      <c r="D164" s="5"/>
      <c r="E164" s="5"/>
      <c r="F164" s="5"/>
      <c r="G164" s="21"/>
      <c r="H164" s="21"/>
      <c r="I164" s="21"/>
      <c r="J164" s="21"/>
      <c r="K164" s="21"/>
      <c r="L164" s="21"/>
      <c r="M164" s="21"/>
      <c r="N164" s="21"/>
      <c r="O164" s="21"/>
      <c r="P164" s="21"/>
      <c r="Q164" s="21"/>
      <c r="R164" s="21"/>
      <c r="S164" s="21"/>
      <c r="T164" s="21"/>
      <c r="U164" s="21"/>
      <c r="V164" s="21"/>
      <c r="W164" s="21"/>
      <c r="X164" s="21"/>
      <c r="Y164" s="21"/>
      <c r="Z164" s="21"/>
    </row>
    <row r="165" spans="1:26" ht="14">
      <c r="A165" s="21"/>
      <c r="B165" s="21"/>
      <c r="C165" s="21"/>
      <c r="D165" s="5"/>
      <c r="E165" s="5"/>
      <c r="F165" s="5"/>
      <c r="G165" s="21"/>
      <c r="H165" s="21"/>
      <c r="I165" s="21"/>
      <c r="J165" s="21"/>
      <c r="K165" s="21"/>
      <c r="L165" s="21"/>
      <c r="M165" s="21"/>
      <c r="N165" s="21"/>
      <c r="O165" s="21"/>
      <c r="P165" s="21"/>
      <c r="Q165" s="21"/>
      <c r="R165" s="21"/>
      <c r="S165" s="21"/>
      <c r="T165" s="21"/>
      <c r="U165" s="21"/>
      <c r="V165" s="21"/>
      <c r="W165" s="21"/>
      <c r="X165" s="21"/>
      <c r="Y165" s="21"/>
      <c r="Z165" s="21"/>
    </row>
    <row r="166" spans="1:26" ht="14">
      <c r="A166" s="21"/>
      <c r="B166" s="21"/>
      <c r="C166" s="21"/>
      <c r="D166" s="5"/>
      <c r="E166" s="5"/>
      <c r="F166" s="5"/>
      <c r="G166" s="21"/>
      <c r="H166" s="21"/>
      <c r="I166" s="21"/>
      <c r="J166" s="21"/>
      <c r="K166" s="21"/>
      <c r="L166" s="21"/>
      <c r="M166" s="21"/>
      <c r="N166" s="21"/>
      <c r="O166" s="21"/>
      <c r="P166" s="21"/>
      <c r="Q166" s="21"/>
      <c r="R166" s="21"/>
      <c r="S166" s="21"/>
      <c r="T166" s="21"/>
      <c r="U166" s="21"/>
      <c r="V166" s="21"/>
      <c r="W166" s="21"/>
      <c r="X166" s="21"/>
      <c r="Y166" s="21"/>
      <c r="Z166" s="21"/>
    </row>
    <row r="167" spans="1:26" ht="14">
      <c r="A167" s="21"/>
      <c r="B167" s="21"/>
      <c r="C167" s="21"/>
      <c r="D167" s="5"/>
      <c r="E167" s="5"/>
      <c r="F167" s="5"/>
      <c r="G167" s="21"/>
      <c r="H167" s="21"/>
      <c r="I167" s="21"/>
      <c r="J167" s="21"/>
      <c r="K167" s="21"/>
      <c r="L167" s="21"/>
      <c r="M167" s="21"/>
      <c r="N167" s="21"/>
      <c r="O167" s="21"/>
      <c r="P167" s="21"/>
      <c r="Q167" s="21"/>
      <c r="R167" s="21"/>
      <c r="S167" s="21"/>
      <c r="T167" s="21"/>
      <c r="U167" s="21"/>
      <c r="V167" s="21"/>
      <c r="W167" s="21"/>
      <c r="X167" s="21"/>
      <c r="Y167" s="21"/>
      <c r="Z167" s="21"/>
    </row>
    <row r="168" spans="1:26" ht="14">
      <c r="A168" s="21"/>
      <c r="B168" s="21"/>
      <c r="C168" s="21"/>
      <c r="D168" s="5"/>
      <c r="E168" s="5"/>
      <c r="F168" s="5"/>
      <c r="G168" s="21"/>
      <c r="H168" s="21"/>
      <c r="I168" s="21"/>
      <c r="J168" s="21"/>
      <c r="K168" s="21"/>
      <c r="L168" s="21"/>
      <c r="M168" s="21"/>
      <c r="N168" s="21"/>
      <c r="O168" s="21"/>
      <c r="P168" s="21"/>
      <c r="Q168" s="21"/>
      <c r="R168" s="21"/>
      <c r="S168" s="21"/>
      <c r="T168" s="21"/>
      <c r="U168" s="21"/>
      <c r="V168" s="21"/>
      <c r="W168" s="21"/>
      <c r="X168" s="21"/>
      <c r="Y168" s="21"/>
      <c r="Z168" s="21"/>
    </row>
    <row r="169" spans="1:26" ht="14">
      <c r="A169" s="21"/>
      <c r="B169" s="21"/>
      <c r="C169" s="21"/>
      <c r="D169" s="5"/>
      <c r="E169" s="5"/>
      <c r="F169" s="5"/>
      <c r="G169" s="21"/>
      <c r="H169" s="21"/>
      <c r="I169" s="21"/>
      <c r="J169" s="21"/>
      <c r="K169" s="21"/>
      <c r="L169" s="21"/>
      <c r="M169" s="21"/>
      <c r="N169" s="21"/>
      <c r="O169" s="21"/>
      <c r="P169" s="21"/>
      <c r="Q169" s="21"/>
      <c r="R169" s="21"/>
      <c r="S169" s="21"/>
      <c r="T169" s="21"/>
      <c r="U169" s="21"/>
      <c r="V169" s="21"/>
      <c r="W169" s="21"/>
      <c r="X169" s="21"/>
      <c r="Y169" s="21"/>
      <c r="Z169" s="21"/>
    </row>
    <row r="170" spans="1:26" ht="14">
      <c r="A170" s="21"/>
      <c r="B170" s="21"/>
      <c r="C170" s="21"/>
      <c r="D170" s="5"/>
      <c r="E170" s="5"/>
      <c r="F170" s="5"/>
      <c r="G170" s="21"/>
      <c r="H170" s="21"/>
      <c r="I170" s="21"/>
      <c r="J170" s="21"/>
      <c r="K170" s="21"/>
      <c r="L170" s="21"/>
      <c r="M170" s="21"/>
      <c r="N170" s="21"/>
      <c r="O170" s="21"/>
      <c r="P170" s="21"/>
      <c r="Q170" s="21"/>
      <c r="R170" s="21"/>
      <c r="S170" s="21"/>
      <c r="T170" s="21"/>
      <c r="U170" s="21"/>
      <c r="V170" s="21"/>
      <c r="W170" s="21"/>
      <c r="X170" s="21"/>
      <c r="Y170" s="21"/>
      <c r="Z170" s="21"/>
    </row>
    <row r="171" spans="1:26" ht="14">
      <c r="A171" s="21"/>
      <c r="B171" s="21"/>
      <c r="C171" s="21"/>
      <c r="D171" s="5"/>
      <c r="E171" s="5"/>
      <c r="F171" s="5"/>
      <c r="G171" s="21"/>
      <c r="H171" s="21"/>
      <c r="I171" s="21"/>
      <c r="J171" s="21"/>
      <c r="K171" s="21"/>
      <c r="L171" s="21"/>
      <c r="M171" s="21"/>
      <c r="N171" s="21"/>
      <c r="O171" s="21"/>
      <c r="P171" s="21"/>
      <c r="Q171" s="21"/>
      <c r="R171" s="21"/>
      <c r="S171" s="21"/>
      <c r="T171" s="21"/>
      <c r="U171" s="21"/>
      <c r="V171" s="21"/>
      <c r="W171" s="21"/>
      <c r="X171" s="21"/>
      <c r="Y171" s="21"/>
      <c r="Z171" s="21"/>
    </row>
    <row r="172" spans="1:26" ht="14">
      <c r="A172" s="21"/>
      <c r="B172" s="21"/>
      <c r="C172" s="21"/>
      <c r="D172" s="5"/>
      <c r="E172" s="5"/>
      <c r="F172" s="5"/>
      <c r="G172" s="21"/>
      <c r="H172" s="21"/>
      <c r="I172" s="21"/>
      <c r="J172" s="21"/>
      <c r="K172" s="21"/>
      <c r="L172" s="21"/>
      <c r="M172" s="21"/>
      <c r="N172" s="21"/>
      <c r="O172" s="21"/>
      <c r="P172" s="21"/>
      <c r="Q172" s="21"/>
      <c r="R172" s="21"/>
      <c r="S172" s="21"/>
      <c r="T172" s="21"/>
      <c r="U172" s="21"/>
      <c r="V172" s="21"/>
      <c r="W172" s="21"/>
      <c r="X172" s="21"/>
      <c r="Y172" s="21"/>
      <c r="Z172" s="21"/>
    </row>
    <row r="173" spans="1:26" ht="14">
      <c r="A173" s="21"/>
      <c r="B173" s="21"/>
      <c r="C173" s="21"/>
      <c r="D173" s="5"/>
      <c r="E173" s="5"/>
      <c r="F173" s="5"/>
      <c r="G173" s="21"/>
      <c r="H173" s="21"/>
      <c r="I173" s="21"/>
      <c r="J173" s="21"/>
      <c r="K173" s="21"/>
      <c r="L173" s="21"/>
      <c r="M173" s="21"/>
      <c r="N173" s="21"/>
      <c r="O173" s="21"/>
      <c r="P173" s="21"/>
      <c r="Q173" s="21"/>
      <c r="R173" s="21"/>
      <c r="S173" s="21"/>
      <c r="T173" s="21"/>
      <c r="U173" s="21"/>
      <c r="V173" s="21"/>
      <c r="W173" s="21"/>
      <c r="X173" s="21"/>
      <c r="Y173" s="21"/>
      <c r="Z173" s="21"/>
    </row>
    <row r="174" spans="1:26" ht="14">
      <c r="A174" s="21"/>
      <c r="B174" s="21"/>
      <c r="C174" s="21"/>
      <c r="D174" s="5"/>
      <c r="E174" s="5"/>
      <c r="F174" s="5"/>
      <c r="G174" s="21"/>
      <c r="H174" s="21"/>
      <c r="I174" s="21"/>
      <c r="J174" s="21"/>
      <c r="K174" s="21"/>
      <c r="L174" s="21"/>
      <c r="M174" s="21"/>
      <c r="N174" s="21"/>
      <c r="O174" s="21"/>
      <c r="P174" s="21"/>
      <c r="Q174" s="21"/>
      <c r="R174" s="21"/>
      <c r="S174" s="21"/>
      <c r="T174" s="21"/>
      <c r="U174" s="21"/>
      <c r="V174" s="21"/>
      <c r="W174" s="21"/>
      <c r="X174" s="21"/>
      <c r="Y174" s="21"/>
      <c r="Z174" s="21"/>
    </row>
    <row r="175" spans="1:26" ht="14">
      <c r="A175" s="21"/>
      <c r="B175" s="21"/>
      <c r="C175" s="21"/>
      <c r="D175" s="5"/>
      <c r="E175" s="5"/>
      <c r="F175" s="5"/>
      <c r="G175" s="21"/>
      <c r="H175" s="21"/>
      <c r="I175" s="21"/>
      <c r="J175" s="21"/>
      <c r="K175" s="21"/>
      <c r="L175" s="21"/>
      <c r="M175" s="21"/>
      <c r="N175" s="21"/>
      <c r="O175" s="21"/>
      <c r="P175" s="21"/>
      <c r="Q175" s="21"/>
      <c r="R175" s="21"/>
      <c r="S175" s="21"/>
      <c r="T175" s="21"/>
      <c r="U175" s="21"/>
      <c r="V175" s="21"/>
      <c r="W175" s="21"/>
      <c r="X175" s="21"/>
      <c r="Y175" s="21"/>
      <c r="Z175" s="21"/>
    </row>
    <row r="176" spans="1:26" ht="14">
      <c r="A176" s="21"/>
      <c r="B176" s="21"/>
      <c r="C176" s="21"/>
      <c r="D176" s="5"/>
      <c r="E176" s="5"/>
      <c r="F176" s="5"/>
      <c r="G176" s="21"/>
      <c r="H176" s="21"/>
      <c r="I176" s="21"/>
      <c r="J176" s="21"/>
      <c r="K176" s="21"/>
      <c r="L176" s="21"/>
      <c r="M176" s="21"/>
      <c r="N176" s="21"/>
      <c r="O176" s="21"/>
      <c r="P176" s="21"/>
      <c r="Q176" s="21"/>
      <c r="R176" s="21"/>
      <c r="S176" s="21"/>
      <c r="T176" s="21"/>
      <c r="U176" s="21"/>
      <c r="V176" s="21"/>
      <c r="W176" s="21"/>
      <c r="X176" s="21"/>
      <c r="Y176" s="21"/>
      <c r="Z176" s="21"/>
    </row>
    <row r="177" spans="1:26" ht="14">
      <c r="A177" s="21"/>
      <c r="B177" s="21"/>
      <c r="C177" s="21"/>
      <c r="D177" s="5"/>
      <c r="E177" s="5"/>
      <c r="F177" s="5"/>
      <c r="G177" s="21"/>
      <c r="H177" s="21"/>
      <c r="I177" s="21"/>
      <c r="J177" s="21"/>
      <c r="K177" s="21"/>
      <c r="L177" s="21"/>
      <c r="M177" s="21"/>
      <c r="N177" s="21"/>
      <c r="O177" s="21"/>
      <c r="P177" s="21"/>
      <c r="Q177" s="21"/>
      <c r="R177" s="21"/>
      <c r="S177" s="21"/>
      <c r="T177" s="21"/>
      <c r="U177" s="21"/>
      <c r="V177" s="21"/>
      <c r="W177" s="21"/>
      <c r="X177" s="21"/>
      <c r="Y177" s="21"/>
      <c r="Z177" s="21"/>
    </row>
    <row r="178" spans="1:26" ht="14">
      <c r="A178" s="21"/>
      <c r="B178" s="21"/>
      <c r="C178" s="21"/>
      <c r="D178" s="5"/>
      <c r="E178" s="5"/>
      <c r="F178" s="5"/>
      <c r="G178" s="21"/>
      <c r="H178" s="21"/>
      <c r="I178" s="21"/>
      <c r="J178" s="21"/>
      <c r="K178" s="21"/>
      <c r="L178" s="21"/>
      <c r="M178" s="21"/>
      <c r="N178" s="21"/>
      <c r="O178" s="21"/>
      <c r="P178" s="21"/>
      <c r="Q178" s="21"/>
      <c r="R178" s="21"/>
      <c r="S178" s="21"/>
      <c r="T178" s="21"/>
      <c r="U178" s="21"/>
      <c r="V178" s="21"/>
      <c r="W178" s="21"/>
      <c r="X178" s="21"/>
      <c r="Y178" s="21"/>
      <c r="Z178" s="21"/>
    </row>
    <row r="179" spans="1:26" ht="14">
      <c r="A179" s="21"/>
      <c r="B179" s="21"/>
      <c r="C179" s="21"/>
      <c r="D179" s="5"/>
      <c r="E179" s="5"/>
      <c r="F179" s="5"/>
      <c r="G179" s="21"/>
      <c r="H179" s="21"/>
      <c r="I179" s="21"/>
      <c r="J179" s="21"/>
      <c r="K179" s="21"/>
      <c r="L179" s="21"/>
      <c r="M179" s="21"/>
      <c r="N179" s="21"/>
      <c r="O179" s="21"/>
      <c r="P179" s="21"/>
      <c r="Q179" s="21"/>
      <c r="R179" s="21"/>
      <c r="S179" s="21"/>
      <c r="T179" s="21"/>
      <c r="U179" s="21"/>
      <c r="V179" s="21"/>
      <c r="W179" s="21"/>
      <c r="X179" s="21"/>
      <c r="Y179" s="21"/>
      <c r="Z179" s="21"/>
    </row>
    <row r="180" spans="1:26" ht="14">
      <c r="A180" s="21"/>
      <c r="B180" s="21"/>
      <c r="C180" s="21"/>
      <c r="D180" s="5"/>
      <c r="E180" s="5"/>
      <c r="F180" s="5"/>
      <c r="G180" s="21"/>
      <c r="H180" s="21"/>
      <c r="I180" s="21"/>
      <c r="J180" s="21"/>
      <c r="K180" s="21"/>
      <c r="L180" s="21"/>
      <c r="M180" s="21"/>
      <c r="N180" s="21"/>
      <c r="O180" s="21"/>
      <c r="P180" s="21"/>
      <c r="Q180" s="21"/>
      <c r="R180" s="21"/>
      <c r="S180" s="21"/>
      <c r="T180" s="21"/>
      <c r="U180" s="21"/>
      <c r="V180" s="21"/>
      <c r="W180" s="21"/>
      <c r="X180" s="21"/>
      <c r="Y180" s="21"/>
      <c r="Z180" s="21"/>
    </row>
    <row r="181" spans="1:26" ht="14">
      <c r="A181" s="21"/>
      <c r="B181" s="21"/>
      <c r="C181" s="21"/>
      <c r="D181" s="5"/>
      <c r="E181" s="5"/>
      <c r="F181" s="5"/>
      <c r="G181" s="21"/>
      <c r="H181" s="21"/>
      <c r="I181" s="21"/>
      <c r="J181" s="21"/>
      <c r="K181" s="21"/>
      <c r="L181" s="21"/>
      <c r="M181" s="21"/>
      <c r="N181" s="21"/>
      <c r="O181" s="21"/>
      <c r="P181" s="21"/>
      <c r="Q181" s="21"/>
      <c r="R181" s="21"/>
      <c r="S181" s="21"/>
      <c r="T181" s="21"/>
      <c r="U181" s="21"/>
      <c r="V181" s="21"/>
      <c r="W181" s="21"/>
      <c r="X181" s="21"/>
      <c r="Y181" s="21"/>
      <c r="Z181" s="21"/>
    </row>
    <row r="182" spans="1:26" ht="14">
      <c r="A182" s="21"/>
      <c r="B182" s="21"/>
      <c r="C182" s="21"/>
      <c r="D182" s="5"/>
      <c r="E182" s="5"/>
      <c r="F182" s="5"/>
      <c r="G182" s="21"/>
      <c r="H182" s="21"/>
      <c r="I182" s="21"/>
      <c r="J182" s="21"/>
      <c r="K182" s="21"/>
      <c r="L182" s="21"/>
      <c r="M182" s="21"/>
      <c r="N182" s="21"/>
      <c r="O182" s="21"/>
      <c r="P182" s="21"/>
      <c r="Q182" s="21"/>
      <c r="R182" s="21"/>
      <c r="S182" s="21"/>
      <c r="T182" s="21"/>
      <c r="U182" s="21"/>
      <c r="V182" s="21"/>
      <c r="W182" s="21"/>
      <c r="X182" s="21"/>
      <c r="Y182" s="21"/>
      <c r="Z182" s="21"/>
    </row>
    <row r="183" spans="1:26" ht="14">
      <c r="A183" s="21"/>
      <c r="B183" s="21"/>
      <c r="C183" s="21"/>
      <c r="D183" s="5"/>
      <c r="E183" s="5"/>
      <c r="F183" s="5"/>
      <c r="G183" s="21"/>
      <c r="H183" s="21"/>
      <c r="I183" s="21"/>
      <c r="J183" s="21"/>
      <c r="K183" s="21"/>
      <c r="L183" s="21"/>
      <c r="M183" s="21"/>
      <c r="N183" s="21"/>
      <c r="O183" s="21"/>
      <c r="P183" s="21"/>
      <c r="Q183" s="21"/>
      <c r="R183" s="21"/>
      <c r="S183" s="21"/>
      <c r="T183" s="21"/>
      <c r="U183" s="21"/>
      <c r="V183" s="21"/>
      <c r="W183" s="21"/>
      <c r="X183" s="21"/>
      <c r="Y183" s="21"/>
      <c r="Z183" s="21"/>
    </row>
    <row r="184" spans="1:26" ht="14">
      <c r="A184" s="21"/>
      <c r="B184" s="21"/>
      <c r="C184" s="21"/>
      <c r="D184" s="5"/>
      <c r="E184" s="5"/>
      <c r="F184" s="5"/>
      <c r="G184" s="21"/>
      <c r="H184" s="21"/>
      <c r="I184" s="21"/>
      <c r="J184" s="21"/>
      <c r="K184" s="21"/>
      <c r="L184" s="21"/>
      <c r="M184" s="21"/>
      <c r="N184" s="21"/>
      <c r="O184" s="21"/>
      <c r="P184" s="21"/>
      <c r="Q184" s="21"/>
      <c r="R184" s="21"/>
      <c r="S184" s="21"/>
      <c r="T184" s="21"/>
      <c r="U184" s="21"/>
      <c r="V184" s="21"/>
      <c r="W184" s="21"/>
      <c r="X184" s="21"/>
      <c r="Y184" s="21"/>
      <c r="Z184" s="21"/>
    </row>
    <row r="185" spans="1:26" ht="14">
      <c r="A185" s="21"/>
      <c r="B185" s="21"/>
      <c r="C185" s="21"/>
      <c r="D185" s="5"/>
      <c r="E185" s="5"/>
      <c r="F185" s="5"/>
      <c r="G185" s="21"/>
      <c r="H185" s="21"/>
      <c r="I185" s="21"/>
      <c r="J185" s="21"/>
      <c r="K185" s="21"/>
      <c r="L185" s="21"/>
      <c r="M185" s="21"/>
      <c r="N185" s="21"/>
      <c r="O185" s="21"/>
      <c r="P185" s="21"/>
      <c r="Q185" s="21"/>
      <c r="R185" s="21"/>
      <c r="S185" s="21"/>
      <c r="T185" s="21"/>
      <c r="U185" s="21"/>
      <c r="V185" s="21"/>
      <c r="W185" s="21"/>
      <c r="X185" s="21"/>
      <c r="Y185" s="21"/>
      <c r="Z185" s="21"/>
    </row>
    <row r="186" spans="1:26" ht="14">
      <c r="A186" s="21"/>
      <c r="B186" s="21"/>
      <c r="C186" s="21"/>
      <c r="D186" s="5"/>
      <c r="E186" s="5"/>
      <c r="F186" s="5"/>
      <c r="G186" s="21"/>
      <c r="H186" s="21"/>
      <c r="I186" s="21"/>
      <c r="J186" s="21"/>
      <c r="K186" s="21"/>
      <c r="L186" s="21"/>
      <c r="M186" s="21"/>
      <c r="N186" s="21"/>
      <c r="O186" s="21"/>
      <c r="P186" s="21"/>
      <c r="Q186" s="21"/>
      <c r="R186" s="21"/>
      <c r="S186" s="21"/>
      <c r="T186" s="21"/>
      <c r="U186" s="21"/>
      <c r="V186" s="21"/>
      <c r="W186" s="21"/>
      <c r="X186" s="21"/>
      <c r="Y186" s="21"/>
      <c r="Z186" s="21"/>
    </row>
    <row r="187" spans="1:26" ht="14">
      <c r="A187" s="21"/>
      <c r="B187" s="21"/>
      <c r="C187" s="21"/>
      <c r="D187" s="5"/>
      <c r="E187" s="5"/>
      <c r="F187" s="5"/>
      <c r="G187" s="21"/>
      <c r="H187" s="21"/>
      <c r="I187" s="21"/>
      <c r="J187" s="21"/>
      <c r="K187" s="21"/>
      <c r="L187" s="21"/>
      <c r="M187" s="21"/>
      <c r="N187" s="21"/>
      <c r="O187" s="21"/>
      <c r="P187" s="21"/>
      <c r="Q187" s="21"/>
      <c r="R187" s="21"/>
      <c r="S187" s="21"/>
      <c r="T187" s="21"/>
      <c r="U187" s="21"/>
      <c r="V187" s="21"/>
      <c r="W187" s="21"/>
      <c r="X187" s="21"/>
      <c r="Y187" s="21"/>
      <c r="Z187" s="21"/>
    </row>
    <row r="188" spans="1:26" ht="14">
      <c r="A188" s="21"/>
      <c r="B188" s="21"/>
      <c r="C188" s="21"/>
      <c r="D188" s="5"/>
      <c r="E188" s="5"/>
      <c r="F188" s="5"/>
      <c r="G188" s="21"/>
      <c r="H188" s="21"/>
      <c r="I188" s="21"/>
      <c r="J188" s="21"/>
      <c r="K188" s="21"/>
      <c r="L188" s="21"/>
      <c r="M188" s="21"/>
      <c r="N188" s="21"/>
      <c r="O188" s="21"/>
      <c r="P188" s="21"/>
      <c r="Q188" s="21"/>
      <c r="R188" s="21"/>
      <c r="S188" s="21"/>
      <c r="T188" s="21"/>
      <c r="U188" s="21"/>
      <c r="V188" s="21"/>
      <c r="W188" s="21"/>
      <c r="X188" s="21"/>
      <c r="Y188" s="21"/>
      <c r="Z188" s="21"/>
    </row>
    <row r="189" spans="1:26" ht="14">
      <c r="A189" s="21"/>
      <c r="B189" s="21"/>
      <c r="C189" s="21"/>
      <c r="D189" s="5"/>
      <c r="E189" s="5"/>
      <c r="F189" s="5"/>
      <c r="G189" s="21"/>
      <c r="H189" s="21"/>
      <c r="I189" s="21"/>
      <c r="J189" s="21"/>
      <c r="K189" s="21"/>
      <c r="L189" s="21"/>
      <c r="M189" s="21"/>
      <c r="N189" s="21"/>
      <c r="O189" s="21"/>
      <c r="P189" s="21"/>
      <c r="Q189" s="21"/>
      <c r="R189" s="21"/>
      <c r="S189" s="21"/>
      <c r="T189" s="21"/>
      <c r="U189" s="21"/>
      <c r="V189" s="21"/>
      <c r="W189" s="21"/>
      <c r="X189" s="21"/>
      <c r="Y189" s="21"/>
      <c r="Z189" s="21"/>
    </row>
    <row r="190" spans="1:26" ht="14">
      <c r="A190" s="21"/>
      <c r="B190" s="21"/>
      <c r="C190" s="21"/>
      <c r="D190" s="5"/>
      <c r="E190" s="5"/>
      <c r="F190" s="5"/>
      <c r="G190" s="21"/>
      <c r="H190" s="21"/>
      <c r="I190" s="21"/>
      <c r="J190" s="21"/>
      <c r="K190" s="21"/>
      <c r="L190" s="21"/>
      <c r="M190" s="21"/>
      <c r="N190" s="21"/>
      <c r="O190" s="21"/>
      <c r="P190" s="21"/>
      <c r="Q190" s="21"/>
      <c r="R190" s="21"/>
      <c r="S190" s="21"/>
      <c r="T190" s="21"/>
      <c r="U190" s="21"/>
      <c r="V190" s="21"/>
      <c r="W190" s="21"/>
      <c r="X190" s="21"/>
      <c r="Y190" s="21"/>
      <c r="Z190" s="21"/>
    </row>
    <row r="191" spans="1:26" ht="14">
      <c r="A191" s="21"/>
      <c r="B191" s="21"/>
      <c r="C191" s="21"/>
      <c r="D191" s="5"/>
      <c r="E191" s="5"/>
      <c r="F191" s="5"/>
      <c r="G191" s="21"/>
      <c r="H191" s="21"/>
      <c r="I191" s="21"/>
      <c r="J191" s="21"/>
      <c r="K191" s="21"/>
      <c r="L191" s="21"/>
      <c r="M191" s="21"/>
      <c r="N191" s="21"/>
      <c r="O191" s="21"/>
      <c r="P191" s="21"/>
      <c r="Q191" s="21"/>
      <c r="R191" s="21"/>
      <c r="S191" s="21"/>
      <c r="T191" s="21"/>
      <c r="U191" s="21"/>
      <c r="V191" s="21"/>
      <c r="W191" s="21"/>
      <c r="X191" s="21"/>
      <c r="Y191" s="21"/>
      <c r="Z191" s="21"/>
    </row>
    <row r="192" spans="1:26" ht="14">
      <c r="A192" s="21"/>
      <c r="B192" s="21"/>
      <c r="C192" s="21"/>
      <c r="D192" s="5"/>
      <c r="E192" s="5"/>
      <c r="F192" s="5"/>
      <c r="G192" s="21"/>
      <c r="H192" s="21"/>
      <c r="I192" s="21"/>
      <c r="J192" s="21"/>
      <c r="K192" s="21"/>
      <c r="L192" s="21"/>
      <c r="M192" s="21"/>
      <c r="N192" s="21"/>
      <c r="O192" s="21"/>
      <c r="P192" s="21"/>
      <c r="Q192" s="21"/>
      <c r="R192" s="21"/>
      <c r="S192" s="21"/>
      <c r="T192" s="21"/>
      <c r="U192" s="21"/>
      <c r="V192" s="21"/>
      <c r="W192" s="21"/>
      <c r="X192" s="21"/>
      <c r="Y192" s="21"/>
      <c r="Z192" s="21"/>
    </row>
    <row r="193" spans="1:26" ht="14">
      <c r="A193" s="21"/>
      <c r="B193" s="21"/>
      <c r="C193" s="21"/>
      <c r="D193" s="5"/>
      <c r="E193" s="5"/>
      <c r="F193" s="5"/>
      <c r="G193" s="21"/>
      <c r="H193" s="21"/>
      <c r="I193" s="21"/>
      <c r="J193" s="21"/>
      <c r="K193" s="21"/>
      <c r="L193" s="21"/>
      <c r="M193" s="21"/>
      <c r="N193" s="21"/>
      <c r="O193" s="21"/>
      <c r="P193" s="21"/>
      <c r="Q193" s="21"/>
      <c r="R193" s="21"/>
      <c r="S193" s="21"/>
      <c r="T193" s="21"/>
      <c r="U193" s="21"/>
      <c r="V193" s="21"/>
      <c r="W193" s="21"/>
      <c r="X193" s="21"/>
      <c r="Y193" s="21"/>
      <c r="Z193" s="21"/>
    </row>
    <row r="194" spans="1:26" ht="14">
      <c r="A194" s="21"/>
      <c r="B194" s="21"/>
      <c r="C194" s="21"/>
      <c r="D194" s="5"/>
      <c r="E194" s="5"/>
      <c r="F194" s="5"/>
      <c r="G194" s="21"/>
      <c r="H194" s="21"/>
      <c r="I194" s="21"/>
      <c r="J194" s="21"/>
      <c r="K194" s="21"/>
      <c r="L194" s="21"/>
      <c r="M194" s="21"/>
      <c r="N194" s="21"/>
      <c r="O194" s="21"/>
      <c r="P194" s="21"/>
      <c r="Q194" s="21"/>
      <c r="R194" s="21"/>
      <c r="S194" s="21"/>
      <c r="T194" s="21"/>
      <c r="U194" s="21"/>
      <c r="V194" s="21"/>
      <c r="W194" s="21"/>
      <c r="X194" s="21"/>
      <c r="Y194" s="21"/>
      <c r="Z194" s="21"/>
    </row>
    <row r="195" spans="1:26" ht="14">
      <c r="A195" s="21"/>
      <c r="B195" s="21"/>
      <c r="C195" s="21"/>
      <c r="D195" s="5"/>
      <c r="E195" s="5"/>
      <c r="F195" s="5"/>
      <c r="G195" s="21"/>
      <c r="H195" s="21"/>
      <c r="I195" s="21"/>
      <c r="J195" s="21"/>
      <c r="K195" s="21"/>
      <c r="L195" s="21"/>
      <c r="M195" s="21"/>
      <c r="N195" s="21"/>
      <c r="O195" s="21"/>
      <c r="P195" s="21"/>
      <c r="Q195" s="21"/>
      <c r="R195" s="21"/>
      <c r="S195" s="21"/>
      <c r="T195" s="21"/>
      <c r="U195" s="21"/>
      <c r="V195" s="21"/>
      <c r="W195" s="21"/>
      <c r="X195" s="21"/>
      <c r="Y195" s="21"/>
      <c r="Z195" s="21"/>
    </row>
    <row r="196" spans="1:26" ht="14">
      <c r="A196" s="21"/>
      <c r="B196" s="21"/>
      <c r="C196" s="21"/>
      <c r="D196" s="5"/>
      <c r="E196" s="5"/>
      <c r="F196" s="5"/>
      <c r="G196" s="21"/>
      <c r="H196" s="21"/>
      <c r="I196" s="21"/>
      <c r="J196" s="21"/>
      <c r="K196" s="21"/>
      <c r="L196" s="21"/>
      <c r="M196" s="21"/>
      <c r="N196" s="21"/>
      <c r="O196" s="21"/>
      <c r="P196" s="21"/>
      <c r="Q196" s="21"/>
      <c r="R196" s="21"/>
      <c r="S196" s="21"/>
      <c r="T196" s="21"/>
      <c r="U196" s="21"/>
      <c r="V196" s="21"/>
      <c r="W196" s="21"/>
      <c r="X196" s="21"/>
      <c r="Y196" s="21"/>
      <c r="Z196" s="21"/>
    </row>
    <row r="197" spans="1:26" ht="14">
      <c r="A197" s="21"/>
      <c r="B197" s="21"/>
      <c r="C197" s="21"/>
      <c r="D197" s="5"/>
      <c r="E197" s="5"/>
      <c r="F197" s="5"/>
      <c r="G197" s="21"/>
      <c r="H197" s="21"/>
      <c r="I197" s="21"/>
      <c r="J197" s="21"/>
      <c r="K197" s="21"/>
      <c r="L197" s="21"/>
      <c r="M197" s="21"/>
      <c r="N197" s="21"/>
      <c r="O197" s="21"/>
      <c r="P197" s="21"/>
      <c r="Q197" s="21"/>
      <c r="R197" s="21"/>
      <c r="S197" s="21"/>
      <c r="T197" s="21"/>
      <c r="U197" s="21"/>
      <c r="V197" s="21"/>
      <c r="W197" s="21"/>
      <c r="X197" s="21"/>
      <c r="Y197" s="21"/>
      <c r="Z197" s="21"/>
    </row>
    <row r="198" spans="1:26" ht="14">
      <c r="A198" s="21"/>
      <c r="B198" s="21"/>
      <c r="C198" s="21"/>
      <c r="D198" s="5"/>
      <c r="E198" s="5"/>
      <c r="F198" s="5"/>
      <c r="G198" s="21"/>
      <c r="H198" s="21"/>
      <c r="I198" s="21"/>
      <c r="J198" s="21"/>
      <c r="K198" s="21"/>
      <c r="L198" s="21"/>
      <c r="M198" s="21"/>
      <c r="N198" s="21"/>
      <c r="O198" s="21"/>
      <c r="P198" s="21"/>
      <c r="Q198" s="21"/>
      <c r="R198" s="21"/>
      <c r="S198" s="21"/>
      <c r="T198" s="21"/>
      <c r="U198" s="21"/>
      <c r="V198" s="21"/>
      <c r="W198" s="21"/>
      <c r="X198" s="21"/>
      <c r="Y198" s="21"/>
      <c r="Z198" s="21"/>
    </row>
    <row r="199" spans="1:26" ht="14">
      <c r="A199" s="21"/>
      <c r="B199" s="21"/>
      <c r="C199" s="21"/>
      <c r="D199" s="5"/>
      <c r="E199" s="5"/>
      <c r="F199" s="5"/>
      <c r="G199" s="21"/>
      <c r="H199" s="21"/>
      <c r="I199" s="21"/>
      <c r="J199" s="21"/>
      <c r="K199" s="21"/>
      <c r="L199" s="21"/>
      <c r="M199" s="21"/>
      <c r="N199" s="21"/>
      <c r="O199" s="21"/>
      <c r="P199" s="21"/>
      <c r="Q199" s="21"/>
      <c r="R199" s="21"/>
      <c r="S199" s="21"/>
      <c r="T199" s="21"/>
      <c r="U199" s="21"/>
      <c r="V199" s="21"/>
      <c r="W199" s="21"/>
      <c r="X199" s="21"/>
      <c r="Y199" s="21"/>
      <c r="Z199" s="21"/>
    </row>
    <row r="200" spans="1:26" ht="14">
      <c r="A200" s="21"/>
      <c r="B200" s="21"/>
      <c r="C200" s="21"/>
      <c r="D200" s="5"/>
      <c r="E200" s="5"/>
      <c r="F200" s="5"/>
      <c r="G200" s="21"/>
      <c r="H200" s="21"/>
      <c r="I200" s="21"/>
      <c r="J200" s="21"/>
      <c r="K200" s="21"/>
      <c r="L200" s="21"/>
      <c r="M200" s="21"/>
      <c r="N200" s="21"/>
      <c r="O200" s="21"/>
      <c r="P200" s="21"/>
      <c r="Q200" s="21"/>
      <c r="R200" s="21"/>
      <c r="S200" s="21"/>
      <c r="T200" s="21"/>
      <c r="U200" s="21"/>
      <c r="V200" s="21"/>
      <c r="W200" s="21"/>
      <c r="X200" s="21"/>
      <c r="Y200" s="21"/>
      <c r="Z200" s="21"/>
    </row>
    <row r="201" spans="1:26" ht="14">
      <c r="A201" s="21"/>
      <c r="B201" s="21"/>
      <c r="C201" s="21"/>
      <c r="D201" s="5"/>
      <c r="E201" s="5"/>
      <c r="F201" s="5"/>
      <c r="G201" s="21"/>
      <c r="H201" s="21"/>
      <c r="I201" s="21"/>
      <c r="J201" s="21"/>
      <c r="K201" s="21"/>
      <c r="L201" s="21"/>
      <c r="M201" s="21"/>
      <c r="N201" s="21"/>
      <c r="O201" s="21"/>
      <c r="P201" s="21"/>
      <c r="Q201" s="21"/>
      <c r="R201" s="21"/>
      <c r="S201" s="21"/>
      <c r="T201" s="21"/>
      <c r="U201" s="21"/>
      <c r="V201" s="21"/>
      <c r="W201" s="21"/>
      <c r="X201" s="21"/>
      <c r="Y201" s="21"/>
      <c r="Z201" s="21"/>
    </row>
    <row r="202" spans="1:26" ht="14">
      <c r="A202" s="21"/>
      <c r="B202" s="21"/>
      <c r="C202" s="21"/>
      <c r="D202" s="5"/>
      <c r="E202" s="5"/>
      <c r="F202" s="5"/>
      <c r="G202" s="21"/>
      <c r="H202" s="21"/>
      <c r="I202" s="21"/>
      <c r="J202" s="21"/>
      <c r="K202" s="21"/>
      <c r="L202" s="21"/>
      <c r="M202" s="21"/>
      <c r="N202" s="21"/>
      <c r="O202" s="21"/>
      <c r="P202" s="21"/>
      <c r="Q202" s="21"/>
      <c r="R202" s="21"/>
      <c r="S202" s="21"/>
      <c r="T202" s="21"/>
      <c r="U202" s="21"/>
      <c r="V202" s="21"/>
      <c r="W202" s="21"/>
      <c r="X202" s="21"/>
      <c r="Y202" s="21"/>
      <c r="Z202" s="21"/>
    </row>
    <row r="203" spans="1:26" ht="14">
      <c r="A203" s="21"/>
      <c r="B203" s="21"/>
      <c r="C203" s="21"/>
      <c r="D203" s="5"/>
      <c r="E203" s="5"/>
      <c r="F203" s="5"/>
      <c r="G203" s="21"/>
      <c r="H203" s="21"/>
      <c r="I203" s="21"/>
      <c r="J203" s="21"/>
      <c r="K203" s="21"/>
      <c r="L203" s="21"/>
      <c r="M203" s="21"/>
      <c r="N203" s="21"/>
      <c r="O203" s="21"/>
      <c r="P203" s="21"/>
      <c r="Q203" s="21"/>
      <c r="R203" s="21"/>
      <c r="S203" s="21"/>
      <c r="T203" s="21"/>
      <c r="U203" s="21"/>
      <c r="V203" s="21"/>
      <c r="W203" s="21"/>
      <c r="X203" s="21"/>
      <c r="Y203" s="21"/>
      <c r="Z203" s="21"/>
    </row>
    <row r="204" spans="1:26" ht="14">
      <c r="A204" s="21"/>
      <c r="B204" s="21"/>
      <c r="C204" s="21"/>
      <c r="D204" s="5"/>
      <c r="E204" s="5"/>
      <c r="F204" s="5"/>
      <c r="G204" s="21"/>
      <c r="H204" s="21"/>
      <c r="I204" s="21"/>
      <c r="J204" s="21"/>
      <c r="K204" s="21"/>
      <c r="L204" s="21"/>
      <c r="M204" s="21"/>
      <c r="N204" s="21"/>
      <c r="O204" s="21"/>
      <c r="P204" s="21"/>
      <c r="Q204" s="21"/>
      <c r="R204" s="21"/>
      <c r="S204" s="21"/>
      <c r="T204" s="21"/>
      <c r="U204" s="21"/>
      <c r="V204" s="21"/>
      <c r="W204" s="21"/>
      <c r="X204" s="21"/>
      <c r="Y204" s="21"/>
      <c r="Z204" s="21"/>
    </row>
    <row r="205" spans="1:26" ht="14">
      <c r="A205" s="21"/>
      <c r="B205" s="21"/>
      <c r="C205" s="21"/>
      <c r="D205" s="5"/>
      <c r="E205" s="5"/>
      <c r="F205" s="5"/>
      <c r="G205" s="21"/>
      <c r="H205" s="21"/>
      <c r="I205" s="21"/>
      <c r="J205" s="21"/>
      <c r="K205" s="21"/>
      <c r="L205" s="21"/>
      <c r="M205" s="21"/>
      <c r="N205" s="21"/>
      <c r="O205" s="21"/>
      <c r="P205" s="21"/>
      <c r="Q205" s="21"/>
      <c r="R205" s="21"/>
      <c r="S205" s="21"/>
      <c r="T205" s="21"/>
      <c r="U205" s="21"/>
      <c r="V205" s="21"/>
      <c r="W205" s="21"/>
      <c r="X205" s="21"/>
      <c r="Y205" s="21"/>
      <c r="Z205" s="21"/>
    </row>
    <row r="206" spans="1:26" ht="14">
      <c r="A206" s="21"/>
      <c r="B206" s="21"/>
      <c r="C206" s="21"/>
      <c r="D206" s="5"/>
      <c r="E206" s="5"/>
      <c r="F206" s="5"/>
      <c r="G206" s="21"/>
      <c r="H206" s="21"/>
      <c r="I206" s="21"/>
      <c r="J206" s="21"/>
      <c r="K206" s="21"/>
      <c r="L206" s="21"/>
      <c r="M206" s="21"/>
      <c r="N206" s="21"/>
      <c r="O206" s="21"/>
      <c r="P206" s="21"/>
      <c r="Q206" s="21"/>
      <c r="R206" s="21"/>
      <c r="S206" s="21"/>
      <c r="T206" s="21"/>
      <c r="U206" s="21"/>
      <c r="V206" s="21"/>
      <c r="W206" s="21"/>
      <c r="X206" s="21"/>
      <c r="Y206" s="21"/>
      <c r="Z206" s="21"/>
    </row>
    <row r="207" spans="1:26" ht="14">
      <c r="A207" s="21"/>
      <c r="B207" s="21"/>
      <c r="C207" s="21"/>
      <c r="D207" s="5"/>
      <c r="E207" s="5"/>
      <c r="F207" s="5"/>
      <c r="G207" s="21"/>
      <c r="H207" s="21"/>
      <c r="I207" s="21"/>
      <c r="J207" s="21"/>
      <c r="K207" s="21"/>
      <c r="L207" s="21"/>
      <c r="M207" s="21"/>
      <c r="N207" s="21"/>
      <c r="O207" s="21"/>
      <c r="P207" s="21"/>
      <c r="Q207" s="21"/>
      <c r="R207" s="21"/>
      <c r="S207" s="21"/>
      <c r="T207" s="21"/>
      <c r="U207" s="21"/>
      <c r="V207" s="21"/>
      <c r="W207" s="21"/>
      <c r="X207" s="21"/>
      <c r="Y207" s="21"/>
      <c r="Z207" s="21"/>
    </row>
    <row r="208" spans="1:26" ht="14">
      <c r="A208" s="21"/>
      <c r="B208" s="21"/>
      <c r="C208" s="21"/>
      <c r="D208" s="5"/>
      <c r="E208" s="5"/>
      <c r="F208" s="5"/>
      <c r="G208" s="21"/>
      <c r="H208" s="21"/>
      <c r="I208" s="21"/>
      <c r="J208" s="21"/>
      <c r="K208" s="21"/>
      <c r="L208" s="21"/>
      <c r="M208" s="21"/>
      <c r="N208" s="21"/>
      <c r="O208" s="21"/>
      <c r="P208" s="21"/>
      <c r="Q208" s="21"/>
      <c r="R208" s="21"/>
      <c r="S208" s="21"/>
      <c r="T208" s="21"/>
      <c r="U208" s="21"/>
      <c r="V208" s="21"/>
      <c r="W208" s="21"/>
      <c r="X208" s="21"/>
      <c r="Y208" s="21"/>
      <c r="Z208" s="21"/>
    </row>
    <row r="209" spans="1:26" ht="14">
      <c r="A209" s="21"/>
      <c r="B209" s="21"/>
      <c r="C209" s="21"/>
      <c r="D209" s="5"/>
      <c r="E209" s="5"/>
      <c r="F209" s="5"/>
      <c r="G209" s="21"/>
      <c r="H209" s="21"/>
      <c r="I209" s="21"/>
      <c r="J209" s="21"/>
      <c r="K209" s="21"/>
      <c r="L209" s="21"/>
      <c r="M209" s="21"/>
      <c r="N209" s="21"/>
      <c r="O209" s="21"/>
      <c r="P209" s="21"/>
      <c r="Q209" s="21"/>
      <c r="R209" s="21"/>
      <c r="S209" s="21"/>
      <c r="T209" s="21"/>
      <c r="U209" s="21"/>
      <c r="V209" s="21"/>
      <c r="W209" s="21"/>
      <c r="X209" s="21"/>
      <c r="Y209" s="21"/>
      <c r="Z209" s="21"/>
    </row>
    <row r="210" spans="1:26" ht="14">
      <c r="A210" s="21"/>
      <c r="B210" s="21"/>
      <c r="C210" s="21"/>
      <c r="D210" s="5"/>
      <c r="E210" s="5"/>
      <c r="F210" s="5"/>
      <c r="G210" s="21"/>
      <c r="H210" s="21"/>
      <c r="I210" s="21"/>
      <c r="J210" s="21"/>
      <c r="K210" s="21"/>
      <c r="L210" s="21"/>
      <c r="M210" s="21"/>
      <c r="N210" s="21"/>
      <c r="O210" s="21"/>
      <c r="P210" s="21"/>
      <c r="Q210" s="21"/>
      <c r="R210" s="21"/>
      <c r="S210" s="21"/>
      <c r="T210" s="21"/>
      <c r="U210" s="21"/>
      <c r="V210" s="21"/>
      <c r="W210" s="21"/>
      <c r="X210" s="21"/>
      <c r="Y210" s="21"/>
      <c r="Z210" s="21"/>
    </row>
    <row r="211" spans="1:26" ht="14">
      <c r="A211" s="21"/>
      <c r="B211" s="21"/>
      <c r="C211" s="21"/>
      <c r="D211" s="5"/>
      <c r="E211" s="5"/>
      <c r="F211" s="5"/>
      <c r="G211" s="21"/>
      <c r="H211" s="21"/>
      <c r="I211" s="21"/>
      <c r="J211" s="21"/>
      <c r="K211" s="21"/>
      <c r="L211" s="21"/>
      <c r="M211" s="21"/>
      <c r="N211" s="21"/>
      <c r="O211" s="21"/>
      <c r="P211" s="21"/>
      <c r="Q211" s="21"/>
      <c r="R211" s="21"/>
      <c r="S211" s="21"/>
      <c r="T211" s="21"/>
      <c r="U211" s="21"/>
      <c r="V211" s="21"/>
      <c r="W211" s="21"/>
      <c r="X211" s="21"/>
      <c r="Y211" s="21"/>
      <c r="Z211" s="21"/>
    </row>
    <row r="212" spans="1:26" ht="14">
      <c r="A212" s="21"/>
      <c r="B212" s="21"/>
      <c r="C212" s="21"/>
      <c r="D212" s="5"/>
      <c r="E212" s="5"/>
      <c r="F212" s="5"/>
      <c r="G212" s="21"/>
      <c r="H212" s="21"/>
      <c r="I212" s="21"/>
      <c r="J212" s="21"/>
      <c r="K212" s="21"/>
      <c r="L212" s="21"/>
      <c r="M212" s="21"/>
      <c r="N212" s="21"/>
      <c r="O212" s="21"/>
      <c r="P212" s="21"/>
      <c r="Q212" s="21"/>
      <c r="R212" s="21"/>
      <c r="S212" s="21"/>
      <c r="T212" s="21"/>
      <c r="U212" s="21"/>
      <c r="V212" s="21"/>
      <c r="W212" s="21"/>
      <c r="X212" s="21"/>
      <c r="Y212" s="21"/>
      <c r="Z212" s="21"/>
    </row>
    <row r="213" spans="1:26" ht="14">
      <c r="A213" s="21"/>
      <c r="B213" s="21"/>
      <c r="C213" s="21"/>
      <c r="D213" s="5"/>
      <c r="E213" s="5"/>
      <c r="F213" s="5"/>
      <c r="G213" s="21"/>
      <c r="H213" s="21"/>
      <c r="I213" s="21"/>
      <c r="J213" s="21"/>
      <c r="K213" s="21"/>
      <c r="L213" s="21"/>
      <c r="M213" s="21"/>
      <c r="N213" s="21"/>
      <c r="O213" s="21"/>
      <c r="P213" s="21"/>
      <c r="Q213" s="21"/>
      <c r="R213" s="21"/>
      <c r="S213" s="21"/>
      <c r="T213" s="21"/>
      <c r="U213" s="21"/>
      <c r="V213" s="21"/>
      <c r="W213" s="21"/>
      <c r="X213" s="21"/>
      <c r="Y213" s="21"/>
      <c r="Z213" s="21"/>
    </row>
    <row r="214" spans="1:26" ht="14">
      <c r="A214" s="21"/>
      <c r="B214" s="21"/>
      <c r="C214" s="21"/>
      <c r="D214" s="5"/>
      <c r="E214" s="5"/>
      <c r="F214" s="5"/>
      <c r="G214" s="21"/>
      <c r="H214" s="21"/>
      <c r="I214" s="21"/>
      <c r="J214" s="21"/>
      <c r="K214" s="21"/>
      <c r="L214" s="21"/>
      <c r="M214" s="21"/>
      <c r="N214" s="21"/>
      <c r="O214" s="21"/>
      <c r="P214" s="21"/>
      <c r="Q214" s="21"/>
      <c r="R214" s="21"/>
      <c r="S214" s="21"/>
      <c r="T214" s="21"/>
      <c r="U214" s="21"/>
      <c r="V214" s="21"/>
      <c r="W214" s="21"/>
      <c r="X214" s="21"/>
      <c r="Y214" s="21"/>
      <c r="Z214" s="21"/>
    </row>
    <row r="215" spans="1:26" ht="14">
      <c r="A215" s="21"/>
      <c r="B215" s="21"/>
      <c r="C215" s="21"/>
      <c r="D215" s="5"/>
      <c r="E215" s="5"/>
      <c r="F215" s="5"/>
      <c r="G215" s="21"/>
      <c r="H215" s="21"/>
      <c r="I215" s="21"/>
      <c r="J215" s="21"/>
      <c r="K215" s="21"/>
      <c r="L215" s="21"/>
      <c r="M215" s="21"/>
      <c r="N215" s="21"/>
      <c r="O215" s="21"/>
      <c r="P215" s="21"/>
      <c r="Q215" s="21"/>
      <c r="R215" s="21"/>
      <c r="S215" s="21"/>
      <c r="T215" s="21"/>
      <c r="U215" s="21"/>
      <c r="V215" s="21"/>
      <c r="W215" s="21"/>
      <c r="X215" s="21"/>
      <c r="Y215" s="21"/>
      <c r="Z215" s="21"/>
    </row>
    <row r="216" spans="1:26" ht="14">
      <c r="A216" s="21"/>
      <c r="B216" s="21"/>
      <c r="C216" s="21"/>
      <c r="D216" s="5"/>
      <c r="E216" s="5"/>
      <c r="F216" s="5"/>
      <c r="G216" s="21"/>
      <c r="H216" s="21"/>
      <c r="I216" s="21"/>
      <c r="J216" s="21"/>
      <c r="K216" s="21"/>
      <c r="L216" s="21"/>
      <c r="M216" s="21"/>
      <c r="N216" s="21"/>
      <c r="O216" s="21"/>
      <c r="P216" s="21"/>
      <c r="Q216" s="21"/>
      <c r="R216" s="21"/>
      <c r="S216" s="21"/>
      <c r="T216" s="21"/>
      <c r="U216" s="21"/>
      <c r="V216" s="21"/>
      <c r="W216" s="21"/>
      <c r="X216" s="21"/>
      <c r="Y216" s="21"/>
      <c r="Z216" s="21"/>
    </row>
    <row r="217" spans="1:26" ht="14">
      <c r="A217" s="21"/>
      <c r="B217" s="21"/>
      <c r="C217" s="21"/>
      <c r="D217" s="5"/>
      <c r="E217" s="5"/>
      <c r="F217" s="5"/>
      <c r="G217" s="21"/>
      <c r="H217" s="21"/>
      <c r="I217" s="21"/>
      <c r="J217" s="21"/>
      <c r="K217" s="21"/>
      <c r="L217" s="21"/>
      <c r="M217" s="21"/>
      <c r="N217" s="21"/>
      <c r="O217" s="21"/>
      <c r="P217" s="21"/>
      <c r="Q217" s="21"/>
      <c r="R217" s="21"/>
      <c r="S217" s="21"/>
      <c r="T217" s="21"/>
      <c r="U217" s="21"/>
      <c r="V217" s="21"/>
      <c r="W217" s="21"/>
      <c r="X217" s="21"/>
      <c r="Y217" s="21"/>
      <c r="Z217" s="21"/>
    </row>
    <row r="218" spans="1:26" ht="14">
      <c r="A218" s="21"/>
      <c r="B218" s="21"/>
      <c r="C218" s="21"/>
      <c r="D218" s="5"/>
      <c r="E218" s="5"/>
      <c r="F218" s="5"/>
      <c r="G218" s="21"/>
      <c r="H218" s="21"/>
      <c r="I218" s="21"/>
      <c r="J218" s="21"/>
      <c r="K218" s="21"/>
      <c r="L218" s="21"/>
      <c r="M218" s="21"/>
      <c r="N218" s="21"/>
      <c r="O218" s="21"/>
      <c r="P218" s="21"/>
      <c r="Q218" s="21"/>
      <c r="R218" s="21"/>
      <c r="S218" s="21"/>
      <c r="T218" s="21"/>
      <c r="U218" s="21"/>
      <c r="V218" s="21"/>
      <c r="W218" s="21"/>
      <c r="X218" s="21"/>
      <c r="Y218" s="21"/>
      <c r="Z218" s="21"/>
    </row>
    <row r="219" spans="1:26" ht="14">
      <c r="A219" s="21"/>
      <c r="B219" s="21"/>
      <c r="C219" s="21"/>
      <c r="D219" s="5"/>
      <c r="E219" s="5"/>
      <c r="F219" s="5"/>
      <c r="G219" s="21"/>
      <c r="H219" s="21"/>
      <c r="I219" s="21"/>
      <c r="J219" s="21"/>
      <c r="K219" s="21"/>
      <c r="L219" s="21"/>
      <c r="M219" s="21"/>
      <c r="N219" s="21"/>
      <c r="O219" s="21"/>
      <c r="P219" s="21"/>
      <c r="Q219" s="21"/>
      <c r="R219" s="21"/>
      <c r="S219" s="21"/>
      <c r="T219" s="21"/>
      <c r="U219" s="21"/>
      <c r="V219" s="21"/>
      <c r="W219" s="21"/>
      <c r="X219" s="21"/>
      <c r="Y219" s="21"/>
      <c r="Z219" s="21"/>
    </row>
    <row r="220" spans="1:26" ht="14">
      <c r="A220" s="21"/>
      <c r="B220" s="21"/>
      <c r="C220" s="21"/>
      <c r="D220" s="5"/>
      <c r="E220" s="5"/>
      <c r="F220" s="5"/>
      <c r="G220" s="21"/>
      <c r="H220" s="21"/>
      <c r="I220" s="21"/>
      <c r="J220" s="21"/>
      <c r="K220" s="21"/>
      <c r="L220" s="21"/>
      <c r="M220" s="21"/>
      <c r="N220" s="21"/>
      <c r="O220" s="21"/>
      <c r="P220" s="21"/>
      <c r="Q220" s="21"/>
      <c r="R220" s="21"/>
      <c r="S220" s="21"/>
      <c r="T220" s="21"/>
      <c r="U220" s="21"/>
      <c r="V220" s="21"/>
      <c r="W220" s="21"/>
      <c r="X220" s="21"/>
      <c r="Y220" s="21"/>
      <c r="Z220" s="21"/>
    </row>
    <row r="221" spans="1:26" ht="14">
      <c r="A221" s="21"/>
      <c r="B221" s="21"/>
      <c r="C221" s="21"/>
      <c r="D221" s="5"/>
      <c r="E221" s="5"/>
      <c r="F221" s="5"/>
      <c r="G221" s="21"/>
      <c r="H221" s="21"/>
      <c r="I221" s="21"/>
      <c r="J221" s="21"/>
      <c r="K221" s="21"/>
      <c r="L221" s="21"/>
      <c r="M221" s="21"/>
      <c r="N221" s="21"/>
      <c r="O221" s="21"/>
      <c r="P221" s="21"/>
      <c r="Q221" s="21"/>
      <c r="R221" s="21"/>
      <c r="S221" s="21"/>
      <c r="T221" s="21"/>
      <c r="U221" s="21"/>
      <c r="V221" s="21"/>
      <c r="W221" s="21"/>
      <c r="X221" s="21"/>
      <c r="Y221" s="21"/>
      <c r="Z221" s="21"/>
    </row>
    <row r="222" spans="1:26" ht="14">
      <c r="A222" s="21"/>
      <c r="B222" s="21"/>
      <c r="C222" s="21"/>
      <c r="D222" s="5"/>
      <c r="E222" s="5"/>
      <c r="F222" s="5"/>
      <c r="G222" s="21"/>
      <c r="H222" s="21"/>
      <c r="I222" s="21"/>
      <c r="J222" s="21"/>
      <c r="K222" s="21"/>
      <c r="L222" s="21"/>
      <c r="M222" s="21"/>
      <c r="N222" s="21"/>
      <c r="O222" s="21"/>
      <c r="P222" s="21"/>
      <c r="Q222" s="21"/>
      <c r="R222" s="21"/>
      <c r="S222" s="21"/>
      <c r="T222" s="21"/>
      <c r="U222" s="21"/>
      <c r="V222" s="21"/>
      <c r="W222" s="21"/>
      <c r="X222" s="21"/>
      <c r="Y222" s="21"/>
      <c r="Z222" s="21"/>
    </row>
    <row r="223" spans="1:26" ht="14">
      <c r="A223" s="21"/>
      <c r="B223" s="21"/>
      <c r="C223" s="21"/>
      <c r="D223" s="5"/>
      <c r="E223" s="5"/>
      <c r="F223" s="5"/>
      <c r="G223" s="21"/>
      <c r="H223" s="21"/>
      <c r="I223" s="21"/>
      <c r="J223" s="21"/>
      <c r="K223" s="21"/>
      <c r="L223" s="21"/>
      <c r="M223" s="21"/>
      <c r="N223" s="21"/>
      <c r="O223" s="21"/>
      <c r="P223" s="21"/>
      <c r="Q223" s="21"/>
      <c r="R223" s="21"/>
      <c r="S223" s="21"/>
      <c r="T223" s="21"/>
      <c r="U223" s="21"/>
      <c r="V223" s="21"/>
      <c r="W223" s="21"/>
      <c r="X223" s="21"/>
      <c r="Y223" s="21"/>
      <c r="Z223" s="21"/>
    </row>
    <row r="224" spans="1:26" ht="14">
      <c r="A224" s="21"/>
      <c r="B224" s="21"/>
      <c r="C224" s="21"/>
      <c r="D224" s="5"/>
      <c r="E224" s="5"/>
      <c r="F224" s="5"/>
      <c r="G224" s="21"/>
      <c r="H224" s="21"/>
      <c r="I224" s="21"/>
      <c r="J224" s="21"/>
      <c r="K224" s="21"/>
      <c r="L224" s="21"/>
      <c r="M224" s="21"/>
      <c r="N224" s="21"/>
      <c r="O224" s="21"/>
      <c r="P224" s="21"/>
      <c r="Q224" s="21"/>
      <c r="R224" s="21"/>
      <c r="S224" s="21"/>
      <c r="T224" s="21"/>
      <c r="U224" s="21"/>
      <c r="V224" s="21"/>
      <c r="W224" s="21"/>
      <c r="X224" s="21"/>
      <c r="Y224" s="21"/>
      <c r="Z224" s="21"/>
    </row>
    <row r="225" spans="1:26" ht="14">
      <c r="A225" s="21"/>
      <c r="B225" s="21"/>
      <c r="C225" s="21"/>
      <c r="D225" s="5"/>
      <c r="E225" s="5"/>
      <c r="F225" s="5"/>
      <c r="G225" s="21"/>
      <c r="H225" s="21"/>
      <c r="I225" s="21"/>
      <c r="J225" s="21"/>
      <c r="K225" s="21"/>
      <c r="L225" s="21"/>
      <c r="M225" s="21"/>
      <c r="N225" s="21"/>
      <c r="O225" s="21"/>
      <c r="P225" s="21"/>
      <c r="Q225" s="21"/>
      <c r="R225" s="21"/>
      <c r="S225" s="21"/>
      <c r="T225" s="21"/>
      <c r="U225" s="21"/>
      <c r="V225" s="21"/>
      <c r="W225" s="21"/>
      <c r="X225" s="21"/>
      <c r="Y225" s="21"/>
      <c r="Z225" s="21"/>
    </row>
    <row r="226" spans="1:26" ht="14">
      <c r="A226" s="21"/>
      <c r="B226" s="21"/>
      <c r="C226" s="21"/>
      <c r="D226" s="5"/>
      <c r="E226" s="5"/>
      <c r="F226" s="5"/>
      <c r="G226" s="21"/>
      <c r="H226" s="21"/>
      <c r="I226" s="21"/>
      <c r="J226" s="21"/>
      <c r="K226" s="21"/>
      <c r="L226" s="21"/>
      <c r="M226" s="21"/>
      <c r="N226" s="21"/>
      <c r="O226" s="21"/>
      <c r="P226" s="21"/>
      <c r="Q226" s="21"/>
      <c r="R226" s="21"/>
      <c r="S226" s="21"/>
      <c r="T226" s="21"/>
      <c r="U226" s="21"/>
      <c r="V226" s="21"/>
      <c r="W226" s="21"/>
      <c r="X226" s="21"/>
      <c r="Y226" s="21"/>
      <c r="Z226" s="21"/>
    </row>
    <row r="227" spans="1:26" ht="14">
      <c r="A227" s="21"/>
      <c r="B227" s="21"/>
      <c r="C227" s="21"/>
      <c r="D227" s="5"/>
      <c r="E227" s="5"/>
      <c r="F227" s="5"/>
      <c r="G227" s="21"/>
      <c r="H227" s="21"/>
      <c r="I227" s="21"/>
      <c r="J227" s="21"/>
      <c r="K227" s="21"/>
      <c r="L227" s="21"/>
      <c r="M227" s="21"/>
      <c r="N227" s="21"/>
      <c r="O227" s="21"/>
      <c r="P227" s="21"/>
      <c r="Q227" s="21"/>
      <c r="R227" s="21"/>
      <c r="S227" s="21"/>
      <c r="T227" s="21"/>
      <c r="U227" s="21"/>
      <c r="V227" s="21"/>
      <c r="W227" s="21"/>
      <c r="X227" s="21"/>
      <c r="Y227" s="21"/>
      <c r="Z227" s="21"/>
    </row>
    <row r="228" spans="1:26" ht="14">
      <c r="A228" s="21"/>
      <c r="B228" s="21"/>
      <c r="C228" s="21"/>
      <c r="D228" s="5"/>
      <c r="E228" s="5"/>
      <c r="F228" s="5"/>
      <c r="G228" s="21"/>
      <c r="H228" s="21"/>
      <c r="I228" s="21"/>
      <c r="J228" s="21"/>
      <c r="K228" s="21"/>
      <c r="L228" s="21"/>
      <c r="M228" s="21"/>
      <c r="N228" s="21"/>
      <c r="O228" s="21"/>
      <c r="P228" s="21"/>
      <c r="Q228" s="21"/>
      <c r="R228" s="21"/>
      <c r="S228" s="21"/>
      <c r="T228" s="21"/>
      <c r="U228" s="21"/>
      <c r="V228" s="21"/>
      <c r="W228" s="21"/>
      <c r="X228" s="21"/>
      <c r="Y228" s="21"/>
      <c r="Z228" s="21"/>
    </row>
    <row r="229" spans="1:26" ht="14">
      <c r="A229" s="21"/>
      <c r="B229" s="21"/>
      <c r="C229" s="21"/>
      <c r="D229" s="5"/>
      <c r="E229" s="5"/>
      <c r="F229" s="5"/>
      <c r="G229" s="21"/>
      <c r="H229" s="21"/>
      <c r="I229" s="21"/>
      <c r="J229" s="21"/>
      <c r="K229" s="21"/>
      <c r="L229" s="21"/>
      <c r="M229" s="21"/>
      <c r="N229" s="21"/>
      <c r="O229" s="21"/>
      <c r="P229" s="21"/>
      <c r="Q229" s="21"/>
      <c r="R229" s="21"/>
      <c r="S229" s="21"/>
      <c r="T229" s="21"/>
      <c r="U229" s="21"/>
      <c r="V229" s="21"/>
      <c r="W229" s="21"/>
      <c r="X229" s="21"/>
      <c r="Y229" s="21"/>
      <c r="Z229" s="21"/>
    </row>
    <row r="230" spans="1:26" ht="14">
      <c r="A230" s="21"/>
      <c r="B230" s="21"/>
      <c r="C230" s="21"/>
      <c r="D230" s="5"/>
      <c r="E230" s="5"/>
      <c r="F230" s="5"/>
      <c r="G230" s="21"/>
      <c r="H230" s="21"/>
      <c r="I230" s="21"/>
      <c r="J230" s="21"/>
      <c r="K230" s="21"/>
      <c r="L230" s="21"/>
      <c r="M230" s="21"/>
      <c r="N230" s="21"/>
      <c r="O230" s="21"/>
      <c r="P230" s="21"/>
      <c r="Q230" s="21"/>
      <c r="R230" s="21"/>
      <c r="S230" s="21"/>
      <c r="T230" s="21"/>
      <c r="U230" s="21"/>
      <c r="V230" s="21"/>
      <c r="W230" s="21"/>
      <c r="X230" s="21"/>
      <c r="Y230" s="21"/>
      <c r="Z230" s="21"/>
    </row>
    <row r="231" spans="1:26" ht="14">
      <c r="A231" s="21"/>
      <c r="B231" s="21"/>
      <c r="C231" s="21"/>
      <c r="D231" s="5"/>
      <c r="E231" s="5"/>
      <c r="F231" s="5"/>
      <c r="G231" s="21"/>
      <c r="H231" s="21"/>
      <c r="I231" s="21"/>
      <c r="J231" s="21"/>
      <c r="K231" s="21"/>
      <c r="L231" s="21"/>
      <c r="M231" s="21"/>
      <c r="N231" s="21"/>
      <c r="O231" s="21"/>
      <c r="P231" s="21"/>
      <c r="Q231" s="21"/>
      <c r="R231" s="21"/>
      <c r="S231" s="21"/>
      <c r="T231" s="21"/>
      <c r="U231" s="21"/>
      <c r="V231" s="21"/>
      <c r="W231" s="21"/>
      <c r="X231" s="21"/>
      <c r="Y231" s="21"/>
      <c r="Z231" s="21"/>
    </row>
    <row r="232" spans="1:26" ht="14">
      <c r="A232" s="21"/>
      <c r="B232" s="21"/>
      <c r="C232" s="21"/>
      <c r="D232" s="5"/>
      <c r="E232" s="5"/>
      <c r="F232" s="5"/>
      <c r="G232" s="21"/>
      <c r="H232" s="21"/>
      <c r="I232" s="21"/>
      <c r="J232" s="21"/>
      <c r="K232" s="21"/>
      <c r="L232" s="21"/>
      <c r="M232" s="21"/>
      <c r="N232" s="21"/>
      <c r="O232" s="21"/>
      <c r="P232" s="21"/>
      <c r="Q232" s="21"/>
      <c r="R232" s="21"/>
      <c r="S232" s="21"/>
      <c r="T232" s="21"/>
      <c r="U232" s="21"/>
      <c r="V232" s="21"/>
      <c r="W232" s="21"/>
      <c r="X232" s="21"/>
      <c r="Y232" s="21"/>
      <c r="Z232" s="21"/>
    </row>
    <row r="233" spans="1:26" ht="14">
      <c r="A233" s="21"/>
      <c r="B233" s="21"/>
      <c r="C233" s="21"/>
      <c r="D233" s="5"/>
      <c r="E233" s="5"/>
      <c r="F233" s="5"/>
      <c r="G233" s="21"/>
      <c r="H233" s="21"/>
      <c r="I233" s="21"/>
      <c r="J233" s="21"/>
      <c r="K233" s="21"/>
      <c r="L233" s="21"/>
      <c r="M233" s="21"/>
      <c r="N233" s="21"/>
      <c r="O233" s="21"/>
      <c r="P233" s="21"/>
      <c r="Q233" s="21"/>
      <c r="R233" s="21"/>
      <c r="S233" s="21"/>
      <c r="T233" s="21"/>
      <c r="U233" s="21"/>
      <c r="V233" s="21"/>
      <c r="W233" s="21"/>
      <c r="X233" s="21"/>
      <c r="Y233" s="21"/>
      <c r="Z233" s="21"/>
    </row>
    <row r="234" spans="1:26" ht="14">
      <c r="A234" s="21"/>
      <c r="B234" s="21"/>
      <c r="C234" s="21"/>
      <c r="D234" s="5"/>
      <c r="E234" s="5"/>
      <c r="F234" s="5"/>
      <c r="G234" s="21"/>
      <c r="H234" s="21"/>
      <c r="I234" s="21"/>
      <c r="J234" s="21"/>
      <c r="K234" s="21"/>
      <c r="L234" s="21"/>
      <c r="M234" s="21"/>
      <c r="N234" s="21"/>
      <c r="O234" s="21"/>
      <c r="P234" s="21"/>
      <c r="Q234" s="21"/>
      <c r="R234" s="21"/>
      <c r="S234" s="21"/>
      <c r="T234" s="21"/>
      <c r="U234" s="21"/>
      <c r="V234" s="21"/>
      <c r="W234" s="21"/>
      <c r="X234" s="21"/>
      <c r="Y234" s="21"/>
      <c r="Z234" s="21"/>
    </row>
    <row r="235" spans="1:26" ht="14">
      <c r="A235" s="21"/>
      <c r="B235" s="21"/>
      <c r="C235" s="21"/>
      <c r="D235" s="5"/>
      <c r="E235" s="5"/>
      <c r="F235" s="5"/>
      <c r="G235" s="21"/>
      <c r="H235" s="21"/>
      <c r="I235" s="21"/>
      <c r="J235" s="21"/>
      <c r="K235" s="21"/>
      <c r="L235" s="21"/>
      <c r="M235" s="21"/>
      <c r="N235" s="21"/>
      <c r="O235" s="21"/>
      <c r="P235" s="21"/>
      <c r="Q235" s="21"/>
      <c r="R235" s="21"/>
      <c r="S235" s="21"/>
      <c r="T235" s="21"/>
      <c r="U235" s="21"/>
      <c r="V235" s="21"/>
      <c r="W235" s="21"/>
      <c r="X235" s="21"/>
      <c r="Y235" s="21"/>
      <c r="Z235" s="21"/>
    </row>
    <row r="236" spans="1:26" ht="14">
      <c r="A236" s="21"/>
      <c r="B236" s="21"/>
      <c r="C236" s="21"/>
      <c r="D236" s="5"/>
      <c r="E236" s="5"/>
      <c r="F236" s="5"/>
      <c r="G236" s="21"/>
      <c r="H236" s="21"/>
      <c r="I236" s="21"/>
      <c r="J236" s="21"/>
      <c r="K236" s="21"/>
      <c r="L236" s="21"/>
      <c r="M236" s="21"/>
      <c r="N236" s="21"/>
      <c r="O236" s="21"/>
      <c r="P236" s="21"/>
      <c r="Q236" s="21"/>
      <c r="R236" s="21"/>
      <c r="S236" s="21"/>
      <c r="T236" s="21"/>
      <c r="U236" s="21"/>
      <c r="V236" s="21"/>
      <c r="W236" s="21"/>
      <c r="X236" s="21"/>
      <c r="Y236" s="21"/>
      <c r="Z236" s="21"/>
    </row>
    <row r="237" spans="1:26" ht="14">
      <c r="A237" s="21"/>
      <c r="B237" s="21"/>
      <c r="C237" s="21"/>
      <c r="D237" s="5"/>
      <c r="E237" s="5"/>
      <c r="F237" s="5"/>
      <c r="G237" s="21"/>
      <c r="H237" s="21"/>
      <c r="I237" s="21"/>
      <c r="J237" s="21"/>
      <c r="K237" s="21"/>
      <c r="L237" s="21"/>
      <c r="M237" s="21"/>
      <c r="N237" s="21"/>
      <c r="O237" s="21"/>
      <c r="P237" s="21"/>
      <c r="Q237" s="21"/>
      <c r="R237" s="21"/>
      <c r="S237" s="21"/>
      <c r="T237" s="21"/>
      <c r="U237" s="21"/>
      <c r="V237" s="21"/>
      <c r="W237" s="21"/>
      <c r="X237" s="21"/>
      <c r="Y237" s="21"/>
      <c r="Z237" s="21"/>
    </row>
    <row r="238" spans="1:26" ht="14">
      <c r="A238" s="21"/>
      <c r="B238" s="21"/>
      <c r="C238" s="21"/>
      <c r="D238" s="5"/>
      <c r="E238" s="5"/>
      <c r="F238" s="5"/>
      <c r="G238" s="21"/>
      <c r="H238" s="21"/>
      <c r="I238" s="21"/>
      <c r="J238" s="21"/>
      <c r="K238" s="21"/>
      <c r="L238" s="21"/>
      <c r="M238" s="21"/>
      <c r="N238" s="21"/>
      <c r="O238" s="21"/>
      <c r="P238" s="21"/>
      <c r="Q238" s="21"/>
      <c r="R238" s="21"/>
      <c r="S238" s="21"/>
      <c r="T238" s="21"/>
      <c r="U238" s="21"/>
      <c r="V238" s="21"/>
      <c r="W238" s="21"/>
      <c r="X238" s="21"/>
      <c r="Y238" s="21"/>
      <c r="Z238" s="21"/>
    </row>
    <row r="239" spans="1:26" ht="14">
      <c r="A239" s="21"/>
      <c r="B239" s="21"/>
      <c r="C239" s="21"/>
      <c r="D239" s="5"/>
      <c r="E239" s="5"/>
      <c r="F239" s="5"/>
      <c r="G239" s="21"/>
      <c r="H239" s="21"/>
      <c r="I239" s="21"/>
      <c r="J239" s="21"/>
      <c r="K239" s="21"/>
      <c r="L239" s="21"/>
      <c r="M239" s="21"/>
      <c r="N239" s="21"/>
      <c r="O239" s="21"/>
      <c r="P239" s="21"/>
      <c r="Q239" s="21"/>
      <c r="R239" s="21"/>
      <c r="S239" s="21"/>
      <c r="T239" s="21"/>
      <c r="U239" s="21"/>
      <c r="V239" s="21"/>
      <c r="W239" s="21"/>
      <c r="X239" s="21"/>
      <c r="Y239" s="21"/>
      <c r="Z239" s="21"/>
    </row>
    <row r="240" spans="1:26" ht="14">
      <c r="A240" s="21"/>
      <c r="B240" s="21"/>
      <c r="C240" s="21"/>
      <c r="D240" s="5"/>
      <c r="E240" s="5"/>
      <c r="F240" s="5"/>
      <c r="G240" s="21"/>
      <c r="H240" s="21"/>
      <c r="I240" s="21"/>
      <c r="J240" s="21"/>
      <c r="K240" s="21"/>
      <c r="L240" s="21"/>
      <c r="M240" s="21"/>
      <c r="N240" s="21"/>
      <c r="O240" s="21"/>
      <c r="P240" s="21"/>
      <c r="Q240" s="21"/>
      <c r="R240" s="21"/>
      <c r="S240" s="21"/>
      <c r="T240" s="21"/>
      <c r="U240" s="21"/>
      <c r="V240" s="21"/>
      <c r="W240" s="21"/>
      <c r="X240" s="21"/>
      <c r="Y240" s="21"/>
      <c r="Z240" s="21"/>
    </row>
    <row r="241" spans="1:26" ht="14">
      <c r="A241" s="21"/>
      <c r="B241" s="21"/>
      <c r="C241" s="21"/>
      <c r="D241" s="5"/>
      <c r="E241" s="5"/>
      <c r="F241" s="5"/>
      <c r="G241" s="21"/>
      <c r="H241" s="21"/>
      <c r="I241" s="21"/>
      <c r="J241" s="21"/>
      <c r="K241" s="21"/>
      <c r="L241" s="21"/>
      <c r="M241" s="21"/>
      <c r="N241" s="21"/>
      <c r="O241" s="21"/>
      <c r="P241" s="21"/>
      <c r="Q241" s="21"/>
      <c r="R241" s="21"/>
      <c r="S241" s="21"/>
      <c r="T241" s="21"/>
      <c r="U241" s="21"/>
      <c r="V241" s="21"/>
      <c r="W241" s="21"/>
      <c r="X241" s="21"/>
      <c r="Y241" s="21"/>
      <c r="Z241" s="21"/>
    </row>
    <row r="242" spans="1:26" ht="14">
      <c r="A242" s="21"/>
      <c r="B242" s="21"/>
      <c r="C242" s="21"/>
      <c r="D242" s="5"/>
      <c r="E242" s="5"/>
      <c r="F242" s="5"/>
      <c r="G242" s="21"/>
      <c r="H242" s="21"/>
      <c r="I242" s="21"/>
      <c r="J242" s="21"/>
      <c r="K242" s="21"/>
      <c r="L242" s="21"/>
      <c r="M242" s="21"/>
      <c r="N242" s="21"/>
      <c r="O242" s="21"/>
      <c r="P242" s="21"/>
      <c r="Q242" s="21"/>
      <c r="R242" s="21"/>
      <c r="S242" s="21"/>
      <c r="T242" s="21"/>
      <c r="U242" s="21"/>
      <c r="V242" s="21"/>
      <c r="W242" s="21"/>
      <c r="X242" s="21"/>
      <c r="Y242" s="21"/>
      <c r="Z242" s="21"/>
    </row>
    <row r="243" spans="1:26" ht="14">
      <c r="A243" s="21"/>
      <c r="B243" s="21"/>
      <c r="C243" s="21"/>
      <c r="D243" s="5"/>
      <c r="E243" s="5"/>
      <c r="F243" s="5"/>
      <c r="G243" s="21"/>
      <c r="H243" s="21"/>
      <c r="I243" s="21"/>
      <c r="J243" s="21"/>
      <c r="K243" s="21"/>
      <c r="L243" s="21"/>
      <c r="M243" s="21"/>
      <c r="N243" s="21"/>
      <c r="O243" s="21"/>
      <c r="P243" s="21"/>
      <c r="Q243" s="21"/>
      <c r="R243" s="21"/>
      <c r="S243" s="21"/>
      <c r="T243" s="21"/>
      <c r="U243" s="21"/>
      <c r="V243" s="21"/>
      <c r="W243" s="21"/>
      <c r="X243" s="21"/>
      <c r="Y243" s="21"/>
      <c r="Z243" s="21"/>
    </row>
    <row r="244" spans="1:26" ht="14">
      <c r="A244" s="21"/>
      <c r="B244" s="21"/>
      <c r="C244" s="21"/>
      <c r="D244" s="5"/>
      <c r="E244" s="5"/>
      <c r="F244" s="5"/>
      <c r="G244" s="21"/>
      <c r="H244" s="21"/>
      <c r="I244" s="21"/>
      <c r="J244" s="21"/>
      <c r="K244" s="21"/>
      <c r="L244" s="21"/>
      <c r="M244" s="21"/>
      <c r="N244" s="21"/>
      <c r="O244" s="21"/>
      <c r="P244" s="21"/>
      <c r="Q244" s="21"/>
      <c r="R244" s="21"/>
      <c r="S244" s="21"/>
      <c r="T244" s="21"/>
      <c r="U244" s="21"/>
      <c r="V244" s="21"/>
      <c r="W244" s="21"/>
      <c r="X244" s="21"/>
      <c r="Y244" s="21"/>
      <c r="Z244" s="21"/>
    </row>
    <row r="245" spans="1:26" ht="14">
      <c r="A245" s="21"/>
      <c r="B245" s="21"/>
      <c r="C245" s="21"/>
      <c r="D245" s="5"/>
      <c r="E245" s="5"/>
      <c r="F245" s="5"/>
      <c r="G245" s="21"/>
      <c r="H245" s="21"/>
      <c r="I245" s="21"/>
      <c r="J245" s="21"/>
      <c r="K245" s="21"/>
      <c r="L245" s="21"/>
      <c r="M245" s="21"/>
      <c r="N245" s="21"/>
      <c r="O245" s="21"/>
      <c r="P245" s="21"/>
      <c r="Q245" s="21"/>
      <c r="R245" s="21"/>
      <c r="S245" s="21"/>
      <c r="T245" s="21"/>
      <c r="U245" s="21"/>
      <c r="V245" s="21"/>
      <c r="W245" s="21"/>
      <c r="X245" s="21"/>
      <c r="Y245" s="21"/>
      <c r="Z245" s="21"/>
    </row>
    <row r="246" spans="1:26" ht="14">
      <c r="A246" s="21"/>
      <c r="B246" s="21"/>
      <c r="C246" s="21"/>
      <c r="D246" s="5"/>
      <c r="E246" s="5"/>
      <c r="F246" s="5"/>
      <c r="G246" s="21"/>
      <c r="H246" s="21"/>
      <c r="I246" s="21"/>
      <c r="J246" s="21"/>
      <c r="K246" s="21"/>
      <c r="L246" s="21"/>
      <c r="M246" s="21"/>
      <c r="N246" s="21"/>
      <c r="O246" s="21"/>
      <c r="P246" s="21"/>
      <c r="Q246" s="21"/>
      <c r="R246" s="21"/>
      <c r="S246" s="21"/>
      <c r="T246" s="21"/>
      <c r="U246" s="21"/>
      <c r="V246" s="21"/>
      <c r="W246" s="21"/>
      <c r="X246" s="21"/>
      <c r="Y246" s="21"/>
      <c r="Z246" s="21"/>
    </row>
    <row r="247" spans="1:26" ht="14">
      <c r="A247" s="21"/>
      <c r="B247" s="21"/>
      <c r="C247" s="21"/>
      <c r="D247" s="5"/>
      <c r="E247" s="5"/>
      <c r="F247" s="5"/>
      <c r="G247" s="21"/>
      <c r="H247" s="21"/>
      <c r="I247" s="21"/>
      <c r="J247" s="21"/>
      <c r="K247" s="21"/>
      <c r="L247" s="21"/>
      <c r="M247" s="21"/>
      <c r="N247" s="21"/>
      <c r="O247" s="21"/>
      <c r="P247" s="21"/>
      <c r="Q247" s="21"/>
      <c r="R247" s="21"/>
      <c r="S247" s="21"/>
      <c r="T247" s="21"/>
      <c r="U247" s="21"/>
      <c r="V247" s="21"/>
      <c r="W247" s="21"/>
      <c r="X247" s="21"/>
      <c r="Y247" s="21"/>
      <c r="Z247" s="21"/>
    </row>
    <row r="248" spans="1:26" ht="14">
      <c r="A248" s="21"/>
      <c r="B248" s="21"/>
      <c r="C248" s="21"/>
      <c r="D248" s="5"/>
      <c r="E248" s="5"/>
      <c r="F248" s="5"/>
      <c r="G248" s="21"/>
      <c r="H248" s="21"/>
      <c r="I248" s="21"/>
      <c r="J248" s="21"/>
      <c r="K248" s="21"/>
      <c r="L248" s="21"/>
      <c r="M248" s="21"/>
      <c r="N248" s="21"/>
      <c r="O248" s="21"/>
      <c r="P248" s="21"/>
      <c r="Q248" s="21"/>
      <c r="R248" s="21"/>
      <c r="S248" s="21"/>
      <c r="T248" s="21"/>
      <c r="U248" s="21"/>
      <c r="V248" s="21"/>
      <c r="W248" s="21"/>
      <c r="X248" s="21"/>
      <c r="Y248" s="21"/>
      <c r="Z248" s="21"/>
    </row>
    <row r="249" spans="1:26" ht="14">
      <c r="A249" s="21"/>
      <c r="B249" s="21"/>
      <c r="C249" s="21"/>
      <c r="D249" s="5"/>
      <c r="E249" s="5"/>
      <c r="F249" s="5"/>
      <c r="G249" s="21"/>
      <c r="H249" s="21"/>
      <c r="I249" s="21"/>
      <c r="J249" s="21"/>
      <c r="K249" s="21"/>
      <c r="L249" s="21"/>
      <c r="M249" s="21"/>
      <c r="N249" s="21"/>
      <c r="O249" s="21"/>
      <c r="P249" s="21"/>
      <c r="Q249" s="21"/>
      <c r="R249" s="21"/>
      <c r="S249" s="21"/>
      <c r="T249" s="21"/>
      <c r="U249" s="21"/>
      <c r="V249" s="21"/>
      <c r="W249" s="21"/>
      <c r="X249" s="21"/>
      <c r="Y249" s="21"/>
      <c r="Z249" s="21"/>
    </row>
    <row r="250" spans="1:26" ht="14">
      <c r="A250" s="21"/>
      <c r="B250" s="21"/>
      <c r="C250" s="21"/>
      <c r="D250" s="5"/>
      <c r="E250" s="5"/>
      <c r="F250" s="5"/>
      <c r="G250" s="21"/>
      <c r="H250" s="21"/>
      <c r="I250" s="21"/>
      <c r="J250" s="21"/>
      <c r="K250" s="21"/>
      <c r="L250" s="21"/>
      <c r="M250" s="21"/>
      <c r="N250" s="21"/>
      <c r="O250" s="21"/>
      <c r="P250" s="21"/>
      <c r="Q250" s="21"/>
      <c r="R250" s="21"/>
      <c r="S250" s="21"/>
      <c r="T250" s="21"/>
      <c r="U250" s="21"/>
      <c r="V250" s="21"/>
      <c r="W250" s="21"/>
      <c r="X250" s="21"/>
      <c r="Y250" s="21"/>
      <c r="Z250" s="21"/>
    </row>
    <row r="251" spans="1:26" ht="14">
      <c r="A251" s="21"/>
      <c r="B251" s="21"/>
      <c r="C251" s="21"/>
      <c r="D251" s="5"/>
      <c r="E251" s="5"/>
      <c r="F251" s="5"/>
      <c r="G251" s="21"/>
      <c r="H251" s="21"/>
      <c r="I251" s="21"/>
      <c r="J251" s="21"/>
      <c r="K251" s="21"/>
      <c r="L251" s="21"/>
      <c r="M251" s="21"/>
      <c r="N251" s="21"/>
      <c r="O251" s="21"/>
      <c r="P251" s="21"/>
      <c r="Q251" s="21"/>
      <c r="R251" s="21"/>
      <c r="S251" s="21"/>
      <c r="T251" s="21"/>
      <c r="U251" s="21"/>
      <c r="V251" s="21"/>
      <c r="W251" s="21"/>
      <c r="X251" s="21"/>
      <c r="Y251" s="21"/>
      <c r="Z251" s="21"/>
    </row>
    <row r="252" spans="1:26" ht="14">
      <c r="A252" s="21"/>
      <c r="B252" s="21"/>
      <c r="C252" s="21"/>
      <c r="D252" s="5"/>
      <c r="E252" s="5"/>
      <c r="F252" s="5"/>
      <c r="G252" s="21"/>
      <c r="H252" s="21"/>
      <c r="I252" s="21"/>
      <c r="J252" s="21"/>
      <c r="K252" s="21"/>
      <c r="L252" s="21"/>
      <c r="M252" s="21"/>
      <c r="N252" s="21"/>
      <c r="O252" s="21"/>
      <c r="P252" s="21"/>
      <c r="Q252" s="21"/>
      <c r="R252" s="21"/>
      <c r="S252" s="21"/>
      <c r="T252" s="21"/>
      <c r="U252" s="21"/>
      <c r="V252" s="21"/>
      <c r="W252" s="21"/>
      <c r="X252" s="21"/>
      <c r="Y252" s="21"/>
      <c r="Z252" s="21"/>
    </row>
    <row r="253" spans="1:26" ht="14">
      <c r="A253" s="21"/>
      <c r="B253" s="21"/>
      <c r="C253" s="21"/>
      <c r="D253" s="5"/>
      <c r="E253" s="5"/>
      <c r="F253" s="5"/>
      <c r="G253" s="21"/>
      <c r="H253" s="21"/>
      <c r="I253" s="21"/>
      <c r="J253" s="21"/>
      <c r="K253" s="21"/>
      <c r="L253" s="21"/>
      <c r="M253" s="21"/>
      <c r="N253" s="21"/>
      <c r="O253" s="21"/>
      <c r="P253" s="21"/>
      <c r="Q253" s="21"/>
      <c r="R253" s="21"/>
      <c r="S253" s="21"/>
      <c r="T253" s="21"/>
      <c r="U253" s="21"/>
      <c r="V253" s="21"/>
      <c r="W253" s="21"/>
      <c r="X253" s="21"/>
      <c r="Y253" s="21"/>
      <c r="Z253" s="21"/>
    </row>
    <row r="254" spans="1:26" ht="14">
      <c r="A254" s="21"/>
      <c r="B254" s="21"/>
      <c r="C254" s="21"/>
      <c r="D254" s="5"/>
      <c r="E254" s="5"/>
      <c r="F254" s="5"/>
      <c r="G254" s="21"/>
      <c r="H254" s="21"/>
      <c r="I254" s="21"/>
      <c r="J254" s="21"/>
      <c r="K254" s="21"/>
      <c r="L254" s="21"/>
      <c r="M254" s="21"/>
      <c r="N254" s="21"/>
      <c r="O254" s="21"/>
      <c r="P254" s="21"/>
      <c r="Q254" s="21"/>
      <c r="R254" s="21"/>
      <c r="S254" s="21"/>
      <c r="T254" s="21"/>
      <c r="U254" s="21"/>
      <c r="V254" s="21"/>
      <c r="W254" s="21"/>
      <c r="X254" s="21"/>
      <c r="Y254" s="21"/>
      <c r="Z254" s="21"/>
    </row>
    <row r="255" spans="1:26" ht="14">
      <c r="A255" s="21"/>
      <c r="B255" s="21"/>
      <c r="C255" s="21"/>
      <c r="D255" s="5"/>
      <c r="E255" s="5"/>
      <c r="F255" s="5"/>
      <c r="G255" s="21"/>
      <c r="H255" s="21"/>
      <c r="I255" s="21"/>
      <c r="J255" s="21"/>
      <c r="K255" s="21"/>
      <c r="L255" s="21"/>
      <c r="M255" s="21"/>
      <c r="N255" s="21"/>
      <c r="O255" s="21"/>
      <c r="P255" s="21"/>
      <c r="Q255" s="21"/>
      <c r="R255" s="21"/>
      <c r="S255" s="21"/>
      <c r="T255" s="21"/>
      <c r="U255" s="21"/>
      <c r="V255" s="21"/>
      <c r="W255" s="21"/>
      <c r="X255" s="21"/>
      <c r="Y255" s="21"/>
      <c r="Z255" s="21"/>
    </row>
    <row r="256" spans="1:26" ht="14">
      <c r="A256" s="21"/>
      <c r="B256" s="21"/>
      <c r="C256" s="21"/>
      <c r="D256" s="5"/>
      <c r="E256" s="5"/>
      <c r="F256" s="5"/>
      <c r="G256" s="21"/>
      <c r="H256" s="21"/>
      <c r="I256" s="21"/>
      <c r="J256" s="21"/>
      <c r="K256" s="21"/>
      <c r="L256" s="21"/>
      <c r="M256" s="21"/>
      <c r="N256" s="21"/>
      <c r="O256" s="21"/>
      <c r="P256" s="21"/>
      <c r="Q256" s="21"/>
      <c r="R256" s="21"/>
      <c r="S256" s="21"/>
      <c r="T256" s="21"/>
      <c r="U256" s="21"/>
      <c r="V256" s="21"/>
      <c r="W256" s="21"/>
      <c r="X256" s="21"/>
      <c r="Y256" s="21"/>
      <c r="Z256" s="21"/>
    </row>
    <row r="257" spans="1:26" ht="14">
      <c r="A257" s="21"/>
      <c r="B257" s="21"/>
      <c r="C257" s="21"/>
      <c r="D257" s="5"/>
      <c r="E257" s="5"/>
      <c r="F257" s="5"/>
      <c r="G257" s="21"/>
      <c r="H257" s="21"/>
      <c r="I257" s="21"/>
      <c r="J257" s="21"/>
      <c r="K257" s="21"/>
      <c r="L257" s="21"/>
      <c r="M257" s="21"/>
      <c r="N257" s="21"/>
      <c r="O257" s="21"/>
      <c r="P257" s="21"/>
      <c r="Q257" s="21"/>
      <c r="R257" s="21"/>
      <c r="S257" s="21"/>
      <c r="T257" s="21"/>
      <c r="U257" s="21"/>
      <c r="V257" s="21"/>
      <c r="W257" s="21"/>
      <c r="X257" s="21"/>
      <c r="Y257" s="21"/>
      <c r="Z257" s="21"/>
    </row>
    <row r="258" spans="1:26" ht="14">
      <c r="A258" s="21"/>
      <c r="B258" s="21"/>
      <c r="C258" s="21"/>
      <c r="D258" s="5"/>
      <c r="E258" s="5"/>
      <c r="F258" s="5"/>
      <c r="G258" s="21"/>
      <c r="H258" s="21"/>
      <c r="I258" s="21"/>
      <c r="J258" s="21"/>
      <c r="K258" s="21"/>
      <c r="L258" s="21"/>
      <c r="M258" s="21"/>
      <c r="N258" s="21"/>
      <c r="O258" s="21"/>
      <c r="P258" s="21"/>
      <c r="Q258" s="21"/>
      <c r="R258" s="21"/>
      <c r="S258" s="21"/>
      <c r="T258" s="21"/>
      <c r="U258" s="21"/>
      <c r="V258" s="21"/>
      <c r="W258" s="21"/>
      <c r="X258" s="21"/>
      <c r="Y258" s="21"/>
      <c r="Z258" s="21"/>
    </row>
    <row r="259" spans="1:26" ht="14">
      <c r="A259" s="21"/>
      <c r="B259" s="21"/>
      <c r="C259" s="21"/>
      <c r="D259" s="5"/>
      <c r="E259" s="5"/>
      <c r="F259" s="5"/>
      <c r="G259" s="21"/>
      <c r="H259" s="21"/>
      <c r="I259" s="21"/>
      <c r="J259" s="21"/>
      <c r="K259" s="21"/>
      <c r="L259" s="21"/>
      <c r="M259" s="21"/>
      <c r="N259" s="21"/>
      <c r="O259" s="21"/>
      <c r="P259" s="21"/>
      <c r="Q259" s="21"/>
      <c r="R259" s="21"/>
      <c r="S259" s="21"/>
      <c r="T259" s="21"/>
      <c r="U259" s="21"/>
      <c r="V259" s="21"/>
      <c r="W259" s="21"/>
      <c r="X259" s="21"/>
      <c r="Y259" s="21"/>
      <c r="Z259" s="21"/>
    </row>
    <row r="260" spans="1:26" ht="14">
      <c r="A260" s="21"/>
      <c r="B260" s="21"/>
      <c r="C260" s="21"/>
      <c r="D260" s="5"/>
      <c r="E260" s="5"/>
      <c r="F260" s="5"/>
      <c r="G260" s="21"/>
      <c r="H260" s="21"/>
      <c r="I260" s="21"/>
      <c r="J260" s="21"/>
      <c r="K260" s="21"/>
      <c r="L260" s="21"/>
      <c r="M260" s="21"/>
      <c r="N260" s="21"/>
      <c r="O260" s="21"/>
      <c r="P260" s="21"/>
      <c r="Q260" s="21"/>
      <c r="R260" s="21"/>
      <c r="S260" s="21"/>
      <c r="T260" s="21"/>
      <c r="U260" s="21"/>
      <c r="V260" s="21"/>
      <c r="W260" s="21"/>
      <c r="X260" s="21"/>
      <c r="Y260" s="21"/>
      <c r="Z260" s="21"/>
    </row>
    <row r="261" spans="1:26" ht="14">
      <c r="A261" s="21"/>
      <c r="B261" s="21"/>
      <c r="C261" s="21"/>
      <c r="D261" s="5"/>
      <c r="E261" s="5"/>
      <c r="F261" s="5"/>
      <c r="G261" s="21"/>
      <c r="H261" s="21"/>
      <c r="I261" s="21"/>
      <c r="J261" s="21"/>
      <c r="K261" s="21"/>
      <c r="L261" s="21"/>
      <c r="M261" s="21"/>
      <c r="N261" s="21"/>
      <c r="O261" s="21"/>
      <c r="P261" s="21"/>
      <c r="Q261" s="21"/>
      <c r="R261" s="21"/>
      <c r="S261" s="21"/>
      <c r="T261" s="21"/>
      <c r="U261" s="21"/>
      <c r="V261" s="21"/>
      <c r="W261" s="21"/>
      <c r="X261" s="21"/>
      <c r="Y261" s="21"/>
      <c r="Z261" s="21"/>
    </row>
    <row r="262" spans="1:26" ht="14">
      <c r="A262" s="21"/>
      <c r="B262" s="21"/>
      <c r="C262" s="21"/>
      <c r="D262" s="5"/>
      <c r="E262" s="5"/>
      <c r="F262" s="5"/>
      <c r="G262" s="21"/>
      <c r="H262" s="21"/>
      <c r="I262" s="21"/>
      <c r="J262" s="21"/>
      <c r="K262" s="21"/>
      <c r="L262" s="21"/>
      <c r="M262" s="21"/>
      <c r="N262" s="21"/>
      <c r="O262" s="21"/>
      <c r="P262" s="21"/>
      <c r="Q262" s="21"/>
      <c r="R262" s="21"/>
      <c r="S262" s="21"/>
      <c r="T262" s="21"/>
      <c r="U262" s="21"/>
      <c r="V262" s="21"/>
      <c r="W262" s="21"/>
      <c r="X262" s="21"/>
      <c r="Y262" s="21"/>
      <c r="Z262" s="21"/>
    </row>
    <row r="263" spans="1:26" ht="14">
      <c r="A263" s="21"/>
      <c r="B263" s="21"/>
      <c r="C263" s="21"/>
      <c r="D263" s="5"/>
      <c r="E263" s="5"/>
      <c r="F263" s="5"/>
      <c r="G263" s="21"/>
      <c r="H263" s="21"/>
      <c r="I263" s="21"/>
      <c r="J263" s="21"/>
      <c r="K263" s="21"/>
      <c r="L263" s="21"/>
      <c r="M263" s="21"/>
      <c r="N263" s="21"/>
      <c r="O263" s="21"/>
      <c r="P263" s="21"/>
      <c r="Q263" s="21"/>
      <c r="R263" s="21"/>
      <c r="S263" s="21"/>
      <c r="T263" s="21"/>
      <c r="U263" s="21"/>
      <c r="V263" s="21"/>
      <c r="W263" s="21"/>
      <c r="X263" s="21"/>
      <c r="Y263" s="21"/>
      <c r="Z263" s="21"/>
    </row>
    <row r="264" spans="1:26" ht="14">
      <c r="A264" s="21"/>
      <c r="B264" s="21"/>
      <c r="C264" s="21"/>
      <c r="D264" s="5"/>
      <c r="E264" s="5"/>
      <c r="F264" s="5"/>
      <c r="G264" s="21"/>
      <c r="H264" s="21"/>
      <c r="I264" s="21"/>
      <c r="J264" s="21"/>
      <c r="K264" s="21"/>
      <c r="L264" s="21"/>
      <c r="M264" s="21"/>
      <c r="N264" s="21"/>
      <c r="O264" s="21"/>
      <c r="P264" s="21"/>
      <c r="Q264" s="21"/>
      <c r="R264" s="21"/>
      <c r="S264" s="21"/>
      <c r="T264" s="21"/>
      <c r="U264" s="21"/>
      <c r="V264" s="21"/>
      <c r="W264" s="21"/>
      <c r="X264" s="21"/>
      <c r="Y264" s="21"/>
      <c r="Z264" s="21"/>
    </row>
    <row r="265" spans="1:26" ht="14">
      <c r="A265" s="21"/>
      <c r="B265" s="21"/>
      <c r="C265" s="21"/>
      <c r="D265" s="5"/>
      <c r="E265" s="5"/>
      <c r="F265" s="5"/>
      <c r="G265" s="21"/>
      <c r="H265" s="21"/>
      <c r="I265" s="21"/>
      <c r="J265" s="21"/>
      <c r="K265" s="21"/>
      <c r="L265" s="21"/>
      <c r="M265" s="21"/>
      <c r="N265" s="21"/>
      <c r="O265" s="21"/>
      <c r="P265" s="21"/>
      <c r="Q265" s="21"/>
      <c r="R265" s="21"/>
      <c r="S265" s="21"/>
      <c r="T265" s="21"/>
      <c r="U265" s="21"/>
      <c r="V265" s="21"/>
      <c r="W265" s="21"/>
      <c r="X265" s="21"/>
      <c r="Y265" s="21"/>
      <c r="Z265" s="21"/>
    </row>
    <row r="266" spans="1:26" ht="14">
      <c r="A266" s="21"/>
      <c r="B266" s="21"/>
      <c r="C266" s="21"/>
      <c r="D266" s="5"/>
      <c r="E266" s="5"/>
      <c r="F266" s="5"/>
      <c r="G266" s="21"/>
      <c r="H266" s="21"/>
      <c r="I266" s="21"/>
      <c r="J266" s="21"/>
      <c r="K266" s="21"/>
      <c r="L266" s="21"/>
      <c r="M266" s="21"/>
      <c r="N266" s="21"/>
      <c r="O266" s="21"/>
      <c r="P266" s="21"/>
      <c r="Q266" s="21"/>
      <c r="R266" s="21"/>
      <c r="S266" s="21"/>
      <c r="T266" s="21"/>
      <c r="U266" s="21"/>
      <c r="V266" s="21"/>
      <c r="W266" s="21"/>
      <c r="X266" s="21"/>
      <c r="Y266" s="21"/>
      <c r="Z266" s="21"/>
    </row>
    <row r="267" spans="1:26" ht="14">
      <c r="A267" s="21"/>
      <c r="B267" s="21"/>
      <c r="C267" s="21"/>
      <c r="D267" s="5"/>
      <c r="E267" s="5"/>
      <c r="F267" s="5"/>
      <c r="G267" s="21"/>
      <c r="H267" s="21"/>
      <c r="I267" s="21"/>
      <c r="J267" s="21"/>
      <c r="K267" s="21"/>
      <c r="L267" s="21"/>
      <c r="M267" s="21"/>
      <c r="N267" s="21"/>
      <c r="O267" s="21"/>
      <c r="P267" s="21"/>
      <c r="Q267" s="21"/>
      <c r="R267" s="21"/>
      <c r="S267" s="21"/>
      <c r="T267" s="21"/>
      <c r="U267" s="21"/>
      <c r="V267" s="21"/>
      <c r="W267" s="21"/>
      <c r="X267" s="21"/>
      <c r="Y267" s="21"/>
      <c r="Z267" s="21"/>
    </row>
    <row r="268" spans="1:26" ht="14">
      <c r="A268" s="21"/>
      <c r="B268" s="21"/>
      <c r="C268" s="21"/>
      <c r="D268" s="5"/>
      <c r="E268" s="5"/>
      <c r="F268" s="5"/>
      <c r="G268" s="21"/>
      <c r="H268" s="21"/>
      <c r="I268" s="21"/>
      <c r="J268" s="21"/>
      <c r="K268" s="21"/>
      <c r="L268" s="21"/>
      <c r="M268" s="21"/>
      <c r="N268" s="21"/>
      <c r="O268" s="21"/>
      <c r="P268" s="21"/>
      <c r="Q268" s="21"/>
      <c r="R268" s="21"/>
      <c r="S268" s="21"/>
      <c r="T268" s="21"/>
      <c r="U268" s="21"/>
      <c r="V268" s="21"/>
      <c r="W268" s="21"/>
      <c r="X268" s="21"/>
      <c r="Y268" s="21"/>
      <c r="Z268" s="21"/>
    </row>
    <row r="269" spans="1:26" ht="14">
      <c r="A269" s="21"/>
      <c r="B269" s="21"/>
      <c r="C269" s="21"/>
      <c r="D269" s="5"/>
      <c r="E269" s="5"/>
      <c r="F269" s="5"/>
      <c r="G269" s="21"/>
      <c r="H269" s="21"/>
      <c r="I269" s="21"/>
      <c r="J269" s="21"/>
      <c r="K269" s="21"/>
      <c r="L269" s="21"/>
      <c r="M269" s="21"/>
      <c r="N269" s="21"/>
      <c r="O269" s="21"/>
      <c r="P269" s="21"/>
      <c r="Q269" s="21"/>
      <c r="R269" s="21"/>
      <c r="S269" s="21"/>
      <c r="T269" s="21"/>
      <c r="U269" s="21"/>
      <c r="V269" s="21"/>
      <c r="W269" s="21"/>
      <c r="X269" s="21"/>
      <c r="Y269" s="21"/>
      <c r="Z269" s="21"/>
    </row>
    <row r="270" spans="1:26" ht="14">
      <c r="A270" s="21"/>
      <c r="B270" s="21"/>
      <c r="C270" s="21"/>
      <c r="D270" s="5"/>
      <c r="E270" s="5"/>
      <c r="F270" s="5"/>
      <c r="G270" s="21"/>
      <c r="H270" s="21"/>
      <c r="I270" s="21"/>
      <c r="J270" s="21"/>
      <c r="K270" s="21"/>
      <c r="L270" s="21"/>
      <c r="M270" s="21"/>
      <c r="N270" s="21"/>
      <c r="O270" s="21"/>
      <c r="P270" s="21"/>
      <c r="Q270" s="21"/>
      <c r="R270" s="21"/>
      <c r="S270" s="21"/>
      <c r="T270" s="21"/>
      <c r="U270" s="21"/>
      <c r="V270" s="21"/>
      <c r="W270" s="21"/>
      <c r="X270" s="21"/>
      <c r="Y270" s="21"/>
      <c r="Z270" s="21"/>
    </row>
    <row r="271" spans="1:26" ht="14">
      <c r="A271" s="21"/>
      <c r="B271" s="21"/>
      <c r="C271" s="21"/>
      <c r="D271" s="5"/>
      <c r="E271" s="5"/>
      <c r="F271" s="5"/>
      <c r="G271" s="21"/>
      <c r="H271" s="21"/>
      <c r="I271" s="21"/>
      <c r="J271" s="21"/>
      <c r="K271" s="21"/>
      <c r="L271" s="21"/>
      <c r="M271" s="21"/>
      <c r="N271" s="21"/>
      <c r="O271" s="21"/>
      <c r="P271" s="21"/>
      <c r="Q271" s="21"/>
      <c r="R271" s="21"/>
      <c r="S271" s="21"/>
      <c r="T271" s="21"/>
      <c r="U271" s="21"/>
      <c r="V271" s="21"/>
      <c r="W271" s="21"/>
      <c r="X271" s="21"/>
      <c r="Y271" s="21"/>
      <c r="Z271" s="21"/>
    </row>
    <row r="272" spans="1:26" ht="14">
      <c r="A272" s="21"/>
      <c r="B272" s="21"/>
      <c r="C272" s="21"/>
      <c r="D272" s="5"/>
      <c r="E272" s="5"/>
      <c r="F272" s="5"/>
      <c r="G272" s="21"/>
      <c r="H272" s="21"/>
      <c r="I272" s="21"/>
      <c r="J272" s="21"/>
      <c r="K272" s="21"/>
      <c r="L272" s="21"/>
      <c r="M272" s="21"/>
      <c r="N272" s="21"/>
      <c r="O272" s="21"/>
      <c r="P272" s="21"/>
      <c r="Q272" s="21"/>
      <c r="R272" s="21"/>
      <c r="S272" s="21"/>
      <c r="T272" s="21"/>
      <c r="U272" s="21"/>
      <c r="V272" s="21"/>
      <c r="W272" s="21"/>
      <c r="X272" s="21"/>
      <c r="Y272" s="21"/>
      <c r="Z272" s="21"/>
    </row>
    <row r="273" spans="1:26" ht="14">
      <c r="A273" s="21"/>
      <c r="B273" s="21"/>
      <c r="C273" s="21"/>
      <c r="D273" s="5"/>
      <c r="E273" s="5"/>
      <c r="F273" s="5"/>
      <c r="G273" s="21"/>
      <c r="H273" s="21"/>
      <c r="I273" s="21"/>
      <c r="J273" s="21"/>
      <c r="K273" s="21"/>
      <c r="L273" s="21"/>
      <c r="M273" s="21"/>
      <c r="N273" s="21"/>
      <c r="O273" s="21"/>
      <c r="P273" s="21"/>
      <c r="Q273" s="21"/>
      <c r="R273" s="21"/>
      <c r="S273" s="21"/>
      <c r="T273" s="21"/>
      <c r="U273" s="21"/>
      <c r="V273" s="21"/>
      <c r="W273" s="21"/>
      <c r="X273" s="21"/>
      <c r="Y273" s="21"/>
      <c r="Z273" s="21"/>
    </row>
    <row r="274" spans="1:26" ht="14">
      <c r="A274" s="21"/>
      <c r="B274" s="21"/>
      <c r="C274" s="21"/>
      <c r="D274" s="5"/>
      <c r="E274" s="5"/>
      <c r="F274" s="5"/>
      <c r="G274" s="21"/>
      <c r="H274" s="21"/>
      <c r="I274" s="21"/>
      <c r="J274" s="21"/>
      <c r="K274" s="21"/>
      <c r="L274" s="21"/>
      <c r="M274" s="21"/>
      <c r="N274" s="21"/>
      <c r="O274" s="21"/>
      <c r="P274" s="21"/>
      <c r="Q274" s="21"/>
      <c r="R274" s="21"/>
      <c r="S274" s="21"/>
      <c r="T274" s="21"/>
      <c r="U274" s="21"/>
      <c r="V274" s="21"/>
      <c r="W274" s="21"/>
      <c r="X274" s="21"/>
      <c r="Y274" s="21"/>
      <c r="Z274" s="21"/>
    </row>
    <row r="275" spans="1:26" ht="14">
      <c r="A275" s="21"/>
      <c r="B275" s="21"/>
      <c r="C275" s="21"/>
      <c r="D275" s="5"/>
      <c r="E275" s="5"/>
      <c r="F275" s="5"/>
      <c r="G275" s="21"/>
      <c r="H275" s="21"/>
      <c r="I275" s="21"/>
      <c r="J275" s="21"/>
      <c r="K275" s="21"/>
      <c r="L275" s="21"/>
      <c r="M275" s="21"/>
      <c r="N275" s="21"/>
      <c r="O275" s="21"/>
      <c r="P275" s="21"/>
      <c r="Q275" s="21"/>
      <c r="R275" s="21"/>
      <c r="S275" s="21"/>
      <c r="T275" s="21"/>
      <c r="U275" s="21"/>
      <c r="V275" s="21"/>
      <c r="W275" s="21"/>
      <c r="X275" s="21"/>
      <c r="Y275" s="21"/>
      <c r="Z275" s="21"/>
    </row>
    <row r="276" spans="1:26" ht="14">
      <c r="A276" s="21"/>
      <c r="B276" s="21"/>
      <c r="C276" s="21"/>
      <c r="D276" s="5"/>
      <c r="E276" s="5"/>
      <c r="F276" s="5"/>
      <c r="G276" s="21"/>
      <c r="H276" s="21"/>
      <c r="I276" s="21"/>
      <c r="J276" s="21"/>
      <c r="K276" s="21"/>
      <c r="L276" s="21"/>
      <c r="M276" s="21"/>
      <c r="N276" s="21"/>
      <c r="O276" s="21"/>
      <c r="P276" s="21"/>
      <c r="Q276" s="21"/>
      <c r="R276" s="21"/>
      <c r="S276" s="21"/>
      <c r="T276" s="21"/>
      <c r="U276" s="21"/>
      <c r="V276" s="21"/>
      <c r="W276" s="21"/>
      <c r="X276" s="21"/>
      <c r="Y276" s="21"/>
      <c r="Z276" s="21"/>
    </row>
    <row r="277" spans="1:26" ht="14">
      <c r="A277" s="21"/>
      <c r="B277" s="21"/>
      <c r="C277" s="21"/>
      <c r="D277" s="5"/>
      <c r="E277" s="5"/>
      <c r="F277" s="5"/>
      <c r="G277" s="21"/>
      <c r="H277" s="21"/>
      <c r="I277" s="21"/>
      <c r="J277" s="21"/>
      <c r="K277" s="21"/>
      <c r="L277" s="21"/>
      <c r="M277" s="21"/>
      <c r="N277" s="21"/>
      <c r="O277" s="21"/>
      <c r="P277" s="21"/>
      <c r="Q277" s="21"/>
      <c r="R277" s="21"/>
      <c r="S277" s="21"/>
      <c r="T277" s="21"/>
      <c r="U277" s="21"/>
      <c r="V277" s="21"/>
      <c r="W277" s="21"/>
      <c r="X277" s="21"/>
      <c r="Y277" s="21"/>
      <c r="Z277" s="21"/>
    </row>
    <row r="278" spans="1:26" ht="14">
      <c r="A278" s="21"/>
      <c r="B278" s="21"/>
      <c r="C278" s="21"/>
      <c r="D278" s="5"/>
      <c r="E278" s="5"/>
      <c r="F278" s="5"/>
      <c r="G278" s="21"/>
      <c r="H278" s="21"/>
      <c r="I278" s="21"/>
      <c r="J278" s="21"/>
      <c r="K278" s="21"/>
      <c r="L278" s="21"/>
      <c r="M278" s="21"/>
      <c r="N278" s="21"/>
      <c r="O278" s="21"/>
      <c r="P278" s="21"/>
      <c r="Q278" s="21"/>
      <c r="R278" s="21"/>
      <c r="S278" s="21"/>
      <c r="T278" s="21"/>
      <c r="U278" s="21"/>
      <c r="V278" s="21"/>
      <c r="W278" s="21"/>
      <c r="X278" s="21"/>
      <c r="Y278" s="21"/>
      <c r="Z278" s="21"/>
    </row>
    <row r="279" spans="1:26" ht="14">
      <c r="A279" s="21"/>
      <c r="B279" s="21"/>
      <c r="C279" s="21"/>
      <c r="D279" s="5"/>
      <c r="E279" s="5"/>
      <c r="F279" s="5"/>
      <c r="G279" s="21"/>
      <c r="H279" s="21"/>
      <c r="I279" s="21"/>
      <c r="J279" s="21"/>
      <c r="K279" s="21"/>
      <c r="L279" s="21"/>
      <c r="M279" s="21"/>
      <c r="N279" s="21"/>
      <c r="O279" s="21"/>
      <c r="P279" s="21"/>
      <c r="Q279" s="21"/>
      <c r="R279" s="21"/>
      <c r="S279" s="21"/>
      <c r="T279" s="21"/>
      <c r="U279" s="21"/>
      <c r="V279" s="21"/>
      <c r="W279" s="21"/>
      <c r="X279" s="21"/>
      <c r="Y279" s="21"/>
      <c r="Z279" s="21"/>
    </row>
    <row r="280" spans="1:26" ht="14">
      <c r="A280" s="21"/>
      <c r="B280" s="21"/>
      <c r="C280" s="21"/>
      <c r="D280" s="5"/>
      <c r="E280" s="5"/>
      <c r="F280" s="5"/>
      <c r="G280" s="21"/>
      <c r="H280" s="21"/>
      <c r="I280" s="21"/>
      <c r="J280" s="21"/>
      <c r="K280" s="21"/>
      <c r="L280" s="21"/>
      <c r="M280" s="21"/>
      <c r="N280" s="21"/>
      <c r="O280" s="21"/>
      <c r="P280" s="21"/>
      <c r="Q280" s="21"/>
      <c r="R280" s="21"/>
      <c r="S280" s="21"/>
      <c r="T280" s="21"/>
      <c r="U280" s="21"/>
      <c r="V280" s="21"/>
      <c r="W280" s="21"/>
      <c r="X280" s="21"/>
      <c r="Y280" s="21"/>
      <c r="Z280" s="21"/>
    </row>
    <row r="281" spans="1:26" ht="14">
      <c r="A281" s="21"/>
      <c r="B281" s="21"/>
      <c r="C281" s="21"/>
      <c r="D281" s="5"/>
      <c r="E281" s="5"/>
      <c r="F281" s="5"/>
      <c r="G281" s="21"/>
      <c r="H281" s="21"/>
      <c r="I281" s="21"/>
      <c r="J281" s="21"/>
      <c r="K281" s="21"/>
      <c r="L281" s="21"/>
      <c r="M281" s="21"/>
      <c r="N281" s="21"/>
      <c r="O281" s="21"/>
      <c r="P281" s="21"/>
      <c r="Q281" s="21"/>
      <c r="R281" s="21"/>
      <c r="S281" s="21"/>
      <c r="T281" s="21"/>
      <c r="U281" s="21"/>
      <c r="V281" s="21"/>
      <c r="W281" s="21"/>
      <c r="X281" s="21"/>
      <c r="Y281" s="21"/>
      <c r="Z281" s="21"/>
    </row>
    <row r="282" spans="1:26" ht="14">
      <c r="A282" s="21"/>
      <c r="B282" s="21"/>
      <c r="C282" s="21"/>
      <c r="D282" s="5"/>
      <c r="E282" s="5"/>
      <c r="F282" s="5"/>
      <c r="G282" s="21"/>
      <c r="H282" s="21"/>
      <c r="I282" s="21"/>
      <c r="J282" s="21"/>
      <c r="K282" s="21"/>
      <c r="L282" s="21"/>
      <c r="M282" s="21"/>
      <c r="N282" s="21"/>
      <c r="O282" s="21"/>
      <c r="P282" s="21"/>
      <c r="Q282" s="21"/>
      <c r="R282" s="21"/>
      <c r="S282" s="21"/>
      <c r="T282" s="21"/>
      <c r="U282" s="21"/>
      <c r="V282" s="21"/>
      <c r="W282" s="21"/>
      <c r="X282" s="21"/>
      <c r="Y282" s="21"/>
      <c r="Z282" s="21"/>
    </row>
    <row r="283" spans="1:26" ht="14">
      <c r="A283" s="21"/>
      <c r="B283" s="21"/>
      <c r="C283" s="21"/>
      <c r="D283" s="5"/>
      <c r="E283" s="5"/>
      <c r="F283" s="5"/>
      <c r="G283" s="21"/>
      <c r="H283" s="21"/>
      <c r="I283" s="21"/>
      <c r="J283" s="21"/>
      <c r="K283" s="21"/>
      <c r="L283" s="21"/>
      <c r="M283" s="21"/>
      <c r="N283" s="21"/>
      <c r="O283" s="21"/>
      <c r="P283" s="21"/>
      <c r="Q283" s="21"/>
      <c r="R283" s="21"/>
      <c r="S283" s="21"/>
      <c r="T283" s="21"/>
      <c r="U283" s="21"/>
      <c r="V283" s="21"/>
      <c r="W283" s="21"/>
      <c r="X283" s="21"/>
      <c r="Y283" s="21"/>
      <c r="Z283" s="21"/>
    </row>
    <row r="284" spans="1:26" ht="14">
      <c r="A284" s="21"/>
      <c r="B284" s="21"/>
      <c r="C284" s="21"/>
      <c r="D284" s="5"/>
      <c r="E284" s="5"/>
      <c r="F284" s="5"/>
      <c r="G284" s="21"/>
      <c r="H284" s="21"/>
      <c r="I284" s="21"/>
      <c r="J284" s="21"/>
      <c r="K284" s="21"/>
      <c r="L284" s="21"/>
      <c r="M284" s="21"/>
      <c r="N284" s="21"/>
      <c r="O284" s="21"/>
      <c r="P284" s="21"/>
      <c r="Q284" s="21"/>
      <c r="R284" s="21"/>
      <c r="S284" s="21"/>
      <c r="T284" s="21"/>
      <c r="U284" s="21"/>
      <c r="V284" s="21"/>
      <c r="W284" s="21"/>
      <c r="X284" s="21"/>
      <c r="Y284" s="21"/>
      <c r="Z284" s="21"/>
    </row>
    <row r="285" spans="1:26" ht="14">
      <c r="A285" s="21"/>
      <c r="B285" s="21"/>
      <c r="C285" s="21"/>
      <c r="D285" s="5"/>
      <c r="E285" s="5"/>
      <c r="F285" s="5"/>
      <c r="G285" s="21"/>
      <c r="H285" s="21"/>
      <c r="I285" s="21"/>
      <c r="J285" s="21"/>
      <c r="K285" s="21"/>
      <c r="L285" s="21"/>
      <c r="M285" s="21"/>
      <c r="N285" s="21"/>
      <c r="O285" s="21"/>
      <c r="P285" s="21"/>
      <c r="Q285" s="21"/>
      <c r="R285" s="21"/>
      <c r="S285" s="21"/>
      <c r="T285" s="21"/>
      <c r="U285" s="21"/>
      <c r="V285" s="21"/>
      <c r="W285" s="21"/>
      <c r="X285" s="21"/>
      <c r="Y285" s="21"/>
      <c r="Z285" s="21"/>
    </row>
    <row r="286" spans="1:26" ht="14">
      <c r="A286" s="21"/>
      <c r="B286" s="21"/>
      <c r="C286" s="21"/>
      <c r="D286" s="5"/>
      <c r="E286" s="5"/>
      <c r="F286" s="5"/>
      <c r="G286" s="21"/>
      <c r="H286" s="21"/>
      <c r="I286" s="21"/>
      <c r="J286" s="21"/>
      <c r="K286" s="21"/>
      <c r="L286" s="21"/>
      <c r="M286" s="21"/>
      <c r="N286" s="21"/>
      <c r="O286" s="21"/>
      <c r="P286" s="21"/>
      <c r="Q286" s="21"/>
      <c r="R286" s="21"/>
      <c r="S286" s="21"/>
      <c r="T286" s="21"/>
      <c r="U286" s="21"/>
      <c r="V286" s="21"/>
      <c r="W286" s="21"/>
      <c r="X286" s="21"/>
      <c r="Y286" s="21"/>
      <c r="Z286" s="21"/>
    </row>
    <row r="287" spans="1:26" ht="14">
      <c r="A287" s="21"/>
      <c r="B287" s="21"/>
      <c r="C287" s="21"/>
      <c r="D287" s="5"/>
      <c r="E287" s="5"/>
      <c r="F287" s="5"/>
      <c r="G287" s="21"/>
      <c r="H287" s="21"/>
      <c r="I287" s="21"/>
      <c r="J287" s="21"/>
      <c r="K287" s="21"/>
      <c r="L287" s="21"/>
      <c r="M287" s="21"/>
      <c r="N287" s="21"/>
      <c r="O287" s="21"/>
      <c r="P287" s="21"/>
      <c r="Q287" s="21"/>
      <c r="R287" s="21"/>
      <c r="S287" s="21"/>
      <c r="T287" s="21"/>
      <c r="U287" s="21"/>
      <c r="V287" s="21"/>
      <c r="W287" s="21"/>
      <c r="X287" s="21"/>
      <c r="Y287" s="21"/>
      <c r="Z287" s="21"/>
    </row>
    <row r="288" spans="1:26" ht="14">
      <c r="A288" s="21"/>
      <c r="B288" s="21"/>
      <c r="C288" s="21"/>
      <c r="D288" s="5"/>
      <c r="E288" s="5"/>
      <c r="F288" s="5"/>
      <c r="G288" s="21"/>
      <c r="H288" s="21"/>
      <c r="I288" s="21"/>
      <c r="J288" s="21"/>
      <c r="K288" s="21"/>
      <c r="L288" s="21"/>
      <c r="M288" s="21"/>
      <c r="N288" s="21"/>
      <c r="O288" s="21"/>
      <c r="P288" s="21"/>
      <c r="Q288" s="21"/>
      <c r="R288" s="21"/>
      <c r="S288" s="21"/>
      <c r="T288" s="21"/>
      <c r="U288" s="21"/>
      <c r="V288" s="21"/>
      <c r="W288" s="21"/>
      <c r="X288" s="21"/>
      <c r="Y288" s="21"/>
      <c r="Z288" s="21"/>
    </row>
    <row r="289" spans="1:26" ht="14">
      <c r="A289" s="21"/>
      <c r="B289" s="21"/>
      <c r="C289" s="21"/>
      <c r="D289" s="5"/>
      <c r="E289" s="5"/>
      <c r="F289" s="5"/>
      <c r="G289" s="21"/>
      <c r="H289" s="21"/>
      <c r="I289" s="21"/>
      <c r="J289" s="21"/>
      <c r="K289" s="21"/>
      <c r="L289" s="21"/>
      <c r="M289" s="21"/>
      <c r="N289" s="21"/>
      <c r="O289" s="21"/>
      <c r="P289" s="21"/>
      <c r="Q289" s="21"/>
      <c r="R289" s="21"/>
      <c r="S289" s="21"/>
      <c r="T289" s="21"/>
      <c r="U289" s="21"/>
      <c r="V289" s="21"/>
      <c r="W289" s="21"/>
      <c r="X289" s="21"/>
      <c r="Y289" s="21"/>
      <c r="Z289" s="21"/>
    </row>
    <row r="290" spans="1:26" ht="14">
      <c r="A290" s="21"/>
      <c r="B290" s="21"/>
      <c r="C290" s="21"/>
      <c r="D290" s="5"/>
      <c r="E290" s="5"/>
      <c r="F290" s="5"/>
      <c r="G290" s="21"/>
      <c r="H290" s="21"/>
      <c r="I290" s="21"/>
      <c r="J290" s="21"/>
      <c r="K290" s="21"/>
      <c r="L290" s="21"/>
      <c r="M290" s="21"/>
      <c r="N290" s="21"/>
      <c r="O290" s="21"/>
      <c r="P290" s="21"/>
      <c r="Q290" s="21"/>
      <c r="R290" s="21"/>
      <c r="S290" s="21"/>
      <c r="T290" s="21"/>
      <c r="U290" s="21"/>
      <c r="V290" s="21"/>
      <c r="W290" s="21"/>
      <c r="X290" s="21"/>
      <c r="Y290" s="21"/>
      <c r="Z290" s="21"/>
    </row>
    <row r="291" spans="1:26" ht="14">
      <c r="A291" s="21"/>
      <c r="B291" s="21"/>
      <c r="C291" s="21"/>
      <c r="D291" s="5"/>
      <c r="E291" s="5"/>
      <c r="F291" s="5"/>
      <c r="G291" s="21"/>
      <c r="H291" s="21"/>
      <c r="I291" s="21"/>
      <c r="J291" s="21"/>
      <c r="K291" s="21"/>
      <c r="L291" s="21"/>
      <c r="M291" s="21"/>
      <c r="N291" s="21"/>
      <c r="O291" s="21"/>
      <c r="P291" s="21"/>
      <c r="Q291" s="21"/>
      <c r="R291" s="21"/>
      <c r="S291" s="21"/>
      <c r="T291" s="21"/>
      <c r="U291" s="21"/>
      <c r="V291" s="21"/>
      <c r="W291" s="21"/>
      <c r="X291" s="21"/>
      <c r="Y291" s="21"/>
      <c r="Z291" s="21"/>
    </row>
    <row r="292" spans="1:26" ht="14">
      <c r="A292" s="21"/>
      <c r="B292" s="21"/>
      <c r="C292" s="21"/>
      <c r="D292" s="5"/>
      <c r="E292" s="5"/>
      <c r="F292" s="5"/>
      <c r="G292" s="21"/>
      <c r="H292" s="21"/>
      <c r="I292" s="21"/>
      <c r="J292" s="21"/>
      <c r="K292" s="21"/>
      <c r="L292" s="21"/>
      <c r="M292" s="21"/>
      <c r="N292" s="21"/>
      <c r="O292" s="21"/>
      <c r="P292" s="21"/>
      <c r="Q292" s="21"/>
      <c r="R292" s="21"/>
      <c r="S292" s="21"/>
      <c r="T292" s="21"/>
      <c r="U292" s="21"/>
      <c r="V292" s="21"/>
      <c r="W292" s="21"/>
      <c r="X292" s="21"/>
      <c r="Y292" s="21"/>
      <c r="Z292" s="21"/>
    </row>
    <row r="293" spans="1:26" ht="14">
      <c r="A293" s="21"/>
      <c r="B293" s="21"/>
      <c r="C293" s="21"/>
      <c r="D293" s="5"/>
      <c r="E293" s="5"/>
      <c r="F293" s="5"/>
      <c r="G293" s="21"/>
      <c r="H293" s="21"/>
      <c r="I293" s="21"/>
      <c r="J293" s="21"/>
      <c r="K293" s="21"/>
      <c r="L293" s="21"/>
      <c r="M293" s="21"/>
      <c r="N293" s="21"/>
      <c r="O293" s="21"/>
      <c r="P293" s="21"/>
      <c r="Q293" s="21"/>
      <c r="R293" s="21"/>
      <c r="S293" s="21"/>
      <c r="T293" s="21"/>
      <c r="U293" s="21"/>
      <c r="V293" s="21"/>
      <c r="W293" s="21"/>
      <c r="X293" s="21"/>
      <c r="Y293" s="21"/>
      <c r="Z293" s="21"/>
    </row>
    <row r="294" spans="1:26" ht="14">
      <c r="A294" s="21"/>
      <c r="B294" s="21"/>
      <c r="C294" s="21"/>
      <c r="D294" s="5"/>
      <c r="E294" s="5"/>
      <c r="F294" s="5"/>
      <c r="G294" s="21"/>
      <c r="H294" s="21"/>
      <c r="I294" s="21"/>
      <c r="J294" s="21"/>
      <c r="K294" s="21"/>
      <c r="L294" s="21"/>
      <c r="M294" s="21"/>
      <c r="N294" s="21"/>
      <c r="O294" s="21"/>
      <c r="P294" s="21"/>
      <c r="Q294" s="21"/>
      <c r="R294" s="21"/>
      <c r="S294" s="21"/>
      <c r="T294" s="21"/>
      <c r="U294" s="21"/>
      <c r="V294" s="21"/>
      <c r="W294" s="21"/>
      <c r="X294" s="21"/>
      <c r="Y294" s="21"/>
      <c r="Z294" s="21"/>
    </row>
    <row r="295" spans="1:26" ht="14">
      <c r="A295" s="21"/>
      <c r="B295" s="21"/>
      <c r="C295" s="21"/>
      <c r="D295" s="5"/>
      <c r="E295" s="5"/>
      <c r="F295" s="5"/>
      <c r="G295" s="21"/>
      <c r="H295" s="21"/>
      <c r="I295" s="21"/>
      <c r="J295" s="21"/>
      <c r="K295" s="21"/>
      <c r="L295" s="21"/>
      <c r="M295" s="21"/>
      <c r="N295" s="21"/>
      <c r="O295" s="21"/>
      <c r="P295" s="21"/>
      <c r="Q295" s="21"/>
      <c r="R295" s="21"/>
      <c r="S295" s="21"/>
      <c r="T295" s="21"/>
      <c r="U295" s="21"/>
      <c r="V295" s="21"/>
      <c r="W295" s="21"/>
      <c r="X295" s="21"/>
      <c r="Y295" s="21"/>
      <c r="Z295" s="21"/>
    </row>
    <row r="296" spans="1:26" ht="14">
      <c r="A296" s="21"/>
      <c r="B296" s="21"/>
      <c r="C296" s="21"/>
      <c r="D296" s="5"/>
      <c r="E296" s="5"/>
      <c r="F296" s="5"/>
      <c r="G296" s="21"/>
      <c r="H296" s="21"/>
      <c r="I296" s="21"/>
      <c r="J296" s="21"/>
      <c r="K296" s="21"/>
      <c r="L296" s="21"/>
      <c r="M296" s="21"/>
      <c r="N296" s="21"/>
      <c r="O296" s="21"/>
      <c r="P296" s="21"/>
      <c r="Q296" s="21"/>
      <c r="R296" s="21"/>
      <c r="S296" s="21"/>
      <c r="T296" s="21"/>
      <c r="U296" s="21"/>
      <c r="V296" s="21"/>
      <c r="W296" s="21"/>
      <c r="X296" s="21"/>
      <c r="Y296" s="21"/>
      <c r="Z296" s="21"/>
    </row>
    <row r="297" spans="1:26" ht="14">
      <c r="A297" s="21"/>
      <c r="B297" s="21"/>
      <c r="C297" s="21"/>
      <c r="D297" s="5"/>
      <c r="E297" s="5"/>
      <c r="F297" s="5"/>
      <c r="G297" s="21"/>
      <c r="H297" s="21"/>
      <c r="I297" s="21"/>
      <c r="J297" s="21"/>
      <c r="K297" s="21"/>
      <c r="L297" s="21"/>
      <c r="M297" s="21"/>
      <c r="N297" s="21"/>
      <c r="O297" s="21"/>
      <c r="P297" s="21"/>
      <c r="Q297" s="21"/>
      <c r="R297" s="21"/>
      <c r="S297" s="21"/>
      <c r="T297" s="21"/>
      <c r="U297" s="21"/>
      <c r="V297" s="21"/>
      <c r="W297" s="21"/>
      <c r="X297" s="21"/>
      <c r="Y297" s="21"/>
      <c r="Z297" s="21"/>
    </row>
    <row r="298" spans="1:26" ht="14">
      <c r="A298" s="21"/>
      <c r="B298" s="21"/>
      <c r="C298" s="21"/>
      <c r="D298" s="5"/>
      <c r="E298" s="5"/>
      <c r="F298" s="5"/>
      <c r="G298" s="21"/>
      <c r="H298" s="21"/>
      <c r="I298" s="21"/>
      <c r="J298" s="21"/>
      <c r="K298" s="21"/>
      <c r="L298" s="21"/>
      <c r="M298" s="21"/>
      <c r="N298" s="21"/>
      <c r="O298" s="21"/>
      <c r="P298" s="21"/>
      <c r="Q298" s="21"/>
      <c r="R298" s="21"/>
      <c r="S298" s="21"/>
      <c r="T298" s="21"/>
      <c r="U298" s="21"/>
      <c r="V298" s="21"/>
      <c r="W298" s="21"/>
      <c r="X298" s="21"/>
      <c r="Y298" s="21"/>
      <c r="Z298" s="21"/>
    </row>
    <row r="299" spans="1:26" ht="14">
      <c r="A299" s="21"/>
      <c r="B299" s="21"/>
      <c r="C299" s="21"/>
      <c r="D299" s="5"/>
      <c r="E299" s="5"/>
      <c r="F299" s="5"/>
      <c r="G299" s="21"/>
      <c r="H299" s="21"/>
      <c r="I299" s="21"/>
      <c r="J299" s="21"/>
      <c r="K299" s="21"/>
      <c r="L299" s="21"/>
      <c r="M299" s="21"/>
      <c r="N299" s="21"/>
      <c r="O299" s="21"/>
      <c r="P299" s="21"/>
      <c r="Q299" s="21"/>
      <c r="R299" s="21"/>
      <c r="S299" s="21"/>
      <c r="T299" s="21"/>
      <c r="U299" s="21"/>
      <c r="V299" s="21"/>
      <c r="W299" s="21"/>
      <c r="X299" s="21"/>
      <c r="Y299" s="21"/>
      <c r="Z299" s="21"/>
    </row>
    <row r="300" spans="1:26" ht="14">
      <c r="A300" s="21"/>
      <c r="B300" s="21"/>
      <c r="C300" s="21"/>
      <c r="D300" s="5"/>
      <c r="E300" s="5"/>
      <c r="F300" s="5"/>
      <c r="G300" s="21"/>
      <c r="H300" s="21"/>
      <c r="I300" s="21"/>
      <c r="J300" s="21"/>
      <c r="K300" s="21"/>
      <c r="L300" s="21"/>
      <c r="M300" s="21"/>
      <c r="N300" s="21"/>
      <c r="O300" s="21"/>
      <c r="P300" s="21"/>
      <c r="Q300" s="21"/>
      <c r="R300" s="21"/>
      <c r="S300" s="21"/>
      <c r="T300" s="21"/>
      <c r="U300" s="21"/>
      <c r="V300" s="21"/>
      <c r="W300" s="21"/>
      <c r="X300" s="21"/>
      <c r="Y300" s="21"/>
      <c r="Z300" s="21"/>
    </row>
    <row r="301" spans="1:26" ht="14">
      <c r="A301" s="21"/>
      <c r="B301" s="21"/>
      <c r="C301" s="21"/>
      <c r="D301" s="5"/>
      <c r="E301" s="5"/>
      <c r="F301" s="5"/>
      <c r="G301" s="21"/>
      <c r="H301" s="21"/>
      <c r="I301" s="21"/>
      <c r="J301" s="21"/>
      <c r="K301" s="21"/>
      <c r="L301" s="21"/>
      <c r="M301" s="21"/>
      <c r="N301" s="21"/>
      <c r="O301" s="21"/>
      <c r="P301" s="21"/>
      <c r="Q301" s="21"/>
      <c r="R301" s="21"/>
      <c r="S301" s="21"/>
      <c r="T301" s="21"/>
      <c r="U301" s="21"/>
      <c r="V301" s="21"/>
      <c r="W301" s="21"/>
      <c r="X301" s="21"/>
      <c r="Y301" s="21"/>
      <c r="Z301" s="21"/>
    </row>
    <row r="302" spans="1:26" ht="14">
      <c r="A302" s="21"/>
      <c r="B302" s="21"/>
      <c r="C302" s="21"/>
      <c r="D302" s="5"/>
      <c r="E302" s="5"/>
      <c r="F302" s="5"/>
      <c r="G302" s="21"/>
      <c r="H302" s="21"/>
      <c r="I302" s="21"/>
      <c r="J302" s="21"/>
      <c r="K302" s="21"/>
      <c r="L302" s="21"/>
      <c r="M302" s="21"/>
      <c r="N302" s="21"/>
      <c r="O302" s="21"/>
      <c r="P302" s="21"/>
      <c r="Q302" s="21"/>
      <c r="R302" s="21"/>
      <c r="S302" s="21"/>
      <c r="T302" s="21"/>
      <c r="U302" s="21"/>
      <c r="V302" s="21"/>
      <c r="W302" s="21"/>
      <c r="X302" s="21"/>
      <c r="Y302" s="21"/>
      <c r="Z302" s="21"/>
    </row>
    <row r="303" spans="1:26" ht="14">
      <c r="A303" s="21"/>
      <c r="B303" s="21"/>
      <c r="C303" s="21"/>
      <c r="D303" s="5"/>
      <c r="E303" s="5"/>
      <c r="F303" s="5"/>
      <c r="G303" s="21"/>
      <c r="H303" s="21"/>
      <c r="I303" s="21"/>
      <c r="J303" s="21"/>
      <c r="K303" s="21"/>
      <c r="L303" s="21"/>
      <c r="M303" s="21"/>
      <c r="N303" s="21"/>
      <c r="O303" s="21"/>
      <c r="P303" s="21"/>
      <c r="Q303" s="21"/>
      <c r="R303" s="21"/>
      <c r="S303" s="21"/>
      <c r="T303" s="21"/>
      <c r="U303" s="21"/>
      <c r="V303" s="21"/>
      <c r="W303" s="21"/>
      <c r="X303" s="21"/>
      <c r="Y303" s="21"/>
      <c r="Z303" s="21"/>
    </row>
    <row r="304" spans="1:26" ht="14">
      <c r="A304" s="21"/>
      <c r="B304" s="21"/>
      <c r="C304" s="21"/>
      <c r="D304" s="5"/>
      <c r="E304" s="5"/>
      <c r="F304" s="5"/>
      <c r="G304" s="21"/>
      <c r="H304" s="21"/>
      <c r="I304" s="21"/>
      <c r="J304" s="21"/>
      <c r="K304" s="21"/>
      <c r="L304" s="21"/>
      <c r="M304" s="21"/>
      <c r="N304" s="21"/>
      <c r="O304" s="21"/>
      <c r="P304" s="21"/>
      <c r="Q304" s="21"/>
      <c r="R304" s="21"/>
      <c r="S304" s="21"/>
      <c r="T304" s="21"/>
      <c r="U304" s="21"/>
      <c r="V304" s="21"/>
      <c r="W304" s="21"/>
      <c r="X304" s="21"/>
      <c r="Y304" s="21"/>
      <c r="Z304" s="21"/>
    </row>
    <row r="305" spans="1:26" ht="14">
      <c r="A305" s="21"/>
      <c r="B305" s="21"/>
      <c r="C305" s="21"/>
      <c r="D305" s="5"/>
      <c r="E305" s="5"/>
      <c r="F305" s="5"/>
      <c r="G305" s="21"/>
      <c r="H305" s="21"/>
      <c r="I305" s="21"/>
      <c r="J305" s="21"/>
      <c r="K305" s="21"/>
      <c r="L305" s="21"/>
      <c r="M305" s="21"/>
      <c r="N305" s="21"/>
      <c r="O305" s="21"/>
      <c r="P305" s="21"/>
      <c r="Q305" s="21"/>
      <c r="R305" s="21"/>
      <c r="S305" s="21"/>
      <c r="T305" s="21"/>
      <c r="U305" s="21"/>
      <c r="V305" s="21"/>
      <c r="W305" s="21"/>
      <c r="X305" s="21"/>
      <c r="Y305" s="21"/>
      <c r="Z305" s="21"/>
    </row>
    <row r="306" spans="1:26" ht="14">
      <c r="A306" s="21"/>
      <c r="B306" s="21"/>
      <c r="C306" s="21"/>
      <c r="D306" s="5"/>
      <c r="E306" s="5"/>
      <c r="F306" s="5"/>
      <c r="G306" s="21"/>
      <c r="H306" s="21"/>
      <c r="I306" s="21"/>
      <c r="J306" s="21"/>
      <c r="K306" s="21"/>
      <c r="L306" s="21"/>
      <c r="M306" s="21"/>
      <c r="N306" s="21"/>
      <c r="O306" s="21"/>
      <c r="P306" s="21"/>
      <c r="Q306" s="21"/>
      <c r="R306" s="21"/>
      <c r="S306" s="21"/>
      <c r="T306" s="21"/>
      <c r="U306" s="21"/>
      <c r="V306" s="21"/>
      <c r="W306" s="21"/>
      <c r="X306" s="21"/>
      <c r="Y306" s="21"/>
      <c r="Z306" s="21"/>
    </row>
    <row r="307" spans="1:26" ht="14">
      <c r="A307" s="21"/>
      <c r="B307" s="21"/>
      <c r="C307" s="21"/>
      <c r="D307" s="5"/>
      <c r="E307" s="5"/>
      <c r="F307" s="5"/>
      <c r="G307" s="21"/>
      <c r="H307" s="21"/>
      <c r="I307" s="21"/>
      <c r="J307" s="21"/>
      <c r="K307" s="21"/>
      <c r="L307" s="21"/>
      <c r="M307" s="21"/>
      <c r="N307" s="21"/>
      <c r="O307" s="21"/>
      <c r="P307" s="21"/>
      <c r="Q307" s="21"/>
      <c r="R307" s="21"/>
      <c r="S307" s="21"/>
      <c r="T307" s="21"/>
      <c r="U307" s="21"/>
      <c r="V307" s="21"/>
      <c r="W307" s="21"/>
      <c r="X307" s="21"/>
      <c r="Y307" s="21"/>
      <c r="Z307" s="21"/>
    </row>
    <row r="308" spans="1:26" ht="14">
      <c r="A308" s="21"/>
      <c r="B308" s="21"/>
      <c r="C308" s="21"/>
      <c r="D308" s="5"/>
      <c r="E308" s="5"/>
      <c r="F308" s="5"/>
      <c r="G308" s="21"/>
      <c r="H308" s="21"/>
      <c r="I308" s="21"/>
      <c r="J308" s="21"/>
      <c r="K308" s="21"/>
      <c r="L308" s="21"/>
      <c r="M308" s="21"/>
      <c r="N308" s="21"/>
      <c r="O308" s="21"/>
      <c r="P308" s="21"/>
      <c r="Q308" s="21"/>
      <c r="R308" s="21"/>
      <c r="S308" s="21"/>
      <c r="T308" s="21"/>
      <c r="U308" s="21"/>
      <c r="V308" s="21"/>
      <c r="W308" s="21"/>
      <c r="X308" s="21"/>
      <c r="Y308" s="21"/>
      <c r="Z308" s="21"/>
    </row>
    <row r="309" spans="1:26" ht="14">
      <c r="A309" s="21"/>
      <c r="B309" s="21"/>
      <c r="C309" s="21"/>
      <c r="D309" s="5"/>
      <c r="E309" s="5"/>
      <c r="F309" s="5"/>
      <c r="G309" s="21"/>
      <c r="H309" s="21"/>
      <c r="I309" s="21"/>
      <c r="J309" s="21"/>
      <c r="K309" s="21"/>
      <c r="L309" s="21"/>
      <c r="M309" s="21"/>
      <c r="N309" s="21"/>
      <c r="O309" s="21"/>
      <c r="P309" s="21"/>
      <c r="Q309" s="21"/>
      <c r="R309" s="21"/>
      <c r="S309" s="21"/>
      <c r="T309" s="21"/>
      <c r="U309" s="21"/>
      <c r="V309" s="21"/>
      <c r="W309" s="21"/>
      <c r="X309" s="21"/>
      <c r="Y309" s="21"/>
      <c r="Z309" s="21"/>
    </row>
    <row r="310" spans="1:26" ht="14">
      <c r="A310" s="21"/>
      <c r="B310" s="21"/>
      <c r="C310" s="21"/>
      <c r="D310" s="5"/>
      <c r="E310" s="5"/>
      <c r="F310" s="5"/>
      <c r="G310" s="21"/>
      <c r="H310" s="21"/>
      <c r="I310" s="21"/>
      <c r="J310" s="21"/>
      <c r="K310" s="21"/>
      <c r="L310" s="21"/>
      <c r="M310" s="21"/>
      <c r="N310" s="21"/>
      <c r="O310" s="21"/>
      <c r="P310" s="21"/>
      <c r="Q310" s="21"/>
      <c r="R310" s="21"/>
      <c r="S310" s="21"/>
      <c r="T310" s="21"/>
      <c r="U310" s="21"/>
      <c r="V310" s="21"/>
      <c r="W310" s="21"/>
      <c r="X310" s="21"/>
      <c r="Y310" s="21"/>
      <c r="Z310" s="21"/>
    </row>
    <row r="311" spans="1:26" ht="14">
      <c r="A311" s="21"/>
      <c r="B311" s="21"/>
      <c r="C311" s="21"/>
      <c r="D311" s="5"/>
      <c r="E311" s="5"/>
      <c r="F311" s="5"/>
      <c r="G311" s="21"/>
      <c r="H311" s="21"/>
      <c r="I311" s="21"/>
      <c r="J311" s="21"/>
      <c r="K311" s="21"/>
      <c r="L311" s="21"/>
      <c r="M311" s="21"/>
      <c r="N311" s="21"/>
      <c r="O311" s="21"/>
      <c r="P311" s="21"/>
      <c r="Q311" s="21"/>
      <c r="R311" s="21"/>
      <c r="S311" s="21"/>
      <c r="T311" s="21"/>
      <c r="U311" s="21"/>
      <c r="V311" s="21"/>
      <c r="W311" s="21"/>
      <c r="X311" s="21"/>
      <c r="Y311" s="21"/>
      <c r="Z311" s="21"/>
    </row>
    <row r="312" spans="1:26" ht="14">
      <c r="A312" s="21"/>
      <c r="B312" s="21"/>
      <c r="C312" s="21"/>
      <c r="D312" s="5"/>
      <c r="E312" s="5"/>
      <c r="F312" s="5"/>
      <c r="G312" s="21"/>
      <c r="H312" s="21"/>
      <c r="I312" s="21"/>
      <c r="J312" s="21"/>
      <c r="K312" s="21"/>
      <c r="L312" s="21"/>
      <c r="M312" s="21"/>
      <c r="N312" s="21"/>
      <c r="O312" s="21"/>
      <c r="P312" s="21"/>
      <c r="Q312" s="21"/>
      <c r="R312" s="21"/>
      <c r="S312" s="21"/>
      <c r="T312" s="21"/>
      <c r="U312" s="21"/>
      <c r="V312" s="21"/>
      <c r="W312" s="21"/>
      <c r="X312" s="21"/>
      <c r="Y312" s="21"/>
      <c r="Z312" s="21"/>
    </row>
    <row r="313" spans="1:26" ht="14">
      <c r="A313" s="21"/>
      <c r="B313" s="21"/>
      <c r="C313" s="21"/>
      <c r="D313" s="5"/>
      <c r="E313" s="5"/>
      <c r="F313" s="5"/>
      <c r="G313" s="21"/>
      <c r="H313" s="21"/>
      <c r="I313" s="21"/>
      <c r="J313" s="21"/>
      <c r="K313" s="21"/>
      <c r="L313" s="21"/>
      <c r="M313" s="21"/>
      <c r="N313" s="21"/>
      <c r="O313" s="21"/>
      <c r="P313" s="21"/>
      <c r="Q313" s="21"/>
      <c r="R313" s="21"/>
      <c r="S313" s="21"/>
      <c r="T313" s="21"/>
      <c r="U313" s="21"/>
      <c r="V313" s="21"/>
      <c r="W313" s="21"/>
      <c r="X313" s="21"/>
      <c r="Y313" s="21"/>
      <c r="Z313" s="21"/>
    </row>
    <row r="314" spans="1:26" ht="14">
      <c r="A314" s="21"/>
      <c r="B314" s="21"/>
      <c r="C314" s="21"/>
      <c r="D314" s="5"/>
      <c r="E314" s="5"/>
      <c r="F314" s="5"/>
      <c r="G314" s="21"/>
      <c r="H314" s="21"/>
      <c r="I314" s="21"/>
      <c r="J314" s="21"/>
      <c r="K314" s="21"/>
      <c r="L314" s="21"/>
      <c r="M314" s="21"/>
      <c r="N314" s="21"/>
      <c r="O314" s="21"/>
      <c r="P314" s="21"/>
      <c r="Q314" s="21"/>
      <c r="R314" s="21"/>
      <c r="S314" s="21"/>
      <c r="T314" s="21"/>
      <c r="U314" s="21"/>
      <c r="V314" s="21"/>
      <c r="W314" s="21"/>
      <c r="X314" s="21"/>
      <c r="Y314" s="21"/>
      <c r="Z314" s="21"/>
    </row>
    <row r="315" spans="1:26" ht="14">
      <c r="A315" s="21"/>
      <c r="B315" s="21"/>
      <c r="C315" s="21"/>
      <c r="D315" s="5"/>
      <c r="E315" s="5"/>
      <c r="F315" s="5"/>
      <c r="G315" s="21"/>
      <c r="H315" s="21"/>
      <c r="I315" s="21"/>
      <c r="J315" s="21"/>
      <c r="K315" s="21"/>
      <c r="L315" s="21"/>
      <c r="M315" s="21"/>
      <c r="N315" s="21"/>
      <c r="O315" s="21"/>
      <c r="P315" s="21"/>
      <c r="Q315" s="21"/>
      <c r="R315" s="21"/>
      <c r="S315" s="21"/>
      <c r="T315" s="21"/>
      <c r="U315" s="21"/>
      <c r="V315" s="21"/>
      <c r="W315" s="21"/>
      <c r="X315" s="21"/>
      <c r="Y315" s="21"/>
      <c r="Z315" s="21"/>
    </row>
    <row r="316" spans="1:26" ht="14">
      <c r="A316" s="21"/>
      <c r="B316" s="21"/>
      <c r="C316" s="21"/>
      <c r="D316" s="5"/>
      <c r="E316" s="5"/>
      <c r="F316" s="5"/>
      <c r="G316" s="21"/>
      <c r="H316" s="21"/>
      <c r="I316" s="21"/>
      <c r="J316" s="21"/>
      <c r="K316" s="21"/>
      <c r="L316" s="21"/>
      <c r="M316" s="21"/>
      <c r="N316" s="21"/>
      <c r="O316" s="21"/>
      <c r="P316" s="21"/>
      <c r="Q316" s="21"/>
      <c r="R316" s="21"/>
      <c r="S316" s="21"/>
      <c r="T316" s="21"/>
      <c r="U316" s="21"/>
      <c r="V316" s="21"/>
      <c r="W316" s="21"/>
      <c r="X316" s="21"/>
      <c r="Y316" s="21"/>
      <c r="Z316" s="21"/>
    </row>
    <row r="317" spans="1:26" ht="14">
      <c r="A317" s="21"/>
      <c r="B317" s="21"/>
      <c r="C317" s="21"/>
      <c r="D317" s="5"/>
      <c r="E317" s="5"/>
      <c r="F317" s="5"/>
      <c r="G317" s="21"/>
      <c r="H317" s="21"/>
      <c r="I317" s="21"/>
      <c r="J317" s="21"/>
      <c r="K317" s="21"/>
      <c r="L317" s="21"/>
      <c r="M317" s="21"/>
      <c r="N317" s="21"/>
      <c r="O317" s="21"/>
      <c r="P317" s="21"/>
      <c r="Q317" s="21"/>
      <c r="R317" s="21"/>
      <c r="S317" s="21"/>
      <c r="T317" s="21"/>
      <c r="U317" s="21"/>
      <c r="V317" s="21"/>
      <c r="W317" s="21"/>
      <c r="X317" s="21"/>
      <c r="Y317" s="21"/>
      <c r="Z317" s="21"/>
    </row>
    <row r="318" spans="1:26" ht="14">
      <c r="A318" s="21"/>
      <c r="B318" s="21"/>
      <c r="C318" s="21"/>
      <c r="D318" s="5"/>
      <c r="E318" s="5"/>
      <c r="F318" s="5"/>
      <c r="G318" s="21"/>
      <c r="H318" s="21"/>
      <c r="I318" s="21"/>
      <c r="J318" s="21"/>
      <c r="K318" s="21"/>
      <c r="L318" s="21"/>
      <c r="M318" s="21"/>
      <c r="N318" s="21"/>
      <c r="O318" s="21"/>
      <c r="P318" s="21"/>
      <c r="Q318" s="21"/>
      <c r="R318" s="21"/>
      <c r="S318" s="21"/>
      <c r="T318" s="21"/>
      <c r="U318" s="21"/>
      <c r="V318" s="21"/>
      <c r="W318" s="21"/>
      <c r="X318" s="21"/>
      <c r="Y318" s="21"/>
      <c r="Z318" s="21"/>
    </row>
    <row r="319" spans="1:26" ht="14">
      <c r="A319" s="21"/>
      <c r="B319" s="21"/>
      <c r="C319" s="21"/>
      <c r="D319" s="5"/>
      <c r="E319" s="5"/>
      <c r="F319" s="5"/>
      <c r="G319" s="21"/>
      <c r="H319" s="21"/>
      <c r="I319" s="21"/>
      <c r="J319" s="21"/>
      <c r="K319" s="21"/>
      <c r="L319" s="21"/>
      <c r="M319" s="21"/>
      <c r="N319" s="21"/>
      <c r="O319" s="21"/>
      <c r="P319" s="21"/>
      <c r="Q319" s="21"/>
      <c r="R319" s="21"/>
      <c r="S319" s="21"/>
      <c r="T319" s="21"/>
      <c r="U319" s="21"/>
      <c r="V319" s="21"/>
      <c r="W319" s="21"/>
      <c r="X319" s="21"/>
      <c r="Y319" s="21"/>
      <c r="Z319" s="21"/>
    </row>
    <row r="320" spans="1:26" ht="14">
      <c r="A320" s="21"/>
      <c r="B320" s="21"/>
      <c r="C320" s="21"/>
      <c r="D320" s="5"/>
      <c r="E320" s="5"/>
      <c r="F320" s="5"/>
      <c r="G320" s="21"/>
      <c r="H320" s="21"/>
      <c r="I320" s="21"/>
      <c r="J320" s="21"/>
      <c r="K320" s="21"/>
      <c r="L320" s="21"/>
      <c r="M320" s="21"/>
      <c r="N320" s="21"/>
      <c r="O320" s="21"/>
      <c r="P320" s="21"/>
      <c r="Q320" s="21"/>
      <c r="R320" s="21"/>
      <c r="S320" s="21"/>
      <c r="T320" s="21"/>
      <c r="U320" s="21"/>
      <c r="V320" s="21"/>
      <c r="W320" s="21"/>
      <c r="X320" s="21"/>
      <c r="Y320" s="21"/>
      <c r="Z320" s="21"/>
    </row>
    <row r="321" spans="1:26" ht="14">
      <c r="A321" s="21"/>
      <c r="B321" s="21"/>
      <c r="C321" s="21"/>
      <c r="D321" s="5"/>
      <c r="E321" s="5"/>
      <c r="F321" s="5"/>
      <c r="G321" s="21"/>
      <c r="H321" s="21"/>
      <c r="I321" s="21"/>
      <c r="J321" s="21"/>
      <c r="K321" s="21"/>
      <c r="L321" s="21"/>
      <c r="M321" s="21"/>
      <c r="N321" s="21"/>
      <c r="O321" s="21"/>
      <c r="P321" s="21"/>
      <c r="Q321" s="21"/>
      <c r="R321" s="21"/>
      <c r="S321" s="21"/>
      <c r="T321" s="21"/>
      <c r="U321" s="21"/>
      <c r="V321" s="21"/>
      <c r="W321" s="21"/>
      <c r="X321" s="21"/>
      <c r="Y321" s="21"/>
      <c r="Z321" s="21"/>
    </row>
    <row r="322" spans="1:26" ht="14">
      <c r="A322" s="21"/>
      <c r="B322" s="21"/>
      <c r="C322" s="21"/>
      <c r="D322" s="5"/>
      <c r="E322" s="5"/>
      <c r="F322" s="5"/>
      <c r="G322" s="21"/>
      <c r="H322" s="21"/>
      <c r="I322" s="21"/>
      <c r="J322" s="21"/>
      <c r="K322" s="21"/>
      <c r="L322" s="21"/>
      <c r="M322" s="21"/>
      <c r="N322" s="21"/>
      <c r="O322" s="21"/>
      <c r="P322" s="21"/>
      <c r="Q322" s="21"/>
      <c r="R322" s="21"/>
      <c r="S322" s="21"/>
      <c r="T322" s="21"/>
      <c r="U322" s="21"/>
      <c r="V322" s="21"/>
      <c r="W322" s="21"/>
      <c r="X322" s="21"/>
      <c r="Y322" s="21"/>
      <c r="Z322" s="21"/>
    </row>
    <row r="323" spans="1:26" ht="14">
      <c r="A323" s="21"/>
      <c r="B323" s="21"/>
      <c r="C323" s="21"/>
      <c r="D323" s="5"/>
      <c r="E323" s="5"/>
      <c r="F323" s="5"/>
      <c r="G323" s="21"/>
      <c r="H323" s="21"/>
      <c r="I323" s="21"/>
      <c r="J323" s="21"/>
      <c r="K323" s="21"/>
      <c r="L323" s="21"/>
      <c r="M323" s="21"/>
      <c r="N323" s="21"/>
      <c r="O323" s="21"/>
      <c r="P323" s="21"/>
      <c r="Q323" s="21"/>
      <c r="R323" s="21"/>
      <c r="S323" s="21"/>
      <c r="T323" s="21"/>
      <c r="U323" s="21"/>
      <c r="V323" s="21"/>
      <c r="W323" s="21"/>
      <c r="X323" s="21"/>
      <c r="Y323" s="21"/>
      <c r="Z323" s="21"/>
    </row>
    <row r="324" spans="1:26" ht="14">
      <c r="A324" s="21"/>
      <c r="B324" s="21"/>
      <c r="C324" s="21"/>
      <c r="D324" s="5"/>
      <c r="E324" s="5"/>
      <c r="F324" s="5"/>
      <c r="G324" s="21"/>
      <c r="H324" s="21"/>
      <c r="I324" s="21"/>
      <c r="J324" s="21"/>
      <c r="K324" s="21"/>
      <c r="L324" s="21"/>
      <c r="M324" s="21"/>
      <c r="N324" s="21"/>
      <c r="O324" s="21"/>
      <c r="P324" s="21"/>
      <c r="Q324" s="21"/>
      <c r="R324" s="21"/>
      <c r="S324" s="21"/>
      <c r="T324" s="21"/>
      <c r="U324" s="21"/>
      <c r="V324" s="21"/>
      <c r="W324" s="21"/>
      <c r="X324" s="21"/>
      <c r="Y324" s="21"/>
      <c r="Z324" s="21"/>
    </row>
    <row r="325" spans="1:26" ht="14">
      <c r="A325" s="21"/>
      <c r="B325" s="21"/>
      <c r="C325" s="21"/>
      <c r="D325" s="5"/>
      <c r="E325" s="5"/>
      <c r="F325" s="5"/>
      <c r="G325" s="21"/>
      <c r="H325" s="21"/>
      <c r="I325" s="21"/>
      <c r="J325" s="21"/>
      <c r="K325" s="21"/>
      <c r="L325" s="21"/>
      <c r="M325" s="21"/>
      <c r="N325" s="21"/>
      <c r="O325" s="21"/>
      <c r="P325" s="21"/>
      <c r="Q325" s="21"/>
      <c r="R325" s="21"/>
      <c r="S325" s="21"/>
      <c r="T325" s="21"/>
      <c r="U325" s="21"/>
      <c r="V325" s="21"/>
      <c r="W325" s="21"/>
      <c r="X325" s="21"/>
      <c r="Y325" s="21"/>
      <c r="Z325" s="21"/>
    </row>
    <row r="326" spans="1:26" ht="14">
      <c r="A326" s="21"/>
      <c r="B326" s="21"/>
      <c r="C326" s="21"/>
      <c r="D326" s="5"/>
      <c r="E326" s="5"/>
      <c r="F326" s="5"/>
      <c r="G326" s="21"/>
      <c r="H326" s="21"/>
      <c r="I326" s="21"/>
      <c r="J326" s="21"/>
      <c r="K326" s="21"/>
      <c r="L326" s="21"/>
      <c r="M326" s="21"/>
      <c r="N326" s="21"/>
      <c r="O326" s="21"/>
      <c r="P326" s="21"/>
      <c r="Q326" s="21"/>
      <c r="R326" s="21"/>
      <c r="S326" s="21"/>
      <c r="T326" s="21"/>
      <c r="U326" s="21"/>
      <c r="V326" s="21"/>
      <c r="W326" s="21"/>
      <c r="X326" s="21"/>
      <c r="Y326" s="21"/>
      <c r="Z326" s="21"/>
    </row>
    <row r="327" spans="1:26" ht="14">
      <c r="A327" s="21"/>
      <c r="B327" s="21"/>
      <c r="C327" s="21"/>
      <c r="D327" s="5"/>
      <c r="E327" s="5"/>
      <c r="F327" s="5"/>
      <c r="G327" s="21"/>
      <c r="H327" s="21"/>
      <c r="I327" s="21"/>
      <c r="J327" s="21"/>
      <c r="K327" s="21"/>
      <c r="L327" s="21"/>
      <c r="M327" s="21"/>
      <c r="N327" s="21"/>
      <c r="O327" s="21"/>
      <c r="P327" s="21"/>
      <c r="Q327" s="21"/>
      <c r="R327" s="21"/>
      <c r="S327" s="21"/>
      <c r="T327" s="21"/>
      <c r="U327" s="21"/>
      <c r="V327" s="21"/>
      <c r="W327" s="21"/>
      <c r="X327" s="21"/>
      <c r="Y327" s="21"/>
      <c r="Z327" s="21"/>
    </row>
    <row r="328" spans="1:26" ht="14">
      <c r="A328" s="21"/>
      <c r="B328" s="21"/>
      <c r="C328" s="21"/>
      <c r="D328" s="5"/>
      <c r="E328" s="5"/>
      <c r="F328" s="5"/>
      <c r="G328" s="21"/>
      <c r="H328" s="21"/>
      <c r="I328" s="21"/>
      <c r="J328" s="21"/>
      <c r="K328" s="21"/>
      <c r="L328" s="21"/>
      <c r="M328" s="21"/>
      <c r="N328" s="21"/>
      <c r="O328" s="21"/>
      <c r="P328" s="21"/>
      <c r="Q328" s="21"/>
      <c r="R328" s="21"/>
      <c r="S328" s="21"/>
      <c r="T328" s="21"/>
      <c r="U328" s="21"/>
      <c r="V328" s="21"/>
      <c r="W328" s="21"/>
      <c r="X328" s="21"/>
      <c r="Y328" s="21"/>
      <c r="Z328" s="21"/>
    </row>
    <row r="329" spans="1:26" ht="14">
      <c r="A329" s="21"/>
      <c r="B329" s="21"/>
      <c r="C329" s="21"/>
      <c r="D329" s="5"/>
      <c r="E329" s="5"/>
      <c r="F329" s="5"/>
      <c r="G329" s="21"/>
      <c r="H329" s="21"/>
      <c r="I329" s="21"/>
      <c r="J329" s="21"/>
      <c r="K329" s="21"/>
      <c r="L329" s="21"/>
      <c r="M329" s="21"/>
      <c r="N329" s="21"/>
      <c r="O329" s="21"/>
      <c r="P329" s="21"/>
      <c r="Q329" s="21"/>
      <c r="R329" s="21"/>
      <c r="S329" s="21"/>
      <c r="T329" s="21"/>
      <c r="U329" s="21"/>
      <c r="V329" s="21"/>
      <c r="W329" s="21"/>
      <c r="X329" s="21"/>
      <c r="Y329" s="21"/>
      <c r="Z329" s="21"/>
    </row>
    <row r="330" spans="1:26" ht="14">
      <c r="A330" s="21"/>
      <c r="B330" s="21"/>
      <c r="C330" s="21"/>
      <c r="D330" s="5"/>
      <c r="E330" s="5"/>
      <c r="F330" s="5"/>
      <c r="G330" s="21"/>
      <c r="H330" s="21"/>
      <c r="I330" s="21"/>
      <c r="J330" s="21"/>
      <c r="K330" s="21"/>
      <c r="L330" s="21"/>
      <c r="M330" s="21"/>
      <c r="N330" s="21"/>
      <c r="O330" s="21"/>
      <c r="P330" s="21"/>
      <c r="Q330" s="21"/>
      <c r="R330" s="21"/>
      <c r="S330" s="21"/>
      <c r="T330" s="21"/>
      <c r="U330" s="21"/>
      <c r="V330" s="21"/>
      <c r="W330" s="21"/>
      <c r="X330" s="21"/>
      <c r="Y330" s="21"/>
      <c r="Z330" s="21"/>
    </row>
    <row r="331" spans="1:26" ht="14">
      <c r="A331" s="21"/>
      <c r="B331" s="21"/>
      <c r="C331" s="21"/>
      <c r="D331" s="5"/>
      <c r="E331" s="5"/>
      <c r="F331" s="5"/>
      <c r="G331" s="21"/>
      <c r="H331" s="21"/>
      <c r="I331" s="21"/>
      <c r="J331" s="21"/>
      <c r="K331" s="21"/>
      <c r="L331" s="21"/>
      <c r="M331" s="21"/>
      <c r="N331" s="21"/>
      <c r="O331" s="21"/>
      <c r="P331" s="21"/>
      <c r="Q331" s="21"/>
      <c r="R331" s="21"/>
      <c r="S331" s="21"/>
      <c r="T331" s="21"/>
      <c r="U331" s="21"/>
      <c r="V331" s="21"/>
      <c r="W331" s="21"/>
      <c r="X331" s="21"/>
      <c r="Y331" s="21"/>
      <c r="Z331" s="21"/>
    </row>
    <row r="332" spans="1:26" ht="14">
      <c r="A332" s="21"/>
      <c r="B332" s="21"/>
      <c r="C332" s="21"/>
      <c r="D332" s="5"/>
      <c r="E332" s="5"/>
      <c r="F332" s="5"/>
      <c r="G332" s="21"/>
      <c r="H332" s="21"/>
      <c r="I332" s="21"/>
      <c r="J332" s="21"/>
      <c r="K332" s="21"/>
      <c r="L332" s="21"/>
      <c r="M332" s="21"/>
      <c r="N332" s="21"/>
      <c r="O332" s="21"/>
      <c r="P332" s="21"/>
      <c r="Q332" s="21"/>
      <c r="R332" s="21"/>
      <c r="S332" s="21"/>
      <c r="T332" s="21"/>
      <c r="U332" s="21"/>
      <c r="V332" s="21"/>
      <c r="W332" s="21"/>
      <c r="X332" s="21"/>
      <c r="Y332" s="21"/>
      <c r="Z332" s="21"/>
    </row>
    <row r="333" spans="1:26" ht="14">
      <c r="A333" s="21"/>
      <c r="B333" s="21"/>
      <c r="C333" s="21"/>
      <c r="D333" s="5"/>
      <c r="E333" s="5"/>
      <c r="F333" s="5"/>
      <c r="G333" s="21"/>
      <c r="H333" s="21"/>
      <c r="I333" s="21"/>
      <c r="J333" s="21"/>
      <c r="K333" s="21"/>
      <c r="L333" s="21"/>
      <c r="M333" s="21"/>
      <c r="N333" s="21"/>
      <c r="O333" s="21"/>
      <c r="P333" s="21"/>
      <c r="Q333" s="21"/>
      <c r="R333" s="21"/>
      <c r="S333" s="21"/>
      <c r="T333" s="21"/>
      <c r="U333" s="21"/>
      <c r="V333" s="21"/>
      <c r="W333" s="21"/>
      <c r="X333" s="21"/>
      <c r="Y333" s="21"/>
      <c r="Z333" s="21"/>
    </row>
    <row r="334" spans="1:26" ht="14">
      <c r="A334" s="21"/>
      <c r="B334" s="21"/>
      <c r="C334" s="21"/>
      <c r="D334" s="5"/>
      <c r="E334" s="5"/>
      <c r="F334" s="5"/>
      <c r="G334" s="21"/>
      <c r="H334" s="21"/>
      <c r="I334" s="21"/>
      <c r="J334" s="21"/>
      <c r="K334" s="21"/>
      <c r="L334" s="21"/>
      <c r="M334" s="21"/>
      <c r="N334" s="21"/>
      <c r="O334" s="21"/>
      <c r="P334" s="21"/>
      <c r="Q334" s="21"/>
      <c r="R334" s="21"/>
      <c r="S334" s="21"/>
      <c r="T334" s="21"/>
      <c r="U334" s="21"/>
      <c r="V334" s="21"/>
      <c r="W334" s="21"/>
      <c r="X334" s="21"/>
      <c r="Y334" s="21"/>
      <c r="Z334" s="21"/>
    </row>
    <row r="335" spans="1:26" ht="14">
      <c r="A335" s="21"/>
      <c r="B335" s="21"/>
      <c r="C335" s="21"/>
      <c r="D335" s="5"/>
      <c r="E335" s="5"/>
      <c r="F335" s="5"/>
      <c r="G335" s="21"/>
      <c r="H335" s="21"/>
      <c r="I335" s="21"/>
      <c r="J335" s="21"/>
      <c r="K335" s="21"/>
      <c r="L335" s="21"/>
      <c r="M335" s="21"/>
      <c r="N335" s="21"/>
      <c r="O335" s="21"/>
      <c r="P335" s="21"/>
      <c r="Q335" s="21"/>
      <c r="R335" s="21"/>
      <c r="S335" s="21"/>
      <c r="T335" s="21"/>
      <c r="U335" s="21"/>
      <c r="V335" s="21"/>
      <c r="W335" s="21"/>
      <c r="X335" s="21"/>
      <c r="Y335" s="21"/>
      <c r="Z335" s="21"/>
    </row>
    <row r="336" spans="1:26" ht="14">
      <c r="A336" s="21"/>
      <c r="B336" s="21"/>
      <c r="C336" s="21"/>
      <c r="D336" s="5"/>
      <c r="E336" s="5"/>
      <c r="F336" s="5"/>
      <c r="G336" s="21"/>
      <c r="H336" s="21"/>
      <c r="I336" s="21"/>
      <c r="J336" s="21"/>
      <c r="K336" s="21"/>
      <c r="L336" s="21"/>
      <c r="M336" s="21"/>
      <c r="N336" s="21"/>
      <c r="O336" s="21"/>
      <c r="P336" s="21"/>
      <c r="Q336" s="21"/>
      <c r="R336" s="21"/>
      <c r="S336" s="21"/>
      <c r="T336" s="21"/>
      <c r="U336" s="21"/>
      <c r="V336" s="21"/>
      <c r="W336" s="21"/>
      <c r="X336" s="21"/>
      <c r="Y336" s="21"/>
      <c r="Z336" s="21"/>
    </row>
    <row r="337" spans="1:26" ht="14">
      <c r="A337" s="21"/>
      <c r="B337" s="21"/>
      <c r="C337" s="21"/>
      <c r="D337" s="5"/>
      <c r="E337" s="5"/>
      <c r="F337" s="5"/>
      <c r="G337" s="21"/>
      <c r="H337" s="21"/>
      <c r="I337" s="21"/>
      <c r="J337" s="21"/>
      <c r="K337" s="21"/>
      <c r="L337" s="21"/>
      <c r="M337" s="21"/>
      <c r="N337" s="21"/>
      <c r="O337" s="21"/>
      <c r="P337" s="21"/>
      <c r="Q337" s="21"/>
      <c r="R337" s="21"/>
      <c r="S337" s="21"/>
      <c r="T337" s="21"/>
      <c r="U337" s="21"/>
      <c r="V337" s="21"/>
      <c r="W337" s="21"/>
      <c r="X337" s="21"/>
      <c r="Y337" s="21"/>
      <c r="Z337" s="21"/>
    </row>
    <row r="338" spans="1:26" ht="14">
      <c r="A338" s="21"/>
      <c r="B338" s="21"/>
      <c r="C338" s="21"/>
      <c r="D338" s="5"/>
      <c r="E338" s="5"/>
      <c r="F338" s="5"/>
      <c r="G338" s="21"/>
      <c r="H338" s="21"/>
      <c r="I338" s="21"/>
      <c r="J338" s="21"/>
      <c r="K338" s="21"/>
      <c r="L338" s="21"/>
      <c r="M338" s="21"/>
      <c r="N338" s="21"/>
      <c r="O338" s="21"/>
      <c r="P338" s="21"/>
      <c r="Q338" s="21"/>
      <c r="R338" s="21"/>
      <c r="S338" s="21"/>
      <c r="T338" s="21"/>
      <c r="U338" s="21"/>
      <c r="V338" s="21"/>
      <c r="W338" s="21"/>
      <c r="X338" s="21"/>
      <c r="Y338" s="21"/>
      <c r="Z338" s="21"/>
    </row>
    <row r="339" spans="1:26" ht="14">
      <c r="A339" s="21"/>
      <c r="B339" s="21"/>
      <c r="C339" s="21"/>
      <c r="D339" s="5"/>
      <c r="E339" s="5"/>
      <c r="F339" s="5"/>
      <c r="G339" s="21"/>
      <c r="H339" s="21"/>
      <c r="I339" s="21"/>
      <c r="J339" s="21"/>
      <c r="K339" s="21"/>
      <c r="L339" s="21"/>
      <c r="M339" s="21"/>
      <c r="N339" s="21"/>
      <c r="O339" s="21"/>
      <c r="P339" s="21"/>
      <c r="Q339" s="21"/>
      <c r="R339" s="21"/>
      <c r="S339" s="21"/>
      <c r="T339" s="21"/>
      <c r="U339" s="21"/>
      <c r="V339" s="21"/>
      <c r="W339" s="21"/>
      <c r="X339" s="21"/>
      <c r="Y339" s="21"/>
      <c r="Z339" s="21"/>
    </row>
    <row r="340" spans="1:26" ht="14">
      <c r="A340" s="21"/>
      <c r="B340" s="21"/>
      <c r="C340" s="21"/>
      <c r="D340" s="5"/>
      <c r="E340" s="5"/>
      <c r="F340" s="5"/>
      <c r="G340" s="21"/>
      <c r="H340" s="21"/>
      <c r="I340" s="21"/>
      <c r="J340" s="21"/>
      <c r="K340" s="21"/>
      <c r="L340" s="21"/>
      <c r="M340" s="21"/>
      <c r="N340" s="21"/>
      <c r="O340" s="21"/>
      <c r="P340" s="21"/>
      <c r="Q340" s="21"/>
      <c r="R340" s="21"/>
      <c r="S340" s="21"/>
      <c r="T340" s="21"/>
      <c r="U340" s="21"/>
      <c r="V340" s="21"/>
      <c r="W340" s="21"/>
      <c r="X340" s="21"/>
      <c r="Y340" s="21"/>
      <c r="Z340" s="21"/>
    </row>
    <row r="341" spans="1:26" ht="14">
      <c r="A341" s="21"/>
      <c r="B341" s="21"/>
      <c r="C341" s="21"/>
      <c r="D341" s="5"/>
      <c r="E341" s="5"/>
      <c r="F341" s="5"/>
      <c r="G341" s="21"/>
      <c r="H341" s="21"/>
      <c r="I341" s="21"/>
      <c r="J341" s="21"/>
      <c r="K341" s="21"/>
      <c r="L341" s="21"/>
      <c r="M341" s="21"/>
      <c r="N341" s="21"/>
      <c r="O341" s="21"/>
      <c r="P341" s="21"/>
      <c r="Q341" s="21"/>
      <c r="R341" s="21"/>
      <c r="S341" s="21"/>
      <c r="T341" s="21"/>
      <c r="U341" s="21"/>
      <c r="V341" s="21"/>
      <c r="W341" s="21"/>
      <c r="X341" s="21"/>
      <c r="Y341" s="21"/>
      <c r="Z341" s="21"/>
    </row>
    <row r="342" spans="1:26" ht="14">
      <c r="A342" s="21"/>
      <c r="B342" s="21"/>
      <c r="C342" s="21"/>
      <c r="D342" s="5"/>
      <c r="E342" s="5"/>
      <c r="F342" s="5"/>
      <c r="G342" s="21"/>
      <c r="H342" s="21"/>
      <c r="I342" s="21"/>
      <c r="J342" s="21"/>
      <c r="K342" s="21"/>
      <c r="L342" s="21"/>
      <c r="M342" s="21"/>
      <c r="N342" s="21"/>
      <c r="O342" s="21"/>
      <c r="P342" s="21"/>
      <c r="Q342" s="21"/>
      <c r="R342" s="21"/>
      <c r="S342" s="21"/>
      <c r="T342" s="21"/>
      <c r="U342" s="21"/>
      <c r="V342" s="21"/>
      <c r="W342" s="21"/>
      <c r="X342" s="21"/>
      <c r="Y342" s="21"/>
      <c r="Z342" s="21"/>
    </row>
    <row r="343" spans="1:26" ht="14">
      <c r="A343" s="21"/>
      <c r="B343" s="21"/>
      <c r="C343" s="21"/>
      <c r="D343" s="5"/>
      <c r="E343" s="5"/>
      <c r="F343" s="5"/>
      <c r="G343" s="21"/>
      <c r="H343" s="21"/>
      <c r="I343" s="21"/>
      <c r="J343" s="21"/>
      <c r="K343" s="21"/>
      <c r="L343" s="21"/>
      <c r="M343" s="21"/>
      <c r="N343" s="21"/>
      <c r="O343" s="21"/>
      <c r="P343" s="21"/>
      <c r="Q343" s="21"/>
      <c r="R343" s="21"/>
      <c r="S343" s="21"/>
      <c r="T343" s="21"/>
      <c r="U343" s="21"/>
      <c r="V343" s="21"/>
      <c r="W343" s="21"/>
      <c r="X343" s="21"/>
      <c r="Y343" s="21"/>
      <c r="Z343" s="21"/>
    </row>
    <row r="344" spans="1:26" ht="14">
      <c r="A344" s="21"/>
      <c r="B344" s="21"/>
      <c r="C344" s="21"/>
      <c r="D344" s="5"/>
      <c r="E344" s="5"/>
      <c r="F344" s="5"/>
      <c r="G344" s="21"/>
      <c r="H344" s="21"/>
      <c r="I344" s="21"/>
      <c r="J344" s="21"/>
      <c r="K344" s="21"/>
      <c r="L344" s="21"/>
      <c r="M344" s="21"/>
      <c r="N344" s="21"/>
      <c r="O344" s="21"/>
      <c r="P344" s="21"/>
      <c r="Q344" s="21"/>
      <c r="R344" s="21"/>
      <c r="S344" s="21"/>
      <c r="T344" s="21"/>
      <c r="U344" s="21"/>
      <c r="V344" s="21"/>
      <c r="W344" s="21"/>
      <c r="X344" s="21"/>
      <c r="Y344" s="21"/>
      <c r="Z344" s="21"/>
    </row>
    <row r="345" spans="1:26" ht="14">
      <c r="A345" s="21"/>
      <c r="B345" s="21"/>
      <c r="C345" s="21"/>
      <c r="D345" s="5"/>
      <c r="E345" s="5"/>
      <c r="F345" s="5"/>
      <c r="G345" s="21"/>
      <c r="H345" s="21"/>
      <c r="I345" s="21"/>
      <c r="J345" s="21"/>
      <c r="K345" s="21"/>
      <c r="L345" s="21"/>
      <c r="M345" s="21"/>
      <c r="N345" s="21"/>
      <c r="O345" s="21"/>
      <c r="P345" s="21"/>
      <c r="Q345" s="21"/>
      <c r="R345" s="21"/>
      <c r="S345" s="21"/>
      <c r="T345" s="21"/>
      <c r="U345" s="21"/>
      <c r="V345" s="21"/>
      <c r="W345" s="21"/>
      <c r="X345" s="21"/>
      <c r="Y345" s="21"/>
      <c r="Z345" s="21"/>
    </row>
    <row r="346" spans="1:26" ht="14">
      <c r="A346" s="21"/>
      <c r="B346" s="21"/>
      <c r="C346" s="21"/>
      <c r="D346" s="5"/>
      <c r="E346" s="5"/>
      <c r="F346" s="5"/>
      <c r="G346" s="21"/>
      <c r="H346" s="21"/>
      <c r="I346" s="21"/>
      <c r="J346" s="21"/>
      <c r="K346" s="21"/>
      <c r="L346" s="21"/>
      <c r="M346" s="21"/>
      <c r="N346" s="21"/>
      <c r="O346" s="21"/>
      <c r="P346" s="21"/>
      <c r="Q346" s="21"/>
      <c r="R346" s="21"/>
      <c r="S346" s="21"/>
      <c r="T346" s="21"/>
      <c r="U346" s="21"/>
      <c r="V346" s="21"/>
      <c r="W346" s="21"/>
      <c r="X346" s="21"/>
      <c r="Y346" s="21"/>
      <c r="Z346" s="21"/>
    </row>
    <row r="347" spans="1:26" ht="14">
      <c r="A347" s="21"/>
      <c r="B347" s="21"/>
      <c r="C347" s="21"/>
      <c r="D347" s="5"/>
      <c r="E347" s="5"/>
      <c r="F347" s="5"/>
      <c r="G347" s="21"/>
      <c r="H347" s="21"/>
      <c r="I347" s="21"/>
      <c r="J347" s="21"/>
      <c r="K347" s="21"/>
      <c r="L347" s="21"/>
      <c r="M347" s="21"/>
      <c r="N347" s="21"/>
      <c r="O347" s="21"/>
      <c r="P347" s="21"/>
      <c r="Q347" s="21"/>
      <c r="R347" s="21"/>
      <c r="S347" s="21"/>
      <c r="T347" s="21"/>
      <c r="U347" s="21"/>
      <c r="V347" s="21"/>
      <c r="W347" s="21"/>
      <c r="X347" s="21"/>
      <c r="Y347" s="21"/>
      <c r="Z347" s="21"/>
    </row>
    <row r="348" spans="1:26" ht="14">
      <c r="A348" s="21"/>
      <c r="B348" s="21"/>
      <c r="C348" s="21"/>
      <c r="D348" s="5"/>
      <c r="E348" s="5"/>
      <c r="F348" s="5"/>
      <c r="G348" s="21"/>
      <c r="H348" s="21"/>
      <c r="I348" s="21"/>
      <c r="J348" s="21"/>
      <c r="K348" s="21"/>
      <c r="L348" s="21"/>
      <c r="M348" s="21"/>
      <c r="N348" s="21"/>
      <c r="O348" s="21"/>
      <c r="P348" s="21"/>
      <c r="Q348" s="21"/>
      <c r="R348" s="21"/>
      <c r="S348" s="21"/>
      <c r="T348" s="21"/>
      <c r="U348" s="21"/>
      <c r="V348" s="21"/>
      <c r="W348" s="21"/>
      <c r="X348" s="21"/>
      <c r="Y348" s="21"/>
      <c r="Z348" s="21"/>
    </row>
    <row r="349" spans="1:26" ht="14">
      <c r="A349" s="21"/>
      <c r="B349" s="21"/>
      <c r="C349" s="21"/>
      <c r="D349" s="5"/>
      <c r="E349" s="5"/>
      <c r="F349" s="5"/>
      <c r="G349" s="21"/>
      <c r="H349" s="21"/>
      <c r="I349" s="21"/>
      <c r="J349" s="21"/>
      <c r="K349" s="21"/>
      <c r="L349" s="21"/>
      <c r="M349" s="21"/>
      <c r="N349" s="21"/>
      <c r="O349" s="21"/>
      <c r="P349" s="21"/>
      <c r="Q349" s="21"/>
      <c r="R349" s="21"/>
      <c r="S349" s="21"/>
      <c r="T349" s="21"/>
      <c r="U349" s="21"/>
      <c r="V349" s="21"/>
      <c r="W349" s="21"/>
      <c r="X349" s="21"/>
      <c r="Y349" s="21"/>
      <c r="Z349" s="21"/>
    </row>
    <row r="350" spans="1:26" ht="14">
      <c r="A350" s="21"/>
      <c r="B350" s="21"/>
      <c r="C350" s="21"/>
      <c r="D350" s="5"/>
      <c r="E350" s="5"/>
      <c r="F350" s="5"/>
      <c r="G350" s="21"/>
      <c r="H350" s="21"/>
      <c r="I350" s="21"/>
      <c r="J350" s="21"/>
      <c r="K350" s="21"/>
      <c r="L350" s="21"/>
      <c r="M350" s="21"/>
      <c r="N350" s="21"/>
      <c r="O350" s="21"/>
      <c r="P350" s="21"/>
      <c r="Q350" s="21"/>
      <c r="R350" s="21"/>
      <c r="S350" s="21"/>
      <c r="T350" s="21"/>
      <c r="U350" s="21"/>
      <c r="V350" s="21"/>
      <c r="W350" s="21"/>
      <c r="X350" s="21"/>
      <c r="Y350" s="21"/>
      <c r="Z350" s="21"/>
    </row>
    <row r="351" spans="1:26" ht="14">
      <c r="A351" s="21"/>
      <c r="B351" s="21"/>
      <c r="C351" s="21"/>
      <c r="D351" s="5"/>
      <c r="E351" s="5"/>
      <c r="F351" s="5"/>
      <c r="G351" s="21"/>
      <c r="H351" s="21"/>
      <c r="I351" s="21"/>
      <c r="J351" s="21"/>
      <c r="K351" s="21"/>
      <c r="L351" s="21"/>
      <c r="M351" s="21"/>
      <c r="N351" s="21"/>
      <c r="O351" s="21"/>
      <c r="P351" s="21"/>
      <c r="Q351" s="21"/>
      <c r="R351" s="21"/>
      <c r="S351" s="21"/>
      <c r="T351" s="21"/>
      <c r="U351" s="21"/>
      <c r="V351" s="21"/>
      <c r="W351" s="21"/>
      <c r="X351" s="21"/>
      <c r="Y351" s="21"/>
      <c r="Z351" s="21"/>
    </row>
    <row r="352" spans="1:26" ht="14">
      <c r="A352" s="21"/>
      <c r="B352" s="21"/>
      <c r="C352" s="21"/>
      <c r="D352" s="5"/>
      <c r="E352" s="5"/>
      <c r="F352" s="5"/>
      <c r="G352" s="21"/>
      <c r="H352" s="21"/>
      <c r="I352" s="21"/>
      <c r="J352" s="21"/>
      <c r="K352" s="21"/>
      <c r="L352" s="21"/>
      <c r="M352" s="21"/>
      <c r="N352" s="21"/>
      <c r="O352" s="21"/>
      <c r="P352" s="21"/>
      <c r="Q352" s="21"/>
      <c r="R352" s="21"/>
      <c r="S352" s="21"/>
      <c r="T352" s="21"/>
      <c r="U352" s="21"/>
      <c r="V352" s="21"/>
      <c r="W352" s="21"/>
      <c r="X352" s="21"/>
      <c r="Y352" s="21"/>
      <c r="Z352" s="21"/>
    </row>
    <row r="353" spans="1:26" ht="14">
      <c r="A353" s="21"/>
      <c r="B353" s="21"/>
      <c r="C353" s="21"/>
      <c r="D353" s="5"/>
      <c r="E353" s="5"/>
      <c r="F353" s="5"/>
      <c r="G353" s="21"/>
      <c r="H353" s="21"/>
      <c r="I353" s="21"/>
      <c r="J353" s="21"/>
      <c r="K353" s="21"/>
      <c r="L353" s="21"/>
      <c r="M353" s="21"/>
      <c r="N353" s="21"/>
      <c r="O353" s="21"/>
      <c r="P353" s="21"/>
      <c r="Q353" s="21"/>
      <c r="R353" s="21"/>
      <c r="S353" s="21"/>
      <c r="T353" s="21"/>
      <c r="U353" s="21"/>
      <c r="V353" s="21"/>
      <c r="W353" s="21"/>
      <c r="X353" s="21"/>
      <c r="Y353" s="21"/>
      <c r="Z353" s="21"/>
    </row>
    <row r="354" spans="1:26" ht="14">
      <c r="A354" s="21"/>
      <c r="B354" s="21"/>
      <c r="C354" s="21"/>
      <c r="D354" s="5"/>
      <c r="E354" s="5"/>
      <c r="F354" s="5"/>
      <c r="G354" s="21"/>
      <c r="H354" s="21"/>
      <c r="I354" s="21"/>
      <c r="J354" s="21"/>
      <c r="K354" s="21"/>
      <c r="L354" s="21"/>
      <c r="M354" s="21"/>
      <c r="N354" s="21"/>
      <c r="O354" s="21"/>
      <c r="P354" s="21"/>
      <c r="Q354" s="21"/>
      <c r="R354" s="21"/>
      <c r="S354" s="21"/>
      <c r="T354" s="21"/>
      <c r="U354" s="21"/>
      <c r="V354" s="21"/>
      <c r="W354" s="21"/>
      <c r="X354" s="21"/>
      <c r="Y354" s="21"/>
      <c r="Z354" s="21"/>
    </row>
    <row r="355" spans="1:26" ht="14">
      <c r="A355" s="21"/>
      <c r="B355" s="21"/>
      <c r="C355" s="21"/>
      <c r="D355" s="5"/>
      <c r="E355" s="5"/>
      <c r="F355" s="5"/>
      <c r="G355" s="21"/>
      <c r="H355" s="21"/>
      <c r="I355" s="21"/>
      <c r="J355" s="21"/>
      <c r="K355" s="21"/>
      <c r="L355" s="21"/>
      <c r="M355" s="21"/>
      <c r="N355" s="21"/>
      <c r="O355" s="21"/>
      <c r="P355" s="21"/>
      <c r="Q355" s="21"/>
      <c r="R355" s="21"/>
      <c r="S355" s="21"/>
      <c r="T355" s="21"/>
      <c r="U355" s="21"/>
      <c r="V355" s="21"/>
      <c r="W355" s="21"/>
      <c r="X355" s="21"/>
      <c r="Y355" s="21"/>
      <c r="Z355" s="21"/>
    </row>
    <row r="356" spans="1:26" ht="14">
      <c r="A356" s="21"/>
      <c r="B356" s="21"/>
      <c r="C356" s="21"/>
      <c r="D356" s="5"/>
      <c r="E356" s="5"/>
      <c r="F356" s="5"/>
      <c r="G356" s="21"/>
      <c r="H356" s="21"/>
      <c r="I356" s="21"/>
      <c r="J356" s="21"/>
      <c r="K356" s="21"/>
      <c r="L356" s="21"/>
      <c r="M356" s="21"/>
      <c r="N356" s="21"/>
      <c r="O356" s="21"/>
      <c r="P356" s="21"/>
      <c r="Q356" s="21"/>
      <c r="R356" s="21"/>
      <c r="S356" s="21"/>
      <c r="T356" s="21"/>
      <c r="U356" s="21"/>
      <c r="V356" s="21"/>
      <c r="W356" s="21"/>
      <c r="X356" s="21"/>
      <c r="Y356" s="21"/>
      <c r="Z356" s="21"/>
    </row>
    <row r="357" spans="1:26" ht="14">
      <c r="A357" s="21"/>
      <c r="B357" s="21"/>
      <c r="C357" s="21"/>
      <c r="D357" s="5"/>
      <c r="E357" s="5"/>
      <c r="F357" s="5"/>
      <c r="G357" s="21"/>
      <c r="H357" s="21"/>
      <c r="I357" s="21"/>
      <c r="J357" s="21"/>
      <c r="K357" s="21"/>
      <c r="L357" s="21"/>
      <c r="M357" s="21"/>
      <c r="N357" s="21"/>
      <c r="O357" s="21"/>
      <c r="P357" s="21"/>
      <c r="Q357" s="21"/>
      <c r="R357" s="21"/>
      <c r="S357" s="21"/>
      <c r="T357" s="21"/>
      <c r="U357" s="21"/>
      <c r="V357" s="21"/>
      <c r="W357" s="21"/>
      <c r="X357" s="21"/>
      <c r="Y357" s="21"/>
      <c r="Z357" s="21"/>
    </row>
    <row r="358" spans="1:26" ht="14">
      <c r="A358" s="21"/>
      <c r="B358" s="21"/>
      <c r="C358" s="21"/>
      <c r="D358" s="5"/>
      <c r="E358" s="5"/>
      <c r="F358" s="5"/>
      <c r="G358" s="21"/>
      <c r="H358" s="21"/>
      <c r="I358" s="21"/>
      <c r="J358" s="21"/>
      <c r="K358" s="21"/>
      <c r="L358" s="21"/>
      <c r="M358" s="21"/>
      <c r="N358" s="21"/>
      <c r="O358" s="21"/>
      <c r="P358" s="21"/>
      <c r="Q358" s="21"/>
      <c r="R358" s="21"/>
      <c r="S358" s="21"/>
      <c r="T358" s="21"/>
      <c r="U358" s="21"/>
      <c r="V358" s="21"/>
      <c r="W358" s="21"/>
      <c r="X358" s="21"/>
      <c r="Y358" s="21"/>
      <c r="Z358" s="21"/>
    </row>
    <row r="359" spans="1:26" ht="14">
      <c r="A359" s="21"/>
      <c r="B359" s="21"/>
      <c r="C359" s="21"/>
      <c r="D359" s="5"/>
      <c r="E359" s="5"/>
      <c r="F359" s="5"/>
      <c r="G359" s="21"/>
      <c r="H359" s="21"/>
      <c r="I359" s="21"/>
      <c r="J359" s="21"/>
      <c r="K359" s="21"/>
      <c r="L359" s="21"/>
      <c r="M359" s="21"/>
      <c r="N359" s="21"/>
      <c r="O359" s="21"/>
      <c r="P359" s="21"/>
      <c r="Q359" s="21"/>
      <c r="R359" s="21"/>
      <c r="S359" s="21"/>
      <c r="T359" s="21"/>
      <c r="U359" s="21"/>
      <c r="V359" s="21"/>
      <c r="W359" s="21"/>
      <c r="X359" s="21"/>
      <c r="Y359" s="21"/>
      <c r="Z359" s="21"/>
    </row>
    <row r="360" spans="1:26" ht="14">
      <c r="A360" s="21"/>
      <c r="B360" s="21"/>
      <c r="C360" s="21"/>
      <c r="D360" s="5"/>
      <c r="E360" s="5"/>
      <c r="F360" s="5"/>
      <c r="G360" s="21"/>
      <c r="H360" s="21"/>
      <c r="I360" s="21"/>
      <c r="J360" s="21"/>
      <c r="K360" s="21"/>
      <c r="L360" s="21"/>
      <c r="M360" s="21"/>
      <c r="N360" s="21"/>
      <c r="O360" s="21"/>
      <c r="P360" s="21"/>
      <c r="Q360" s="21"/>
      <c r="R360" s="21"/>
      <c r="S360" s="21"/>
      <c r="T360" s="21"/>
      <c r="U360" s="21"/>
      <c r="V360" s="21"/>
      <c r="W360" s="21"/>
      <c r="X360" s="21"/>
      <c r="Y360" s="21"/>
      <c r="Z360" s="21"/>
    </row>
    <row r="361" spans="1:26" ht="14">
      <c r="A361" s="21"/>
      <c r="B361" s="21"/>
      <c r="C361" s="21"/>
      <c r="D361" s="5"/>
      <c r="E361" s="5"/>
      <c r="F361" s="5"/>
      <c r="G361" s="21"/>
      <c r="H361" s="21"/>
      <c r="I361" s="21"/>
      <c r="J361" s="21"/>
      <c r="K361" s="21"/>
      <c r="L361" s="21"/>
      <c r="M361" s="21"/>
      <c r="N361" s="21"/>
      <c r="O361" s="21"/>
      <c r="P361" s="21"/>
      <c r="Q361" s="21"/>
      <c r="R361" s="21"/>
      <c r="S361" s="21"/>
      <c r="T361" s="21"/>
      <c r="U361" s="21"/>
      <c r="V361" s="21"/>
      <c r="W361" s="21"/>
      <c r="X361" s="21"/>
      <c r="Y361" s="21"/>
      <c r="Z361" s="21"/>
    </row>
    <row r="362" spans="1:26" ht="14">
      <c r="A362" s="21"/>
      <c r="B362" s="21"/>
      <c r="C362" s="21"/>
      <c r="D362" s="5"/>
      <c r="E362" s="5"/>
      <c r="F362" s="5"/>
      <c r="G362" s="21"/>
      <c r="H362" s="21"/>
      <c r="I362" s="21"/>
      <c r="J362" s="21"/>
      <c r="K362" s="21"/>
      <c r="L362" s="21"/>
      <c r="M362" s="21"/>
      <c r="N362" s="21"/>
      <c r="O362" s="21"/>
      <c r="P362" s="21"/>
      <c r="Q362" s="21"/>
      <c r="R362" s="21"/>
      <c r="S362" s="21"/>
      <c r="T362" s="21"/>
      <c r="U362" s="21"/>
      <c r="V362" s="21"/>
      <c r="W362" s="21"/>
      <c r="X362" s="21"/>
      <c r="Y362" s="21"/>
      <c r="Z362" s="21"/>
    </row>
    <row r="363" spans="1:26" ht="14">
      <c r="A363" s="21"/>
      <c r="B363" s="21"/>
      <c r="C363" s="21"/>
      <c r="D363" s="5"/>
      <c r="E363" s="5"/>
      <c r="F363" s="5"/>
      <c r="G363" s="21"/>
      <c r="H363" s="21"/>
      <c r="I363" s="21"/>
      <c r="J363" s="21"/>
      <c r="K363" s="21"/>
      <c r="L363" s="21"/>
      <c r="M363" s="21"/>
      <c r="N363" s="21"/>
      <c r="O363" s="21"/>
      <c r="P363" s="21"/>
      <c r="Q363" s="21"/>
      <c r="R363" s="21"/>
      <c r="S363" s="21"/>
      <c r="T363" s="21"/>
      <c r="U363" s="21"/>
      <c r="V363" s="21"/>
      <c r="W363" s="21"/>
      <c r="X363" s="21"/>
      <c r="Y363" s="21"/>
      <c r="Z363" s="21"/>
    </row>
    <row r="364" spans="1:26" ht="14">
      <c r="A364" s="21"/>
      <c r="B364" s="21"/>
      <c r="C364" s="21"/>
      <c r="D364" s="5"/>
      <c r="E364" s="5"/>
      <c r="F364" s="5"/>
      <c r="G364" s="21"/>
      <c r="H364" s="21"/>
      <c r="I364" s="21"/>
      <c r="J364" s="21"/>
      <c r="K364" s="21"/>
      <c r="L364" s="21"/>
      <c r="M364" s="21"/>
      <c r="N364" s="21"/>
      <c r="O364" s="21"/>
      <c r="P364" s="21"/>
      <c r="Q364" s="21"/>
      <c r="R364" s="21"/>
      <c r="S364" s="21"/>
      <c r="T364" s="21"/>
      <c r="U364" s="21"/>
      <c r="V364" s="21"/>
      <c r="W364" s="21"/>
      <c r="X364" s="21"/>
      <c r="Y364" s="21"/>
      <c r="Z364" s="21"/>
    </row>
    <row r="365" spans="1:26" ht="14">
      <c r="A365" s="21"/>
      <c r="B365" s="21"/>
      <c r="C365" s="21"/>
      <c r="D365" s="5"/>
      <c r="E365" s="5"/>
      <c r="F365" s="5"/>
      <c r="G365" s="21"/>
      <c r="H365" s="21"/>
      <c r="I365" s="21"/>
      <c r="J365" s="21"/>
      <c r="K365" s="21"/>
      <c r="L365" s="21"/>
      <c r="M365" s="21"/>
      <c r="N365" s="21"/>
      <c r="O365" s="21"/>
      <c r="P365" s="21"/>
      <c r="Q365" s="21"/>
      <c r="R365" s="21"/>
      <c r="S365" s="21"/>
      <c r="T365" s="21"/>
      <c r="U365" s="21"/>
      <c r="V365" s="21"/>
      <c r="W365" s="21"/>
      <c r="X365" s="21"/>
      <c r="Y365" s="21"/>
      <c r="Z365" s="21"/>
    </row>
    <row r="366" spans="1:26" ht="14">
      <c r="A366" s="21"/>
      <c r="B366" s="21"/>
      <c r="C366" s="21"/>
      <c r="D366" s="5"/>
      <c r="E366" s="5"/>
      <c r="F366" s="5"/>
      <c r="G366" s="21"/>
      <c r="H366" s="21"/>
      <c r="I366" s="21"/>
      <c r="J366" s="21"/>
      <c r="K366" s="21"/>
      <c r="L366" s="21"/>
      <c r="M366" s="21"/>
      <c r="N366" s="21"/>
      <c r="O366" s="21"/>
      <c r="P366" s="21"/>
      <c r="Q366" s="21"/>
      <c r="R366" s="21"/>
      <c r="S366" s="21"/>
      <c r="T366" s="21"/>
      <c r="U366" s="21"/>
      <c r="V366" s="21"/>
      <c r="W366" s="21"/>
      <c r="X366" s="21"/>
      <c r="Y366" s="21"/>
      <c r="Z366" s="21"/>
    </row>
    <row r="367" spans="1:26" ht="14">
      <c r="A367" s="21"/>
      <c r="B367" s="21"/>
      <c r="C367" s="21"/>
      <c r="D367" s="5"/>
      <c r="E367" s="5"/>
      <c r="F367" s="5"/>
      <c r="G367" s="21"/>
      <c r="H367" s="21"/>
      <c r="I367" s="21"/>
      <c r="J367" s="21"/>
      <c r="K367" s="21"/>
      <c r="L367" s="21"/>
      <c r="M367" s="21"/>
      <c r="N367" s="21"/>
      <c r="O367" s="21"/>
      <c r="P367" s="21"/>
      <c r="Q367" s="21"/>
      <c r="R367" s="21"/>
      <c r="S367" s="21"/>
      <c r="T367" s="21"/>
      <c r="U367" s="21"/>
      <c r="V367" s="21"/>
      <c r="W367" s="21"/>
      <c r="X367" s="21"/>
      <c r="Y367" s="21"/>
      <c r="Z367" s="21"/>
    </row>
    <row r="368" spans="1:26" ht="14">
      <c r="A368" s="21"/>
      <c r="B368" s="21"/>
      <c r="C368" s="21"/>
      <c r="D368" s="5"/>
      <c r="E368" s="5"/>
      <c r="F368" s="5"/>
      <c r="G368" s="21"/>
      <c r="H368" s="21"/>
      <c r="I368" s="21"/>
      <c r="J368" s="21"/>
      <c r="K368" s="21"/>
      <c r="L368" s="21"/>
      <c r="M368" s="21"/>
      <c r="N368" s="21"/>
      <c r="O368" s="21"/>
      <c r="P368" s="21"/>
      <c r="Q368" s="21"/>
      <c r="R368" s="21"/>
      <c r="S368" s="21"/>
      <c r="T368" s="21"/>
      <c r="U368" s="21"/>
      <c r="V368" s="21"/>
      <c r="W368" s="21"/>
      <c r="X368" s="21"/>
      <c r="Y368" s="21"/>
      <c r="Z368" s="21"/>
    </row>
    <row r="369" spans="1:26" ht="14">
      <c r="A369" s="21"/>
      <c r="B369" s="21"/>
      <c r="C369" s="21"/>
      <c r="D369" s="5"/>
      <c r="E369" s="5"/>
      <c r="F369" s="5"/>
      <c r="G369" s="21"/>
      <c r="H369" s="21"/>
      <c r="I369" s="21"/>
      <c r="J369" s="21"/>
      <c r="K369" s="21"/>
      <c r="L369" s="21"/>
      <c r="M369" s="21"/>
      <c r="N369" s="21"/>
      <c r="O369" s="21"/>
      <c r="P369" s="21"/>
      <c r="Q369" s="21"/>
      <c r="R369" s="21"/>
      <c r="S369" s="21"/>
      <c r="T369" s="21"/>
      <c r="U369" s="21"/>
      <c r="V369" s="21"/>
      <c r="W369" s="21"/>
      <c r="X369" s="21"/>
      <c r="Y369" s="21"/>
      <c r="Z369" s="21"/>
    </row>
    <row r="370" spans="1:26" ht="14">
      <c r="A370" s="21"/>
      <c r="B370" s="21"/>
      <c r="C370" s="21"/>
      <c r="D370" s="5"/>
      <c r="E370" s="5"/>
      <c r="F370" s="5"/>
      <c r="G370" s="21"/>
      <c r="H370" s="21"/>
      <c r="I370" s="21"/>
      <c r="J370" s="21"/>
      <c r="K370" s="21"/>
      <c r="L370" s="21"/>
      <c r="M370" s="21"/>
      <c r="N370" s="21"/>
      <c r="O370" s="21"/>
      <c r="P370" s="21"/>
      <c r="Q370" s="21"/>
      <c r="R370" s="21"/>
      <c r="S370" s="21"/>
      <c r="T370" s="21"/>
      <c r="U370" s="21"/>
      <c r="V370" s="21"/>
      <c r="W370" s="21"/>
      <c r="X370" s="21"/>
      <c r="Y370" s="21"/>
      <c r="Z370" s="21"/>
    </row>
    <row r="371" spans="1:26" ht="14">
      <c r="A371" s="21"/>
      <c r="B371" s="21"/>
      <c r="C371" s="21"/>
      <c r="D371" s="5"/>
      <c r="E371" s="5"/>
      <c r="F371" s="5"/>
      <c r="G371" s="21"/>
      <c r="H371" s="21"/>
      <c r="I371" s="21"/>
      <c r="J371" s="21"/>
      <c r="K371" s="21"/>
      <c r="L371" s="21"/>
      <c r="M371" s="21"/>
      <c r="N371" s="21"/>
      <c r="O371" s="21"/>
      <c r="P371" s="21"/>
      <c r="Q371" s="21"/>
      <c r="R371" s="21"/>
      <c r="S371" s="21"/>
      <c r="T371" s="21"/>
      <c r="U371" s="21"/>
      <c r="V371" s="21"/>
      <c r="W371" s="21"/>
      <c r="X371" s="21"/>
      <c r="Y371" s="21"/>
      <c r="Z371" s="21"/>
    </row>
    <row r="372" spans="1:26" ht="14">
      <c r="A372" s="21"/>
      <c r="B372" s="21"/>
      <c r="C372" s="21"/>
      <c r="D372" s="5"/>
      <c r="E372" s="5"/>
      <c r="F372" s="5"/>
      <c r="G372" s="21"/>
      <c r="H372" s="21"/>
      <c r="I372" s="21"/>
      <c r="J372" s="21"/>
      <c r="K372" s="21"/>
      <c r="L372" s="21"/>
      <c r="M372" s="21"/>
      <c r="N372" s="21"/>
      <c r="O372" s="21"/>
      <c r="P372" s="21"/>
      <c r="Q372" s="21"/>
      <c r="R372" s="21"/>
      <c r="S372" s="21"/>
      <c r="T372" s="21"/>
      <c r="U372" s="21"/>
      <c r="V372" s="21"/>
      <c r="W372" s="21"/>
      <c r="X372" s="21"/>
      <c r="Y372" s="21"/>
      <c r="Z372" s="21"/>
    </row>
    <row r="373" spans="1:26" ht="14">
      <c r="A373" s="21"/>
      <c r="B373" s="21"/>
      <c r="C373" s="21"/>
      <c r="D373" s="5"/>
      <c r="E373" s="5"/>
      <c r="F373" s="5"/>
      <c r="G373" s="21"/>
      <c r="H373" s="21"/>
      <c r="I373" s="21"/>
      <c r="J373" s="21"/>
      <c r="K373" s="21"/>
      <c r="L373" s="21"/>
      <c r="M373" s="21"/>
      <c r="N373" s="21"/>
      <c r="O373" s="21"/>
      <c r="P373" s="21"/>
      <c r="Q373" s="21"/>
      <c r="R373" s="21"/>
      <c r="S373" s="21"/>
      <c r="T373" s="21"/>
      <c r="U373" s="21"/>
      <c r="V373" s="21"/>
      <c r="W373" s="21"/>
      <c r="X373" s="21"/>
      <c r="Y373" s="21"/>
      <c r="Z373" s="21"/>
    </row>
    <row r="374" spans="1:26" ht="14">
      <c r="A374" s="21"/>
      <c r="B374" s="21"/>
      <c r="C374" s="21"/>
      <c r="D374" s="5"/>
      <c r="E374" s="5"/>
      <c r="F374" s="5"/>
      <c r="G374" s="21"/>
      <c r="H374" s="21"/>
      <c r="I374" s="21"/>
      <c r="J374" s="21"/>
      <c r="K374" s="21"/>
      <c r="L374" s="21"/>
      <c r="M374" s="21"/>
      <c r="N374" s="21"/>
      <c r="O374" s="21"/>
      <c r="P374" s="21"/>
      <c r="Q374" s="21"/>
      <c r="R374" s="21"/>
      <c r="S374" s="21"/>
      <c r="T374" s="21"/>
      <c r="U374" s="21"/>
      <c r="V374" s="21"/>
      <c r="W374" s="21"/>
      <c r="X374" s="21"/>
      <c r="Y374" s="21"/>
      <c r="Z374" s="21"/>
    </row>
    <row r="375" spans="1:26" ht="14">
      <c r="A375" s="21"/>
      <c r="B375" s="21"/>
      <c r="C375" s="21"/>
      <c r="D375" s="5"/>
      <c r="E375" s="5"/>
      <c r="F375" s="5"/>
      <c r="G375" s="21"/>
      <c r="H375" s="21"/>
      <c r="I375" s="21"/>
      <c r="J375" s="21"/>
      <c r="K375" s="21"/>
      <c r="L375" s="21"/>
      <c r="M375" s="21"/>
      <c r="N375" s="21"/>
      <c r="O375" s="21"/>
      <c r="P375" s="21"/>
      <c r="Q375" s="21"/>
      <c r="R375" s="21"/>
      <c r="S375" s="21"/>
      <c r="T375" s="21"/>
      <c r="U375" s="21"/>
      <c r="V375" s="21"/>
      <c r="W375" s="21"/>
      <c r="X375" s="21"/>
      <c r="Y375" s="21"/>
      <c r="Z375" s="21"/>
    </row>
    <row r="376" spans="1:26" ht="14">
      <c r="A376" s="21"/>
      <c r="B376" s="21"/>
      <c r="C376" s="21"/>
      <c r="D376" s="5"/>
      <c r="E376" s="5"/>
      <c r="F376" s="5"/>
      <c r="G376" s="21"/>
      <c r="H376" s="21"/>
      <c r="I376" s="21"/>
      <c r="J376" s="21"/>
      <c r="K376" s="21"/>
      <c r="L376" s="21"/>
      <c r="M376" s="21"/>
      <c r="N376" s="21"/>
      <c r="O376" s="21"/>
      <c r="P376" s="21"/>
      <c r="Q376" s="21"/>
      <c r="R376" s="21"/>
      <c r="S376" s="21"/>
      <c r="T376" s="21"/>
      <c r="U376" s="21"/>
      <c r="V376" s="21"/>
      <c r="W376" s="21"/>
      <c r="X376" s="21"/>
      <c r="Y376" s="21"/>
      <c r="Z376" s="21"/>
    </row>
    <row r="377" spans="1:26" ht="14">
      <c r="A377" s="21"/>
      <c r="B377" s="21"/>
      <c r="C377" s="21"/>
      <c r="D377" s="5"/>
      <c r="E377" s="5"/>
      <c r="F377" s="5"/>
      <c r="G377" s="21"/>
      <c r="H377" s="21"/>
      <c r="I377" s="21"/>
      <c r="J377" s="21"/>
      <c r="K377" s="21"/>
      <c r="L377" s="21"/>
      <c r="M377" s="21"/>
      <c r="N377" s="21"/>
      <c r="O377" s="21"/>
      <c r="P377" s="21"/>
      <c r="Q377" s="21"/>
      <c r="R377" s="21"/>
      <c r="S377" s="21"/>
      <c r="T377" s="21"/>
      <c r="U377" s="21"/>
      <c r="V377" s="21"/>
      <c r="W377" s="21"/>
      <c r="X377" s="21"/>
      <c r="Y377" s="21"/>
      <c r="Z377" s="21"/>
    </row>
    <row r="378" spans="1:26" ht="14">
      <c r="A378" s="21"/>
      <c r="B378" s="21"/>
      <c r="C378" s="21"/>
      <c r="D378" s="5"/>
      <c r="E378" s="5"/>
      <c r="F378" s="5"/>
      <c r="G378" s="21"/>
      <c r="H378" s="21"/>
      <c r="I378" s="21"/>
      <c r="J378" s="21"/>
      <c r="K378" s="21"/>
      <c r="L378" s="21"/>
      <c r="M378" s="21"/>
      <c r="N378" s="21"/>
      <c r="O378" s="21"/>
      <c r="P378" s="21"/>
      <c r="Q378" s="21"/>
      <c r="R378" s="21"/>
      <c r="S378" s="21"/>
      <c r="T378" s="21"/>
      <c r="U378" s="21"/>
      <c r="V378" s="21"/>
      <c r="W378" s="21"/>
      <c r="X378" s="21"/>
      <c r="Y378" s="21"/>
      <c r="Z378" s="21"/>
    </row>
    <row r="379" spans="1:26" ht="14">
      <c r="A379" s="21"/>
      <c r="B379" s="21"/>
      <c r="C379" s="21"/>
      <c r="D379" s="5"/>
      <c r="E379" s="5"/>
      <c r="F379" s="5"/>
      <c r="G379" s="21"/>
      <c r="H379" s="21"/>
      <c r="I379" s="21"/>
      <c r="J379" s="21"/>
      <c r="K379" s="21"/>
      <c r="L379" s="21"/>
      <c r="M379" s="21"/>
      <c r="N379" s="21"/>
      <c r="O379" s="21"/>
      <c r="P379" s="21"/>
      <c r="Q379" s="21"/>
      <c r="R379" s="21"/>
      <c r="S379" s="21"/>
      <c r="T379" s="21"/>
      <c r="U379" s="21"/>
      <c r="V379" s="21"/>
      <c r="W379" s="21"/>
      <c r="X379" s="21"/>
      <c r="Y379" s="21"/>
      <c r="Z379" s="21"/>
    </row>
    <row r="380" spans="1:26" ht="14">
      <c r="A380" s="21"/>
      <c r="B380" s="21"/>
      <c r="C380" s="21"/>
      <c r="D380" s="5"/>
      <c r="E380" s="5"/>
      <c r="F380" s="5"/>
      <c r="G380" s="21"/>
      <c r="H380" s="21"/>
      <c r="I380" s="21"/>
      <c r="J380" s="21"/>
      <c r="K380" s="21"/>
      <c r="L380" s="21"/>
      <c r="M380" s="21"/>
      <c r="N380" s="21"/>
      <c r="O380" s="21"/>
      <c r="P380" s="21"/>
      <c r="Q380" s="21"/>
      <c r="R380" s="21"/>
      <c r="S380" s="21"/>
      <c r="T380" s="21"/>
      <c r="U380" s="21"/>
      <c r="V380" s="21"/>
      <c r="W380" s="21"/>
      <c r="X380" s="21"/>
      <c r="Y380" s="21"/>
      <c r="Z380" s="21"/>
    </row>
    <row r="381" spans="1:26" ht="14">
      <c r="A381" s="21"/>
      <c r="B381" s="21"/>
      <c r="C381" s="21"/>
      <c r="D381" s="5"/>
      <c r="E381" s="5"/>
      <c r="F381" s="5"/>
      <c r="G381" s="21"/>
      <c r="H381" s="21"/>
      <c r="I381" s="21"/>
      <c r="J381" s="21"/>
      <c r="K381" s="21"/>
      <c r="L381" s="21"/>
      <c r="M381" s="21"/>
      <c r="N381" s="21"/>
      <c r="O381" s="21"/>
      <c r="P381" s="21"/>
      <c r="Q381" s="21"/>
      <c r="R381" s="21"/>
      <c r="S381" s="21"/>
      <c r="T381" s="21"/>
      <c r="U381" s="21"/>
      <c r="V381" s="21"/>
      <c r="W381" s="21"/>
      <c r="X381" s="21"/>
      <c r="Y381" s="21"/>
      <c r="Z381" s="21"/>
    </row>
    <row r="382" spans="1:26" ht="14">
      <c r="A382" s="21"/>
      <c r="B382" s="21"/>
      <c r="C382" s="21"/>
      <c r="D382" s="5"/>
      <c r="E382" s="5"/>
      <c r="F382" s="5"/>
      <c r="G382" s="21"/>
      <c r="H382" s="21"/>
      <c r="I382" s="21"/>
      <c r="J382" s="21"/>
      <c r="K382" s="21"/>
      <c r="L382" s="21"/>
      <c r="M382" s="21"/>
      <c r="N382" s="21"/>
      <c r="O382" s="21"/>
      <c r="P382" s="21"/>
      <c r="Q382" s="21"/>
      <c r="R382" s="21"/>
      <c r="S382" s="21"/>
      <c r="T382" s="21"/>
      <c r="U382" s="21"/>
      <c r="V382" s="21"/>
      <c r="W382" s="21"/>
      <c r="X382" s="21"/>
      <c r="Y382" s="21"/>
      <c r="Z382" s="21"/>
    </row>
    <row r="383" spans="1:26" ht="14">
      <c r="A383" s="21"/>
      <c r="B383" s="21"/>
      <c r="C383" s="21"/>
      <c r="D383" s="5"/>
      <c r="E383" s="5"/>
      <c r="F383" s="5"/>
      <c r="G383" s="21"/>
      <c r="H383" s="21"/>
      <c r="I383" s="21"/>
      <c r="J383" s="21"/>
      <c r="K383" s="21"/>
      <c r="L383" s="21"/>
      <c r="M383" s="21"/>
      <c r="N383" s="21"/>
      <c r="O383" s="21"/>
      <c r="P383" s="21"/>
      <c r="Q383" s="21"/>
      <c r="R383" s="21"/>
      <c r="S383" s="21"/>
      <c r="T383" s="21"/>
      <c r="U383" s="21"/>
      <c r="V383" s="21"/>
      <c r="W383" s="21"/>
      <c r="X383" s="21"/>
      <c r="Y383" s="21"/>
      <c r="Z383" s="21"/>
    </row>
    <row r="384" spans="1:26" ht="14">
      <c r="A384" s="21"/>
      <c r="B384" s="21"/>
      <c r="C384" s="21"/>
      <c r="D384" s="5"/>
      <c r="E384" s="5"/>
      <c r="F384" s="5"/>
      <c r="G384" s="21"/>
      <c r="H384" s="21"/>
      <c r="I384" s="21"/>
      <c r="J384" s="21"/>
      <c r="K384" s="21"/>
      <c r="L384" s="21"/>
      <c r="M384" s="21"/>
      <c r="N384" s="21"/>
      <c r="O384" s="21"/>
      <c r="P384" s="21"/>
      <c r="Q384" s="21"/>
      <c r="R384" s="21"/>
      <c r="S384" s="21"/>
      <c r="T384" s="21"/>
      <c r="U384" s="21"/>
      <c r="V384" s="21"/>
      <c r="W384" s="21"/>
      <c r="X384" s="21"/>
      <c r="Y384" s="21"/>
      <c r="Z384" s="21"/>
    </row>
    <row r="385" spans="1:26" ht="14">
      <c r="A385" s="21"/>
      <c r="B385" s="21"/>
      <c r="C385" s="21"/>
      <c r="D385" s="5"/>
      <c r="E385" s="5"/>
      <c r="F385" s="5"/>
      <c r="G385" s="21"/>
      <c r="H385" s="21"/>
      <c r="I385" s="21"/>
      <c r="J385" s="21"/>
      <c r="K385" s="21"/>
      <c r="L385" s="21"/>
      <c r="M385" s="21"/>
      <c r="N385" s="21"/>
      <c r="O385" s="21"/>
      <c r="P385" s="21"/>
      <c r="Q385" s="21"/>
      <c r="R385" s="21"/>
      <c r="S385" s="21"/>
      <c r="T385" s="21"/>
      <c r="U385" s="21"/>
      <c r="V385" s="21"/>
      <c r="W385" s="21"/>
      <c r="X385" s="21"/>
      <c r="Y385" s="21"/>
      <c r="Z385" s="21"/>
    </row>
    <row r="386" spans="1:26" ht="14">
      <c r="A386" s="21"/>
      <c r="B386" s="21"/>
      <c r="C386" s="21"/>
      <c r="D386" s="5"/>
      <c r="E386" s="5"/>
      <c r="F386" s="5"/>
      <c r="G386" s="21"/>
      <c r="H386" s="21"/>
      <c r="I386" s="21"/>
      <c r="J386" s="21"/>
      <c r="K386" s="21"/>
      <c r="L386" s="21"/>
      <c r="M386" s="21"/>
      <c r="N386" s="21"/>
      <c r="O386" s="21"/>
      <c r="P386" s="21"/>
      <c r="Q386" s="21"/>
      <c r="R386" s="21"/>
      <c r="S386" s="21"/>
      <c r="T386" s="21"/>
      <c r="U386" s="21"/>
      <c r="V386" s="21"/>
      <c r="W386" s="21"/>
      <c r="X386" s="21"/>
      <c r="Y386" s="21"/>
      <c r="Z386" s="21"/>
    </row>
    <row r="387" spans="1:26" ht="14">
      <c r="A387" s="21"/>
      <c r="B387" s="21"/>
      <c r="C387" s="21"/>
      <c r="D387" s="5"/>
      <c r="E387" s="5"/>
      <c r="F387" s="5"/>
      <c r="G387" s="21"/>
      <c r="H387" s="21"/>
      <c r="I387" s="21"/>
      <c r="J387" s="21"/>
      <c r="K387" s="21"/>
      <c r="L387" s="21"/>
      <c r="M387" s="21"/>
      <c r="N387" s="21"/>
      <c r="O387" s="21"/>
      <c r="P387" s="21"/>
      <c r="Q387" s="21"/>
      <c r="R387" s="21"/>
      <c r="S387" s="21"/>
      <c r="T387" s="21"/>
      <c r="U387" s="21"/>
      <c r="V387" s="21"/>
      <c r="W387" s="21"/>
      <c r="X387" s="21"/>
      <c r="Y387" s="21"/>
      <c r="Z387" s="21"/>
    </row>
    <row r="388" spans="1:26" ht="14">
      <c r="A388" s="21"/>
      <c r="B388" s="21"/>
      <c r="C388" s="21"/>
      <c r="D388" s="5"/>
      <c r="E388" s="5"/>
      <c r="F388" s="5"/>
      <c r="G388" s="21"/>
      <c r="H388" s="21"/>
      <c r="I388" s="21"/>
      <c r="J388" s="21"/>
      <c r="K388" s="21"/>
      <c r="L388" s="21"/>
      <c r="M388" s="21"/>
      <c r="N388" s="21"/>
      <c r="O388" s="21"/>
      <c r="P388" s="21"/>
      <c r="Q388" s="21"/>
      <c r="R388" s="21"/>
      <c r="S388" s="21"/>
      <c r="T388" s="21"/>
      <c r="U388" s="21"/>
      <c r="V388" s="21"/>
      <c r="W388" s="21"/>
      <c r="X388" s="21"/>
      <c r="Y388" s="21"/>
      <c r="Z388" s="21"/>
    </row>
    <row r="389" spans="1:26" ht="14">
      <c r="A389" s="21"/>
      <c r="B389" s="21"/>
      <c r="C389" s="21"/>
      <c r="D389" s="5"/>
      <c r="E389" s="5"/>
      <c r="F389" s="5"/>
      <c r="G389" s="21"/>
      <c r="H389" s="21"/>
      <c r="I389" s="21"/>
      <c r="J389" s="21"/>
      <c r="K389" s="21"/>
      <c r="L389" s="21"/>
      <c r="M389" s="21"/>
      <c r="N389" s="21"/>
      <c r="O389" s="21"/>
      <c r="P389" s="21"/>
      <c r="Q389" s="21"/>
      <c r="R389" s="21"/>
      <c r="S389" s="21"/>
      <c r="T389" s="21"/>
      <c r="U389" s="21"/>
      <c r="V389" s="21"/>
      <c r="W389" s="21"/>
      <c r="X389" s="21"/>
      <c r="Y389" s="21"/>
      <c r="Z389" s="21"/>
    </row>
    <row r="390" spans="1:26" ht="14">
      <c r="A390" s="21"/>
      <c r="B390" s="21"/>
      <c r="C390" s="21"/>
      <c r="D390" s="5"/>
      <c r="E390" s="5"/>
      <c r="F390" s="5"/>
      <c r="G390" s="21"/>
      <c r="H390" s="21"/>
      <c r="I390" s="21"/>
      <c r="J390" s="21"/>
      <c r="K390" s="21"/>
      <c r="L390" s="21"/>
      <c r="M390" s="21"/>
      <c r="N390" s="21"/>
      <c r="O390" s="21"/>
      <c r="P390" s="21"/>
      <c r="Q390" s="21"/>
      <c r="R390" s="21"/>
      <c r="S390" s="21"/>
      <c r="T390" s="21"/>
      <c r="U390" s="21"/>
      <c r="V390" s="21"/>
      <c r="W390" s="21"/>
      <c r="X390" s="21"/>
      <c r="Y390" s="21"/>
      <c r="Z390" s="21"/>
    </row>
    <row r="391" spans="1:26" ht="14">
      <c r="A391" s="21"/>
      <c r="B391" s="21"/>
      <c r="C391" s="21"/>
      <c r="D391" s="5"/>
      <c r="E391" s="5"/>
      <c r="F391" s="5"/>
      <c r="G391" s="21"/>
      <c r="H391" s="21"/>
      <c r="I391" s="21"/>
      <c r="J391" s="21"/>
      <c r="K391" s="21"/>
      <c r="L391" s="21"/>
      <c r="M391" s="21"/>
      <c r="N391" s="21"/>
      <c r="O391" s="21"/>
      <c r="P391" s="21"/>
      <c r="Q391" s="21"/>
      <c r="R391" s="21"/>
      <c r="S391" s="21"/>
      <c r="T391" s="21"/>
      <c r="U391" s="21"/>
      <c r="V391" s="21"/>
      <c r="W391" s="21"/>
      <c r="X391" s="21"/>
      <c r="Y391" s="21"/>
      <c r="Z391" s="21"/>
    </row>
    <row r="392" spans="1:26" ht="14">
      <c r="A392" s="21"/>
      <c r="B392" s="21"/>
      <c r="C392" s="21"/>
      <c r="D392" s="5"/>
      <c r="E392" s="5"/>
      <c r="F392" s="5"/>
      <c r="G392" s="21"/>
      <c r="H392" s="21"/>
      <c r="I392" s="21"/>
      <c r="J392" s="21"/>
      <c r="K392" s="21"/>
      <c r="L392" s="21"/>
      <c r="M392" s="21"/>
      <c r="N392" s="21"/>
      <c r="O392" s="21"/>
      <c r="P392" s="21"/>
      <c r="Q392" s="21"/>
      <c r="R392" s="21"/>
      <c r="S392" s="21"/>
      <c r="T392" s="21"/>
      <c r="U392" s="21"/>
      <c r="V392" s="21"/>
      <c r="W392" s="21"/>
      <c r="X392" s="21"/>
      <c r="Y392" s="21"/>
      <c r="Z392" s="21"/>
    </row>
    <row r="393" spans="1:26" ht="14">
      <c r="A393" s="21"/>
      <c r="B393" s="21"/>
      <c r="C393" s="21"/>
      <c r="D393" s="5"/>
      <c r="E393" s="5"/>
      <c r="F393" s="5"/>
      <c r="G393" s="21"/>
      <c r="H393" s="21"/>
      <c r="I393" s="21"/>
      <c r="J393" s="21"/>
      <c r="K393" s="21"/>
      <c r="L393" s="21"/>
      <c r="M393" s="21"/>
      <c r="N393" s="21"/>
      <c r="O393" s="21"/>
      <c r="P393" s="21"/>
      <c r="Q393" s="21"/>
      <c r="R393" s="21"/>
      <c r="S393" s="21"/>
      <c r="T393" s="21"/>
      <c r="U393" s="21"/>
      <c r="V393" s="21"/>
      <c r="W393" s="21"/>
      <c r="X393" s="21"/>
      <c r="Y393" s="21"/>
      <c r="Z393" s="21"/>
    </row>
    <row r="394" spans="1:26" ht="14">
      <c r="A394" s="21"/>
      <c r="B394" s="21"/>
      <c r="C394" s="21"/>
      <c r="D394" s="5"/>
      <c r="E394" s="5"/>
      <c r="F394" s="5"/>
      <c r="G394" s="21"/>
      <c r="H394" s="21"/>
      <c r="I394" s="21"/>
      <c r="J394" s="21"/>
      <c r="K394" s="21"/>
      <c r="L394" s="21"/>
      <c r="M394" s="21"/>
      <c r="N394" s="21"/>
      <c r="O394" s="21"/>
      <c r="P394" s="21"/>
      <c r="Q394" s="21"/>
      <c r="R394" s="21"/>
      <c r="S394" s="21"/>
      <c r="T394" s="21"/>
      <c r="U394" s="21"/>
      <c r="V394" s="21"/>
      <c r="W394" s="21"/>
      <c r="X394" s="21"/>
      <c r="Y394" s="21"/>
      <c r="Z394" s="21"/>
    </row>
    <row r="395" spans="1:26" ht="14">
      <c r="A395" s="21"/>
      <c r="B395" s="21"/>
      <c r="C395" s="21"/>
      <c r="D395" s="5"/>
      <c r="E395" s="5"/>
      <c r="F395" s="5"/>
      <c r="G395" s="21"/>
      <c r="H395" s="21"/>
      <c r="I395" s="21"/>
      <c r="J395" s="21"/>
      <c r="K395" s="21"/>
      <c r="L395" s="21"/>
      <c r="M395" s="21"/>
      <c r="N395" s="21"/>
      <c r="O395" s="21"/>
      <c r="P395" s="21"/>
      <c r="Q395" s="21"/>
      <c r="R395" s="21"/>
      <c r="S395" s="21"/>
      <c r="T395" s="21"/>
      <c r="U395" s="21"/>
      <c r="V395" s="21"/>
      <c r="W395" s="21"/>
      <c r="X395" s="21"/>
      <c r="Y395" s="21"/>
      <c r="Z395" s="21"/>
    </row>
    <row r="396" spans="1:26" ht="14">
      <c r="A396" s="21"/>
      <c r="B396" s="21"/>
      <c r="C396" s="21"/>
      <c r="D396" s="5"/>
      <c r="E396" s="5"/>
      <c r="F396" s="5"/>
      <c r="G396" s="21"/>
      <c r="H396" s="21"/>
      <c r="I396" s="21"/>
      <c r="J396" s="21"/>
      <c r="K396" s="21"/>
      <c r="L396" s="21"/>
      <c r="M396" s="21"/>
      <c r="N396" s="21"/>
      <c r="O396" s="21"/>
      <c r="P396" s="21"/>
      <c r="Q396" s="21"/>
      <c r="R396" s="21"/>
      <c r="S396" s="21"/>
      <c r="T396" s="21"/>
      <c r="U396" s="21"/>
      <c r="V396" s="21"/>
      <c r="W396" s="21"/>
      <c r="X396" s="21"/>
      <c r="Y396" s="21"/>
      <c r="Z396" s="21"/>
    </row>
    <row r="397" spans="1:26" ht="14">
      <c r="A397" s="21"/>
      <c r="B397" s="21"/>
      <c r="C397" s="21"/>
      <c r="D397" s="5"/>
      <c r="E397" s="5"/>
      <c r="F397" s="5"/>
      <c r="G397" s="21"/>
      <c r="H397" s="21"/>
      <c r="I397" s="21"/>
      <c r="J397" s="21"/>
      <c r="K397" s="21"/>
      <c r="L397" s="21"/>
      <c r="M397" s="21"/>
      <c r="N397" s="21"/>
      <c r="O397" s="21"/>
      <c r="P397" s="21"/>
      <c r="Q397" s="21"/>
      <c r="R397" s="21"/>
      <c r="S397" s="21"/>
      <c r="T397" s="21"/>
      <c r="U397" s="21"/>
      <c r="V397" s="21"/>
      <c r="W397" s="21"/>
      <c r="X397" s="21"/>
      <c r="Y397" s="21"/>
      <c r="Z397" s="21"/>
    </row>
    <row r="398" spans="1:26" ht="14">
      <c r="A398" s="21"/>
      <c r="B398" s="21"/>
      <c r="C398" s="21"/>
      <c r="D398" s="5"/>
      <c r="E398" s="5"/>
      <c r="F398" s="5"/>
      <c r="G398" s="21"/>
      <c r="H398" s="21"/>
      <c r="I398" s="21"/>
      <c r="J398" s="21"/>
      <c r="K398" s="21"/>
      <c r="L398" s="21"/>
      <c r="M398" s="21"/>
      <c r="N398" s="21"/>
      <c r="O398" s="21"/>
      <c r="P398" s="21"/>
      <c r="Q398" s="21"/>
      <c r="R398" s="21"/>
      <c r="S398" s="21"/>
      <c r="T398" s="21"/>
      <c r="U398" s="21"/>
      <c r="V398" s="21"/>
      <c r="W398" s="21"/>
      <c r="X398" s="21"/>
      <c r="Y398" s="21"/>
      <c r="Z398" s="21"/>
    </row>
    <row r="399" spans="1:26" ht="14">
      <c r="A399" s="21"/>
      <c r="B399" s="21"/>
      <c r="C399" s="21"/>
      <c r="D399" s="5"/>
      <c r="E399" s="5"/>
      <c r="F399" s="5"/>
      <c r="G399" s="21"/>
      <c r="H399" s="21"/>
      <c r="I399" s="21"/>
      <c r="J399" s="21"/>
      <c r="K399" s="21"/>
      <c r="L399" s="21"/>
      <c r="M399" s="21"/>
      <c r="N399" s="21"/>
      <c r="O399" s="21"/>
      <c r="P399" s="21"/>
      <c r="Q399" s="21"/>
      <c r="R399" s="21"/>
      <c r="S399" s="21"/>
      <c r="T399" s="21"/>
      <c r="U399" s="21"/>
      <c r="V399" s="21"/>
      <c r="W399" s="21"/>
      <c r="X399" s="21"/>
      <c r="Y399" s="21"/>
      <c r="Z399" s="21"/>
    </row>
    <row r="400" spans="1:26" ht="14">
      <c r="A400" s="21"/>
      <c r="B400" s="21"/>
      <c r="C400" s="21"/>
      <c r="D400" s="5"/>
      <c r="E400" s="5"/>
      <c r="F400" s="5"/>
      <c r="G400" s="21"/>
      <c r="H400" s="21"/>
      <c r="I400" s="21"/>
      <c r="J400" s="21"/>
      <c r="K400" s="21"/>
      <c r="L400" s="21"/>
      <c r="M400" s="21"/>
      <c r="N400" s="21"/>
      <c r="O400" s="21"/>
      <c r="P400" s="21"/>
      <c r="Q400" s="21"/>
      <c r="R400" s="21"/>
      <c r="S400" s="21"/>
      <c r="T400" s="21"/>
      <c r="U400" s="21"/>
      <c r="V400" s="21"/>
      <c r="W400" s="21"/>
      <c r="X400" s="21"/>
      <c r="Y400" s="21"/>
      <c r="Z400" s="21"/>
    </row>
    <row r="401" spans="1:26" ht="14">
      <c r="A401" s="21"/>
      <c r="B401" s="21"/>
      <c r="C401" s="21"/>
      <c r="D401" s="5"/>
      <c r="E401" s="5"/>
      <c r="F401" s="5"/>
      <c r="G401" s="21"/>
      <c r="H401" s="21"/>
      <c r="I401" s="21"/>
      <c r="J401" s="21"/>
      <c r="K401" s="21"/>
      <c r="L401" s="21"/>
      <c r="M401" s="21"/>
      <c r="N401" s="21"/>
      <c r="O401" s="21"/>
      <c r="P401" s="21"/>
      <c r="Q401" s="21"/>
      <c r="R401" s="21"/>
      <c r="S401" s="21"/>
      <c r="T401" s="21"/>
      <c r="U401" s="21"/>
      <c r="V401" s="21"/>
      <c r="W401" s="21"/>
      <c r="X401" s="21"/>
      <c r="Y401" s="21"/>
      <c r="Z401" s="21"/>
    </row>
    <row r="402" spans="1:26" ht="14">
      <c r="A402" s="21"/>
      <c r="B402" s="21"/>
      <c r="C402" s="21"/>
      <c r="D402" s="5"/>
      <c r="E402" s="5"/>
      <c r="F402" s="5"/>
      <c r="G402" s="21"/>
      <c r="H402" s="21"/>
      <c r="I402" s="21"/>
      <c r="J402" s="21"/>
      <c r="K402" s="21"/>
      <c r="L402" s="21"/>
      <c r="M402" s="21"/>
      <c r="N402" s="21"/>
      <c r="O402" s="21"/>
      <c r="P402" s="21"/>
      <c r="Q402" s="21"/>
      <c r="R402" s="21"/>
      <c r="S402" s="21"/>
      <c r="T402" s="21"/>
      <c r="U402" s="21"/>
      <c r="V402" s="21"/>
      <c r="W402" s="21"/>
      <c r="X402" s="21"/>
      <c r="Y402" s="21"/>
      <c r="Z402" s="21"/>
    </row>
    <row r="403" spans="1:26" ht="14">
      <c r="A403" s="21"/>
      <c r="B403" s="21"/>
      <c r="C403" s="21"/>
      <c r="D403" s="5"/>
      <c r="E403" s="5"/>
      <c r="F403" s="5"/>
      <c r="G403" s="21"/>
      <c r="H403" s="21"/>
      <c r="I403" s="21"/>
      <c r="J403" s="21"/>
      <c r="K403" s="21"/>
      <c r="L403" s="21"/>
      <c r="M403" s="21"/>
      <c r="N403" s="21"/>
      <c r="O403" s="21"/>
      <c r="P403" s="21"/>
      <c r="Q403" s="21"/>
      <c r="R403" s="21"/>
      <c r="S403" s="21"/>
      <c r="T403" s="21"/>
      <c r="U403" s="21"/>
      <c r="V403" s="21"/>
      <c r="W403" s="21"/>
      <c r="X403" s="21"/>
      <c r="Y403" s="21"/>
      <c r="Z403" s="21"/>
    </row>
    <row r="404" spans="1:26" ht="14">
      <c r="A404" s="21"/>
      <c r="B404" s="21"/>
      <c r="C404" s="21"/>
      <c r="D404" s="5"/>
      <c r="E404" s="5"/>
      <c r="F404" s="5"/>
      <c r="G404" s="21"/>
      <c r="H404" s="21"/>
      <c r="I404" s="21"/>
      <c r="J404" s="21"/>
      <c r="K404" s="21"/>
      <c r="L404" s="21"/>
      <c r="M404" s="21"/>
      <c r="N404" s="21"/>
      <c r="O404" s="21"/>
      <c r="P404" s="21"/>
      <c r="Q404" s="21"/>
      <c r="R404" s="21"/>
      <c r="S404" s="21"/>
      <c r="T404" s="21"/>
      <c r="U404" s="21"/>
      <c r="V404" s="21"/>
      <c r="W404" s="21"/>
      <c r="X404" s="21"/>
      <c r="Y404" s="21"/>
      <c r="Z404" s="21"/>
    </row>
    <row r="405" spans="1:26" ht="14">
      <c r="A405" s="21"/>
      <c r="B405" s="21"/>
      <c r="C405" s="21"/>
      <c r="D405" s="5"/>
      <c r="E405" s="5"/>
      <c r="F405" s="5"/>
      <c r="G405" s="21"/>
      <c r="H405" s="21"/>
      <c r="I405" s="21"/>
      <c r="J405" s="21"/>
      <c r="K405" s="21"/>
      <c r="L405" s="21"/>
      <c r="M405" s="21"/>
      <c r="N405" s="21"/>
      <c r="O405" s="21"/>
      <c r="P405" s="21"/>
      <c r="Q405" s="21"/>
      <c r="R405" s="21"/>
      <c r="S405" s="21"/>
      <c r="T405" s="21"/>
      <c r="U405" s="21"/>
      <c r="V405" s="21"/>
      <c r="W405" s="21"/>
      <c r="X405" s="21"/>
      <c r="Y405" s="21"/>
      <c r="Z405" s="21"/>
    </row>
    <row r="406" spans="1:26" ht="14">
      <c r="A406" s="21"/>
      <c r="B406" s="21"/>
      <c r="C406" s="21"/>
      <c r="D406" s="5"/>
      <c r="E406" s="5"/>
      <c r="F406" s="5"/>
      <c r="G406" s="21"/>
      <c r="H406" s="21"/>
      <c r="I406" s="21"/>
      <c r="J406" s="21"/>
      <c r="K406" s="21"/>
      <c r="L406" s="21"/>
      <c r="M406" s="21"/>
      <c r="N406" s="21"/>
      <c r="O406" s="21"/>
      <c r="P406" s="21"/>
      <c r="Q406" s="21"/>
      <c r="R406" s="21"/>
      <c r="S406" s="21"/>
      <c r="T406" s="21"/>
      <c r="U406" s="21"/>
      <c r="V406" s="21"/>
      <c r="W406" s="21"/>
      <c r="X406" s="21"/>
      <c r="Y406" s="21"/>
      <c r="Z406" s="21"/>
    </row>
    <row r="407" spans="1:26" ht="14">
      <c r="A407" s="21"/>
      <c r="B407" s="21"/>
      <c r="C407" s="21"/>
      <c r="D407" s="5"/>
      <c r="E407" s="5"/>
      <c r="F407" s="5"/>
      <c r="G407" s="21"/>
      <c r="H407" s="21"/>
      <c r="I407" s="21"/>
      <c r="J407" s="21"/>
      <c r="K407" s="21"/>
      <c r="L407" s="21"/>
      <c r="M407" s="21"/>
      <c r="N407" s="21"/>
      <c r="O407" s="21"/>
      <c r="P407" s="21"/>
      <c r="Q407" s="21"/>
      <c r="R407" s="21"/>
      <c r="S407" s="21"/>
      <c r="T407" s="21"/>
      <c r="U407" s="21"/>
      <c r="V407" s="21"/>
      <c r="W407" s="21"/>
      <c r="X407" s="21"/>
      <c r="Y407" s="21"/>
      <c r="Z407" s="21"/>
    </row>
    <row r="408" spans="1:26" ht="14">
      <c r="A408" s="21"/>
      <c r="B408" s="21"/>
      <c r="C408" s="21"/>
      <c r="D408" s="5"/>
      <c r="E408" s="5"/>
      <c r="F408" s="5"/>
      <c r="G408" s="21"/>
      <c r="H408" s="21"/>
      <c r="I408" s="21"/>
      <c r="J408" s="21"/>
      <c r="K408" s="21"/>
      <c r="L408" s="21"/>
      <c r="M408" s="21"/>
      <c r="N408" s="21"/>
      <c r="O408" s="21"/>
      <c r="P408" s="21"/>
      <c r="Q408" s="21"/>
      <c r="R408" s="21"/>
      <c r="S408" s="21"/>
      <c r="T408" s="21"/>
      <c r="U408" s="21"/>
      <c r="V408" s="21"/>
      <c r="W408" s="21"/>
      <c r="X408" s="21"/>
      <c r="Y408" s="21"/>
      <c r="Z408" s="21"/>
    </row>
    <row r="409" spans="1:26" ht="14">
      <c r="A409" s="21"/>
      <c r="B409" s="21"/>
      <c r="C409" s="21"/>
      <c r="D409" s="5"/>
      <c r="E409" s="5"/>
      <c r="F409" s="5"/>
      <c r="G409" s="21"/>
      <c r="H409" s="21"/>
      <c r="I409" s="21"/>
      <c r="J409" s="21"/>
      <c r="K409" s="21"/>
      <c r="L409" s="21"/>
      <c r="M409" s="21"/>
      <c r="N409" s="21"/>
      <c r="O409" s="21"/>
      <c r="P409" s="21"/>
      <c r="Q409" s="21"/>
      <c r="R409" s="21"/>
      <c r="S409" s="21"/>
      <c r="T409" s="21"/>
      <c r="U409" s="21"/>
      <c r="V409" s="21"/>
      <c r="W409" s="21"/>
      <c r="X409" s="21"/>
      <c r="Y409" s="21"/>
      <c r="Z409" s="21"/>
    </row>
    <row r="410" spans="1:26" ht="14">
      <c r="A410" s="21"/>
      <c r="B410" s="21"/>
      <c r="C410" s="21"/>
      <c r="D410" s="5"/>
      <c r="E410" s="5"/>
      <c r="F410" s="5"/>
      <c r="G410" s="21"/>
      <c r="H410" s="21"/>
      <c r="I410" s="21"/>
      <c r="J410" s="21"/>
      <c r="K410" s="21"/>
      <c r="L410" s="21"/>
      <c r="M410" s="21"/>
      <c r="N410" s="21"/>
      <c r="O410" s="21"/>
      <c r="P410" s="21"/>
      <c r="Q410" s="21"/>
      <c r="R410" s="21"/>
      <c r="S410" s="21"/>
      <c r="T410" s="21"/>
      <c r="U410" s="21"/>
      <c r="V410" s="21"/>
      <c r="W410" s="21"/>
      <c r="X410" s="21"/>
      <c r="Y410" s="21"/>
      <c r="Z410" s="21"/>
    </row>
    <row r="411" spans="1:26" ht="14">
      <c r="A411" s="21"/>
      <c r="B411" s="21"/>
      <c r="C411" s="21"/>
      <c r="D411" s="5"/>
      <c r="E411" s="5"/>
      <c r="F411" s="5"/>
      <c r="G411" s="21"/>
      <c r="H411" s="21"/>
      <c r="I411" s="21"/>
      <c r="J411" s="21"/>
      <c r="K411" s="21"/>
      <c r="L411" s="21"/>
      <c r="M411" s="21"/>
      <c r="N411" s="21"/>
      <c r="O411" s="21"/>
      <c r="P411" s="21"/>
      <c r="Q411" s="21"/>
      <c r="R411" s="21"/>
      <c r="S411" s="21"/>
      <c r="T411" s="21"/>
      <c r="U411" s="21"/>
      <c r="V411" s="21"/>
      <c r="W411" s="21"/>
      <c r="X411" s="21"/>
      <c r="Y411" s="21"/>
      <c r="Z411" s="21"/>
    </row>
    <row r="412" spans="1:26" ht="14">
      <c r="A412" s="21"/>
      <c r="B412" s="21"/>
      <c r="C412" s="21"/>
      <c r="D412" s="5"/>
      <c r="E412" s="5"/>
      <c r="F412" s="5"/>
      <c r="G412" s="21"/>
      <c r="H412" s="21"/>
      <c r="I412" s="21"/>
      <c r="J412" s="21"/>
      <c r="K412" s="21"/>
      <c r="L412" s="21"/>
      <c r="M412" s="21"/>
      <c r="N412" s="21"/>
      <c r="O412" s="21"/>
      <c r="P412" s="21"/>
      <c r="Q412" s="21"/>
      <c r="R412" s="21"/>
      <c r="S412" s="21"/>
      <c r="T412" s="21"/>
      <c r="U412" s="21"/>
      <c r="V412" s="21"/>
      <c r="W412" s="21"/>
      <c r="X412" s="21"/>
      <c r="Y412" s="21"/>
      <c r="Z412" s="21"/>
    </row>
    <row r="413" spans="1:26" ht="14">
      <c r="A413" s="21"/>
      <c r="B413" s="21"/>
      <c r="C413" s="21"/>
      <c r="D413" s="5"/>
      <c r="E413" s="5"/>
      <c r="F413" s="5"/>
      <c r="G413" s="21"/>
      <c r="H413" s="21"/>
      <c r="I413" s="21"/>
      <c r="J413" s="21"/>
      <c r="K413" s="21"/>
      <c r="L413" s="21"/>
      <c r="M413" s="21"/>
      <c r="N413" s="21"/>
      <c r="O413" s="21"/>
      <c r="P413" s="21"/>
      <c r="Q413" s="21"/>
      <c r="R413" s="21"/>
      <c r="S413" s="21"/>
      <c r="T413" s="21"/>
      <c r="U413" s="21"/>
      <c r="V413" s="21"/>
      <c r="W413" s="21"/>
      <c r="X413" s="21"/>
      <c r="Y413" s="21"/>
      <c r="Z413" s="21"/>
    </row>
    <row r="414" spans="1:26" ht="14">
      <c r="A414" s="21"/>
      <c r="B414" s="21"/>
      <c r="C414" s="21"/>
      <c r="D414" s="5"/>
      <c r="E414" s="5"/>
      <c r="F414" s="5"/>
      <c r="G414" s="21"/>
      <c r="H414" s="21"/>
      <c r="I414" s="21"/>
      <c r="J414" s="21"/>
      <c r="K414" s="21"/>
      <c r="L414" s="21"/>
      <c r="M414" s="21"/>
      <c r="N414" s="21"/>
      <c r="O414" s="21"/>
      <c r="P414" s="21"/>
      <c r="Q414" s="21"/>
      <c r="R414" s="21"/>
      <c r="S414" s="21"/>
      <c r="T414" s="21"/>
      <c r="U414" s="21"/>
      <c r="V414" s="21"/>
      <c r="W414" s="21"/>
      <c r="X414" s="21"/>
      <c r="Y414" s="21"/>
      <c r="Z414" s="21"/>
    </row>
    <row r="415" spans="1:26" ht="14">
      <c r="A415" s="21"/>
      <c r="B415" s="21"/>
      <c r="C415" s="21"/>
      <c r="D415" s="5"/>
      <c r="E415" s="5"/>
      <c r="F415" s="5"/>
      <c r="G415" s="21"/>
      <c r="H415" s="21"/>
      <c r="I415" s="21"/>
      <c r="J415" s="21"/>
      <c r="K415" s="21"/>
      <c r="L415" s="21"/>
      <c r="M415" s="21"/>
      <c r="N415" s="21"/>
      <c r="O415" s="21"/>
      <c r="P415" s="21"/>
      <c r="Q415" s="21"/>
      <c r="R415" s="21"/>
      <c r="S415" s="21"/>
      <c r="T415" s="21"/>
      <c r="U415" s="21"/>
      <c r="V415" s="21"/>
      <c r="W415" s="21"/>
      <c r="X415" s="21"/>
      <c r="Y415" s="21"/>
      <c r="Z415" s="21"/>
    </row>
    <row r="416" spans="1:26" ht="14">
      <c r="A416" s="21"/>
      <c r="B416" s="21"/>
      <c r="C416" s="21"/>
      <c r="D416" s="5"/>
      <c r="E416" s="5"/>
      <c r="F416" s="5"/>
      <c r="G416" s="21"/>
      <c r="H416" s="21"/>
      <c r="I416" s="21"/>
      <c r="J416" s="21"/>
      <c r="K416" s="21"/>
      <c r="L416" s="21"/>
      <c r="M416" s="21"/>
      <c r="N416" s="21"/>
      <c r="O416" s="21"/>
      <c r="P416" s="21"/>
      <c r="Q416" s="21"/>
      <c r="R416" s="21"/>
      <c r="S416" s="21"/>
      <c r="T416" s="21"/>
      <c r="U416" s="21"/>
      <c r="V416" s="21"/>
      <c r="W416" s="21"/>
      <c r="X416" s="21"/>
      <c r="Y416" s="21"/>
      <c r="Z416" s="21"/>
    </row>
    <row r="417" spans="1:26" ht="14">
      <c r="A417" s="21"/>
      <c r="B417" s="21"/>
      <c r="C417" s="21"/>
      <c r="D417" s="5"/>
      <c r="E417" s="5"/>
      <c r="F417" s="5"/>
      <c r="G417" s="21"/>
      <c r="H417" s="21"/>
      <c r="I417" s="21"/>
      <c r="J417" s="21"/>
      <c r="K417" s="21"/>
      <c r="L417" s="21"/>
      <c r="M417" s="21"/>
      <c r="N417" s="21"/>
      <c r="O417" s="21"/>
      <c r="P417" s="21"/>
      <c r="Q417" s="21"/>
      <c r="R417" s="21"/>
      <c r="S417" s="21"/>
      <c r="T417" s="21"/>
      <c r="U417" s="21"/>
      <c r="V417" s="21"/>
      <c r="W417" s="21"/>
      <c r="X417" s="21"/>
      <c r="Y417" s="21"/>
      <c r="Z417" s="21"/>
    </row>
    <row r="418" spans="1:26" ht="14">
      <c r="A418" s="21"/>
      <c r="B418" s="21"/>
      <c r="C418" s="21"/>
      <c r="D418" s="5"/>
      <c r="E418" s="5"/>
      <c r="F418" s="5"/>
      <c r="G418" s="21"/>
      <c r="H418" s="21"/>
      <c r="I418" s="21"/>
      <c r="J418" s="21"/>
      <c r="K418" s="21"/>
      <c r="L418" s="21"/>
      <c r="M418" s="21"/>
      <c r="N418" s="21"/>
      <c r="O418" s="21"/>
      <c r="P418" s="21"/>
      <c r="Q418" s="21"/>
      <c r="R418" s="21"/>
      <c r="S418" s="21"/>
      <c r="T418" s="21"/>
      <c r="U418" s="21"/>
      <c r="V418" s="21"/>
      <c r="W418" s="21"/>
      <c r="X418" s="21"/>
      <c r="Y418" s="21"/>
      <c r="Z418" s="21"/>
    </row>
    <row r="419" spans="1:26" ht="14">
      <c r="A419" s="21"/>
      <c r="B419" s="21"/>
      <c r="C419" s="21"/>
      <c r="D419" s="5"/>
      <c r="E419" s="5"/>
      <c r="F419" s="5"/>
      <c r="G419" s="21"/>
      <c r="H419" s="21"/>
      <c r="I419" s="21"/>
      <c r="J419" s="21"/>
      <c r="K419" s="21"/>
      <c r="L419" s="21"/>
      <c r="M419" s="21"/>
      <c r="N419" s="21"/>
      <c r="O419" s="21"/>
      <c r="P419" s="21"/>
      <c r="Q419" s="21"/>
      <c r="R419" s="21"/>
      <c r="S419" s="21"/>
      <c r="T419" s="21"/>
      <c r="U419" s="21"/>
      <c r="V419" s="21"/>
      <c r="W419" s="21"/>
      <c r="X419" s="21"/>
      <c r="Y419" s="21"/>
      <c r="Z419" s="21"/>
    </row>
    <row r="420" spans="1:26" ht="14">
      <c r="A420" s="21"/>
      <c r="B420" s="21"/>
      <c r="C420" s="21"/>
      <c r="D420" s="5"/>
      <c r="E420" s="5"/>
      <c r="F420" s="5"/>
      <c r="G420" s="21"/>
      <c r="H420" s="21"/>
      <c r="I420" s="21"/>
      <c r="J420" s="21"/>
      <c r="K420" s="21"/>
      <c r="L420" s="21"/>
      <c r="M420" s="21"/>
      <c r="N420" s="21"/>
      <c r="O420" s="21"/>
      <c r="P420" s="21"/>
      <c r="Q420" s="21"/>
      <c r="R420" s="21"/>
      <c r="S420" s="21"/>
      <c r="T420" s="21"/>
      <c r="U420" s="21"/>
      <c r="V420" s="21"/>
      <c r="W420" s="21"/>
      <c r="X420" s="21"/>
      <c r="Y420" s="21"/>
      <c r="Z420" s="21"/>
    </row>
    <row r="421" spans="1:26" ht="14">
      <c r="A421" s="21"/>
      <c r="B421" s="21"/>
      <c r="C421" s="21"/>
      <c r="D421" s="5"/>
      <c r="E421" s="5"/>
      <c r="F421" s="5"/>
      <c r="G421" s="21"/>
      <c r="H421" s="21"/>
      <c r="I421" s="21"/>
      <c r="J421" s="21"/>
      <c r="K421" s="21"/>
      <c r="L421" s="21"/>
      <c r="M421" s="21"/>
      <c r="N421" s="21"/>
      <c r="O421" s="21"/>
      <c r="P421" s="21"/>
      <c r="Q421" s="21"/>
      <c r="R421" s="21"/>
      <c r="S421" s="21"/>
      <c r="T421" s="21"/>
      <c r="U421" s="21"/>
      <c r="V421" s="21"/>
      <c r="W421" s="21"/>
      <c r="X421" s="21"/>
      <c r="Y421" s="21"/>
      <c r="Z421" s="21"/>
    </row>
    <row r="422" spans="1:26" ht="14">
      <c r="A422" s="21"/>
      <c r="B422" s="21"/>
      <c r="C422" s="21"/>
      <c r="D422" s="5"/>
      <c r="E422" s="5"/>
      <c r="F422" s="5"/>
      <c r="G422" s="21"/>
      <c r="H422" s="21"/>
      <c r="I422" s="21"/>
      <c r="J422" s="21"/>
      <c r="K422" s="21"/>
      <c r="L422" s="21"/>
      <c r="M422" s="21"/>
      <c r="N422" s="21"/>
      <c r="O422" s="21"/>
      <c r="P422" s="21"/>
      <c r="Q422" s="21"/>
      <c r="R422" s="21"/>
      <c r="S422" s="21"/>
      <c r="T422" s="21"/>
      <c r="U422" s="21"/>
      <c r="V422" s="21"/>
      <c r="W422" s="21"/>
      <c r="X422" s="21"/>
      <c r="Y422" s="21"/>
      <c r="Z422" s="21"/>
    </row>
    <row r="423" spans="1:26" ht="14">
      <c r="A423" s="21"/>
      <c r="B423" s="21"/>
      <c r="C423" s="21"/>
      <c r="D423" s="5"/>
      <c r="E423" s="5"/>
      <c r="F423" s="5"/>
      <c r="G423" s="21"/>
      <c r="H423" s="21"/>
      <c r="I423" s="21"/>
      <c r="J423" s="21"/>
      <c r="K423" s="21"/>
      <c r="L423" s="21"/>
      <c r="M423" s="21"/>
      <c r="N423" s="21"/>
      <c r="O423" s="21"/>
      <c r="P423" s="21"/>
      <c r="Q423" s="21"/>
      <c r="R423" s="21"/>
      <c r="S423" s="21"/>
      <c r="T423" s="21"/>
      <c r="U423" s="21"/>
      <c r="V423" s="21"/>
      <c r="W423" s="21"/>
      <c r="X423" s="21"/>
      <c r="Y423" s="21"/>
      <c r="Z423" s="21"/>
    </row>
    <row r="424" spans="1:26" ht="14">
      <c r="A424" s="21"/>
      <c r="B424" s="21"/>
      <c r="C424" s="21"/>
      <c r="D424" s="5"/>
      <c r="E424" s="5"/>
      <c r="F424" s="5"/>
      <c r="G424" s="21"/>
      <c r="H424" s="21"/>
      <c r="I424" s="21"/>
      <c r="J424" s="21"/>
      <c r="K424" s="21"/>
      <c r="L424" s="21"/>
      <c r="M424" s="21"/>
      <c r="N424" s="21"/>
      <c r="O424" s="21"/>
      <c r="P424" s="21"/>
      <c r="Q424" s="21"/>
      <c r="R424" s="21"/>
      <c r="S424" s="21"/>
      <c r="T424" s="21"/>
      <c r="U424" s="21"/>
      <c r="V424" s="21"/>
      <c r="W424" s="21"/>
      <c r="X424" s="21"/>
      <c r="Y424" s="21"/>
      <c r="Z424" s="21"/>
    </row>
    <row r="425" spans="1:26" ht="14">
      <c r="A425" s="21"/>
      <c r="B425" s="21"/>
      <c r="C425" s="21"/>
      <c r="D425" s="5"/>
      <c r="E425" s="5"/>
      <c r="F425" s="5"/>
      <c r="G425" s="21"/>
      <c r="H425" s="21"/>
      <c r="I425" s="21"/>
      <c r="J425" s="21"/>
      <c r="K425" s="21"/>
      <c r="L425" s="21"/>
      <c r="M425" s="21"/>
      <c r="N425" s="21"/>
      <c r="O425" s="21"/>
      <c r="P425" s="21"/>
      <c r="Q425" s="21"/>
      <c r="R425" s="21"/>
      <c r="S425" s="21"/>
      <c r="T425" s="21"/>
      <c r="U425" s="21"/>
      <c r="V425" s="21"/>
      <c r="W425" s="21"/>
      <c r="X425" s="21"/>
      <c r="Y425" s="21"/>
      <c r="Z425" s="21"/>
    </row>
    <row r="426" spans="1:26" ht="14">
      <c r="A426" s="21"/>
      <c r="B426" s="21"/>
      <c r="C426" s="21"/>
      <c r="D426" s="5"/>
      <c r="E426" s="5"/>
      <c r="F426" s="5"/>
      <c r="G426" s="21"/>
      <c r="H426" s="21"/>
      <c r="I426" s="21"/>
      <c r="J426" s="21"/>
      <c r="K426" s="21"/>
      <c r="L426" s="21"/>
      <c r="M426" s="21"/>
      <c r="N426" s="21"/>
      <c r="O426" s="21"/>
      <c r="P426" s="21"/>
      <c r="Q426" s="21"/>
      <c r="R426" s="21"/>
      <c r="S426" s="21"/>
      <c r="T426" s="21"/>
      <c r="U426" s="21"/>
      <c r="V426" s="21"/>
      <c r="W426" s="21"/>
      <c r="X426" s="21"/>
      <c r="Y426" s="21"/>
      <c r="Z426" s="21"/>
    </row>
    <row r="427" spans="1:26" ht="14">
      <c r="A427" s="21"/>
      <c r="B427" s="21"/>
      <c r="C427" s="21"/>
      <c r="D427" s="5"/>
      <c r="E427" s="5"/>
      <c r="F427" s="5"/>
      <c r="G427" s="21"/>
      <c r="H427" s="21"/>
      <c r="I427" s="21"/>
      <c r="J427" s="21"/>
      <c r="K427" s="21"/>
      <c r="L427" s="21"/>
      <c r="M427" s="21"/>
      <c r="N427" s="21"/>
      <c r="O427" s="21"/>
      <c r="P427" s="21"/>
      <c r="Q427" s="21"/>
      <c r="R427" s="21"/>
      <c r="S427" s="21"/>
      <c r="T427" s="21"/>
      <c r="U427" s="21"/>
      <c r="V427" s="21"/>
      <c r="W427" s="21"/>
      <c r="X427" s="21"/>
      <c r="Y427" s="21"/>
      <c r="Z427" s="21"/>
    </row>
    <row r="428" spans="1:26" ht="14">
      <c r="A428" s="21"/>
      <c r="B428" s="21"/>
      <c r="C428" s="21"/>
      <c r="D428" s="5"/>
      <c r="E428" s="5"/>
      <c r="F428" s="5"/>
      <c r="G428" s="21"/>
      <c r="H428" s="21"/>
      <c r="I428" s="21"/>
      <c r="J428" s="21"/>
      <c r="K428" s="21"/>
      <c r="L428" s="21"/>
      <c r="M428" s="21"/>
      <c r="N428" s="21"/>
      <c r="O428" s="21"/>
      <c r="P428" s="21"/>
      <c r="Q428" s="21"/>
      <c r="R428" s="21"/>
      <c r="S428" s="21"/>
      <c r="T428" s="21"/>
      <c r="U428" s="21"/>
      <c r="V428" s="21"/>
      <c r="W428" s="21"/>
      <c r="X428" s="21"/>
      <c r="Y428" s="21"/>
      <c r="Z428" s="21"/>
    </row>
    <row r="429" spans="1:26" ht="14">
      <c r="A429" s="21"/>
      <c r="B429" s="21"/>
      <c r="C429" s="21"/>
      <c r="D429" s="5"/>
      <c r="E429" s="5"/>
      <c r="F429" s="5"/>
      <c r="G429" s="21"/>
      <c r="H429" s="21"/>
      <c r="I429" s="21"/>
      <c r="J429" s="21"/>
      <c r="K429" s="21"/>
      <c r="L429" s="21"/>
      <c r="M429" s="21"/>
      <c r="N429" s="21"/>
      <c r="O429" s="21"/>
      <c r="P429" s="21"/>
      <c r="Q429" s="21"/>
      <c r="R429" s="21"/>
      <c r="S429" s="21"/>
      <c r="T429" s="21"/>
      <c r="U429" s="21"/>
      <c r="V429" s="21"/>
      <c r="W429" s="21"/>
      <c r="X429" s="21"/>
      <c r="Y429" s="21"/>
      <c r="Z429" s="21"/>
    </row>
    <row r="430" spans="1:26" ht="14">
      <c r="A430" s="21"/>
      <c r="B430" s="21"/>
      <c r="C430" s="21"/>
      <c r="D430" s="5"/>
      <c r="E430" s="5"/>
      <c r="F430" s="5"/>
      <c r="G430" s="21"/>
      <c r="H430" s="21"/>
      <c r="I430" s="21"/>
      <c r="J430" s="21"/>
      <c r="K430" s="21"/>
      <c r="L430" s="21"/>
      <c r="M430" s="21"/>
      <c r="N430" s="21"/>
      <c r="O430" s="21"/>
      <c r="P430" s="21"/>
      <c r="Q430" s="21"/>
      <c r="R430" s="21"/>
      <c r="S430" s="21"/>
      <c r="T430" s="21"/>
      <c r="U430" s="21"/>
      <c r="V430" s="21"/>
      <c r="W430" s="21"/>
      <c r="X430" s="21"/>
      <c r="Y430" s="21"/>
      <c r="Z430" s="21"/>
    </row>
    <row r="431" spans="1:26" ht="14">
      <c r="A431" s="21"/>
      <c r="B431" s="21"/>
      <c r="C431" s="21"/>
      <c r="D431" s="5"/>
      <c r="E431" s="5"/>
      <c r="F431" s="5"/>
      <c r="G431" s="21"/>
      <c r="H431" s="21"/>
      <c r="I431" s="21"/>
      <c r="J431" s="21"/>
      <c r="K431" s="21"/>
      <c r="L431" s="21"/>
      <c r="M431" s="21"/>
      <c r="N431" s="21"/>
      <c r="O431" s="21"/>
      <c r="P431" s="21"/>
      <c r="Q431" s="21"/>
      <c r="R431" s="21"/>
      <c r="S431" s="21"/>
      <c r="T431" s="21"/>
      <c r="U431" s="21"/>
      <c r="V431" s="21"/>
      <c r="W431" s="21"/>
      <c r="X431" s="21"/>
      <c r="Y431" s="21"/>
      <c r="Z431" s="21"/>
    </row>
    <row r="432" spans="1:26" ht="14">
      <c r="A432" s="21"/>
      <c r="B432" s="21"/>
      <c r="C432" s="21"/>
      <c r="D432" s="5"/>
      <c r="E432" s="5"/>
      <c r="F432" s="5"/>
      <c r="G432" s="21"/>
      <c r="H432" s="21"/>
      <c r="I432" s="21"/>
      <c r="J432" s="21"/>
      <c r="K432" s="21"/>
      <c r="L432" s="21"/>
      <c r="M432" s="21"/>
      <c r="N432" s="21"/>
      <c r="O432" s="21"/>
      <c r="P432" s="21"/>
      <c r="Q432" s="21"/>
      <c r="R432" s="21"/>
      <c r="S432" s="21"/>
      <c r="T432" s="21"/>
      <c r="U432" s="21"/>
      <c r="V432" s="21"/>
      <c r="W432" s="21"/>
      <c r="X432" s="21"/>
      <c r="Y432" s="21"/>
      <c r="Z432" s="21"/>
    </row>
    <row r="433" spans="1:26" ht="14">
      <c r="A433" s="21"/>
      <c r="B433" s="21"/>
      <c r="C433" s="21"/>
      <c r="D433" s="5"/>
      <c r="E433" s="5"/>
      <c r="F433" s="5"/>
      <c r="G433" s="21"/>
      <c r="H433" s="21"/>
      <c r="I433" s="21"/>
      <c r="J433" s="21"/>
      <c r="K433" s="21"/>
      <c r="L433" s="21"/>
      <c r="M433" s="21"/>
      <c r="N433" s="21"/>
      <c r="O433" s="21"/>
      <c r="P433" s="21"/>
      <c r="Q433" s="21"/>
      <c r="R433" s="21"/>
      <c r="S433" s="21"/>
      <c r="T433" s="21"/>
      <c r="U433" s="21"/>
      <c r="V433" s="21"/>
      <c r="W433" s="21"/>
      <c r="X433" s="21"/>
      <c r="Y433" s="21"/>
      <c r="Z433" s="21"/>
    </row>
    <row r="434" spans="1:26" ht="14">
      <c r="A434" s="21"/>
      <c r="B434" s="21"/>
      <c r="C434" s="21"/>
      <c r="D434" s="5"/>
      <c r="E434" s="5"/>
      <c r="F434" s="5"/>
      <c r="G434" s="21"/>
      <c r="H434" s="21"/>
      <c r="I434" s="21"/>
      <c r="J434" s="21"/>
      <c r="K434" s="21"/>
      <c r="L434" s="21"/>
      <c r="M434" s="21"/>
      <c r="N434" s="21"/>
      <c r="O434" s="21"/>
      <c r="P434" s="21"/>
      <c r="Q434" s="21"/>
      <c r="R434" s="21"/>
      <c r="S434" s="21"/>
      <c r="T434" s="21"/>
      <c r="U434" s="21"/>
      <c r="V434" s="21"/>
      <c r="W434" s="21"/>
      <c r="X434" s="21"/>
      <c r="Y434" s="21"/>
      <c r="Z434" s="21"/>
    </row>
    <row r="435" spans="1:26" ht="14">
      <c r="A435" s="21"/>
      <c r="B435" s="21"/>
      <c r="C435" s="21"/>
      <c r="D435" s="5"/>
      <c r="E435" s="5"/>
      <c r="F435" s="5"/>
      <c r="G435" s="21"/>
      <c r="H435" s="21"/>
      <c r="I435" s="21"/>
      <c r="J435" s="21"/>
      <c r="K435" s="21"/>
      <c r="L435" s="21"/>
      <c r="M435" s="21"/>
      <c r="N435" s="21"/>
      <c r="O435" s="21"/>
      <c r="P435" s="21"/>
      <c r="Q435" s="21"/>
      <c r="R435" s="21"/>
      <c r="S435" s="21"/>
      <c r="T435" s="21"/>
      <c r="U435" s="21"/>
      <c r="V435" s="21"/>
      <c r="W435" s="21"/>
      <c r="X435" s="21"/>
      <c r="Y435" s="21"/>
      <c r="Z435" s="21"/>
    </row>
    <row r="436" spans="1:26" ht="14">
      <c r="A436" s="21"/>
      <c r="B436" s="21"/>
      <c r="C436" s="21"/>
      <c r="D436" s="5"/>
      <c r="E436" s="5"/>
      <c r="F436" s="5"/>
      <c r="G436" s="21"/>
      <c r="H436" s="21"/>
      <c r="I436" s="21"/>
      <c r="J436" s="21"/>
      <c r="K436" s="21"/>
      <c r="L436" s="21"/>
      <c r="M436" s="21"/>
      <c r="N436" s="21"/>
      <c r="O436" s="21"/>
      <c r="P436" s="21"/>
      <c r="Q436" s="21"/>
      <c r="R436" s="21"/>
      <c r="S436" s="21"/>
      <c r="T436" s="21"/>
      <c r="U436" s="21"/>
      <c r="V436" s="21"/>
      <c r="W436" s="21"/>
      <c r="X436" s="21"/>
      <c r="Y436" s="21"/>
      <c r="Z436" s="21"/>
    </row>
    <row r="437" spans="1:26" ht="14">
      <c r="A437" s="21"/>
      <c r="B437" s="21"/>
      <c r="C437" s="21"/>
      <c r="D437" s="5"/>
      <c r="E437" s="5"/>
      <c r="F437" s="5"/>
      <c r="G437" s="21"/>
      <c r="H437" s="21"/>
      <c r="I437" s="21"/>
      <c r="J437" s="21"/>
      <c r="K437" s="21"/>
      <c r="L437" s="21"/>
      <c r="M437" s="21"/>
      <c r="N437" s="21"/>
      <c r="O437" s="21"/>
      <c r="P437" s="21"/>
      <c r="Q437" s="21"/>
      <c r="R437" s="21"/>
      <c r="S437" s="21"/>
      <c r="T437" s="21"/>
      <c r="U437" s="21"/>
      <c r="V437" s="21"/>
      <c r="W437" s="21"/>
      <c r="X437" s="21"/>
      <c r="Y437" s="21"/>
      <c r="Z437" s="21"/>
    </row>
    <row r="438" spans="1:26" ht="14">
      <c r="A438" s="21"/>
      <c r="B438" s="21"/>
      <c r="C438" s="21"/>
      <c r="D438" s="5"/>
      <c r="E438" s="5"/>
      <c r="F438" s="5"/>
      <c r="G438" s="21"/>
      <c r="H438" s="21"/>
      <c r="I438" s="21"/>
      <c r="J438" s="21"/>
      <c r="K438" s="21"/>
      <c r="L438" s="21"/>
      <c r="M438" s="21"/>
      <c r="N438" s="21"/>
      <c r="O438" s="21"/>
      <c r="P438" s="21"/>
      <c r="Q438" s="21"/>
      <c r="R438" s="21"/>
      <c r="S438" s="21"/>
      <c r="T438" s="21"/>
      <c r="U438" s="21"/>
      <c r="V438" s="21"/>
      <c r="W438" s="21"/>
      <c r="X438" s="21"/>
      <c r="Y438" s="21"/>
      <c r="Z438" s="21"/>
    </row>
    <row r="439" spans="1:26" ht="14">
      <c r="A439" s="21"/>
      <c r="B439" s="21"/>
      <c r="C439" s="21"/>
      <c r="D439" s="5"/>
      <c r="E439" s="5"/>
      <c r="F439" s="5"/>
      <c r="G439" s="21"/>
      <c r="H439" s="21"/>
      <c r="I439" s="21"/>
      <c r="J439" s="21"/>
      <c r="K439" s="21"/>
      <c r="L439" s="21"/>
      <c r="M439" s="21"/>
      <c r="N439" s="21"/>
      <c r="O439" s="21"/>
      <c r="P439" s="21"/>
      <c r="Q439" s="21"/>
      <c r="R439" s="21"/>
      <c r="S439" s="21"/>
      <c r="T439" s="21"/>
      <c r="U439" s="21"/>
      <c r="V439" s="21"/>
      <c r="W439" s="21"/>
      <c r="X439" s="21"/>
      <c r="Y439" s="21"/>
      <c r="Z439" s="21"/>
    </row>
    <row r="440" spans="1:26" ht="14">
      <c r="A440" s="21"/>
      <c r="B440" s="21"/>
      <c r="C440" s="21"/>
      <c r="D440" s="5"/>
      <c r="E440" s="5"/>
      <c r="F440" s="5"/>
      <c r="G440" s="21"/>
      <c r="H440" s="21"/>
      <c r="I440" s="21"/>
      <c r="J440" s="21"/>
      <c r="K440" s="21"/>
      <c r="L440" s="21"/>
      <c r="M440" s="21"/>
      <c r="N440" s="21"/>
      <c r="O440" s="21"/>
      <c r="P440" s="21"/>
      <c r="Q440" s="21"/>
      <c r="R440" s="21"/>
      <c r="S440" s="21"/>
      <c r="T440" s="21"/>
      <c r="U440" s="21"/>
      <c r="V440" s="21"/>
      <c r="W440" s="21"/>
      <c r="X440" s="21"/>
      <c r="Y440" s="21"/>
      <c r="Z440" s="21"/>
    </row>
    <row r="441" spans="1:26" ht="14">
      <c r="A441" s="21"/>
      <c r="B441" s="21"/>
      <c r="C441" s="21"/>
      <c r="D441" s="5"/>
      <c r="E441" s="5"/>
      <c r="F441" s="5"/>
      <c r="G441" s="21"/>
      <c r="H441" s="21"/>
      <c r="I441" s="21"/>
      <c r="J441" s="21"/>
      <c r="K441" s="21"/>
      <c r="L441" s="21"/>
      <c r="M441" s="21"/>
      <c r="N441" s="21"/>
      <c r="O441" s="21"/>
      <c r="P441" s="21"/>
      <c r="Q441" s="21"/>
      <c r="R441" s="21"/>
      <c r="S441" s="21"/>
      <c r="T441" s="21"/>
      <c r="U441" s="21"/>
      <c r="V441" s="21"/>
      <c r="W441" s="21"/>
      <c r="X441" s="21"/>
      <c r="Y441" s="21"/>
      <c r="Z441" s="21"/>
    </row>
    <row r="442" spans="1:26" ht="14">
      <c r="A442" s="21"/>
      <c r="B442" s="21"/>
      <c r="C442" s="21"/>
      <c r="D442" s="5"/>
      <c r="E442" s="5"/>
      <c r="F442" s="5"/>
      <c r="G442" s="21"/>
      <c r="H442" s="21"/>
      <c r="I442" s="21"/>
      <c r="J442" s="21"/>
      <c r="K442" s="21"/>
      <c r="L442" s="21"/>
      <c r="M442" s="21"/>
      <c r="N442" s="21"/>
      <c r="O442" s="21"/>
      <c r="P442" s="21"/>
      <c r="Q442" s="21"/>
      <c r="R442" s="21"/>
      <c r="S442" s="21"/>
      <c r="T442" s="21"/>
      <c r="U442" s="21"/>
      <c r="V442" s="21"/>
      <c r="W442" s="21"/>
      <c r="X442" s="21"/>
      <c r="Y442" s="21"/>
      <c r="Z442" s="21"/>
    </row>
    <row r="443" spans="1:26" ht="14">
      <c r="A443" s="21"/>
      <c r="B443" s="21"/>
      <c r="C443" s="21"/>
      <c r="D443" s="5"/>
      <c r="E443" s="5"/>
      <c r="F443" s="5"/>
      <c r="G443" s="21"/>
      <c r="H443" s="21"/>
      <c r="I443" s="21"/>
      <c r="J443" s="21"/>
      <c r="K443" s="21"/>
      <c r="L443" s="21"/>
      <c r="M443" s="21"/>
      <c r="N443" s="21"/>
      <c r="O443" s="21"/>
      <c r="P443" s="21"/>
      <c r="Q443" s="21"/>
      <c r="R443" s="21"/>
      <c r="S443" s="21"/>
      <c r="T443" s="21"/>
      <c r="U443" s="21"/>
      <c r="V443" s="21"/>
      <c r="W443" s="21"/>
      <c r="X443" s="21"/>
      <c r="Y443" s="21"/>
      <c r="Z443" s="21"/>
    </row>
    <row r="444" spans="1:26" ht="14">
      <c r="A444" s="21"/>
      <c r="B444" s="21"/>
      <c r="C444" s="21"/>
      <c r="D444" s="5"/>
      <c r="E444" s="5"/>
      <c r="F444" s="5"/>
      <c r="G444" s="21"/>
      <c r="H444" s="21"/>
      <c r="I444" s="21"/>
      <c r="J444" s="21"/>
      <c r="K444" s="21"/>
      <c r="L444" s="21"/>
      <c r="M444" s="21"/>
      <c r="N444" s="21"/>
      <c r="O444" s="21"/>
      <c r="P444" s="21"/>
      <c r="Q444" s="21"/>
      <c r="R444" s="21"/>
      <c r="S444" s="21"/>
      <c r="T444" s="21"/>
      <c r="U444" s="21"/>
      <c r="V444" s="21"/>
      <c r="W444" s="21"/>
      <c r="X444" s="21"/>
      <c r="Y444" s="21"/>
      <c r="Z444" s="21"/>
    </row>
    <row r="445" spans="1:26" ht="14">
      <c r="A445" s="21"/>
      <c r="B445" s="21"/>
      <c r="C445" s="21"/>
      <c r="D445" s="5"/>
      <c r="E445" s="5"/>
      <c r="F445" s="5"/>
      <c r="G445" s="21"/>
      <c r="H445" s="21"/>
      <c r="I445" s="21"/>
      <c r="J445" s="21"/>
      <c r="K445" s="21"/>
      <c r="L445" s="21"/>
      <c r="M445" s="21"/>
      <c r="N445" s="21"/>
      <c r="O445" s="21"/>
      <c r="P445" s="21"/>
      <c r="Q445" s="21"/>
      <c r="R445" s="21"/>
      <c r="S445" s="21"/>
      <c r="T445" s="21"/>
      <c r="U445" s="21"/>
      <c r="V445" s="21"/>
      <c r="W445" s="21"/>
      <c r="X445" s="21"/>
      <c r="Y445" s="21"/>
      <c r="Z445" s="21"/>
    </row>
    <row r="446" spans="1:26" ht="14">
      <c r="A446" s="21"/>
      <c r="B446" s="21"/>
      <c r="C446" s="21"/>
      <c r="D446" s="5"/>
      <c r="E446" s="5"/>
      <c r="F446" s="5"/>
      <c r="G446" s="21"/>
      <c r="H446" s="21"/>
      <c r="I446" s="21"/>
      <c r="J446" s="21"/>
      <c r="K446" s="21"/>
      <c r="L446" s="21"/>
      <c r="M446" s="21"/>
      <c r="N446" s="21"/>
      <c r="O446" s="21"/>
      <c r="P446" s="21"/>
      <c r="Q446" s="21"/>
      <c r="R446" s="21"/>
      <c r="S446" s="21"/>
      <c r="T446" s="21"/>
      <c r="U446" s="21"/>
      <c r="V446" s="21"/>
      <c r="W446" s="21"/>
      <c r="X446" s="21"/>
      <c r="Y446" s="21"/>
      <c r="Z446" s="21"/>
    </row>
    <row r="447" spans="1:26" ht="14">
      <c r="A447" s="21"/>
      <c r="B447" s="21"/>
      <c r="C447" s="21"/>
      <c r="D447" s="5"/>
      <c r="E447" s="5"/>
      <c r="F447" s="5"/>
      <c r="G447" s="21"/>
      <c r="H447" s="21"/>
      <c r="I447" s="21"/>
      <c r="J447" s="21"/>
      <c r="K447" s="21"/>
      <c r="L447" s="21"/>
      <c r="M447" s="21"/>
      <c r="N447" s="21"/>
      <c r="O447" s="21"/>
      <c r="P447" s="21"/>
      <c r="Q447" s="21"/>
      <c r="R447" s="21"/>
      <c r="S447" s="21"/>
      <c r="T447" s="21"/>
      <c r="U447" s="21"/>
      <c r="V447" s="21"/>
      <c r="W447" s="21"/>
      <c r="X447" s="21"/>
      <c r="Y447" s="21"/>
      <c r="Z447" s="21"/>
    </row>
    <row r="448" spans="1:26" ht="14">
      <c r="A448" s="21"/>
      <c r="B448" s="21"/>
      <c r="C448" s="21"/>
      <c r="D448" s="5"/>
      <c r="E448" s="5"/>
      <c r="F448" s="5"/>
      <c r="G448" s="21"/>
      <c r="H448" s="21"/>
      <c r="I448" s="21"/>
      <c r="J448" s="21"/>
      <c r="K448" s="21"/>
      <c r="L448" s="21"/>
      <c r="M448" s="21"/>
      <c r="N448" s="21"/>
      <c r="O448" s="21"/>
      <c r="P448" s="21"/>
      <c r="Q448" s="21"/>
      <c r="R448" s="21"/>
      <c r="S448" s="21"/>
      <c r="T448" s="21"/>
      <c r="U448" s="21"/>
      <c r="V448" s="21"/>
      <c r="W448" s="21"/>
      <c r="X448" s="21"/>
      <c r="Y448" s="21"/>
      <c r="Z448" s="21"/>
    </row>
    <row r="449" spans="1:26" ht="14">
      <c r="A449" s="21"/>
      <c r="B449" s="21"/>
      <c r="C449" s="21"/>
      <c r="D449" s="5"/>
      <c r="E449" s="5"/>
      <c r="F449" s="5"/>
      <c r="G449" s="21"/>
      <c r="H449" s="21"/>
      <c r="I449" s="21"/>
      <c r="J449" s="21"/>
      <c r="K449" s="21"/>
      <c r="L449" s="21"/>
      <c r="M449" s="21"/>
      <c r="N449" s="21"/>
      <c r="O449" s="21"/>
      <c r="P449" s="21"/>
      <c r="Q449" s="21"/>
      <c r="R449" s="21"/>
      <c r="S449" s="21"/>
      <c r="T449" s="21"/>
      <c r="U449" s="21"/>
      <c r="V449" s="21"/>
      <c r="W449" s="21"/>
      <c r="X449" s="21"/>
      <c r="Y449" s="21"/>
      <c r="Z449" s="21"/>
    </row>
    <row r="450" spans="1:26" ht="14">
      <c r="A450" s="21"/>
      <c r="B450" s="21"/>
      <c r="C450" s="21"/>
      <c r="D450" s="5"/>
      <c r="E450" s="5"/>
      <c r="F450" s="5"/>
      <c r="G450" s="21"/>
      <c r="H450" s="21"/>
      <c r="I450" s="21"/>
      <c r="J450" s="21"/>
      <c r="K450" s="21"/>
      <c r="L450" s="21"/>
      <c r="M450" s="21"/>
      <c r="N450" s="21"/>
      <c r="O450" s="21"/>
      <c r="P450" s="21"/>
      <c r="Q450" s="21"/>
      <c r="R450" s="21"/>
      <c r="S450" s="21"/>
      <c r="T450" s="21"/>
      <c r="U450" s="21"/>
      <c r="V450" s="21"/>
      <c r="W450" s="21"/>
      <c r="X450" s="21"/>
      <c r="Y450" s="21"/>
      <c r="Z450" s="21"/>
    </row>
    <row r="451" spans="1:26" ht="14">
      <c r="A451" s="21"/>
      <c r="B451" s="21"/>
      <c r="C451" s="21"/>
      <c r="D451" s="5"/>
      <c r="E451" s="5"/>
      <c r="F451" s="5"/>
      <c r="G451" s="21"/>
      <c r="H451" s="21"/>
      <c r="I451" s="21"/>
      <c r="J451" s="21"/>
      <c r="K451" s="21"/>
      <c r="L451" s="21"/>
      <c r="M451" s="21"/>
      <c r="N451" s="21"/>
      <c r="O451" s="21"/>
      <c r="P451" s="21"/>
      <c r="Q451" s="21"/>
      <c r="R451" s="21"/>
      <c r="S451" s="21"/>
      <c r="T451" s="21"/>
      <c r="U451" s="21"/>
      <c r="V451" s="21"/>
      <c r="W451" s="21"/>
      <c r="X451" s="21"/>
      <c r="Y451" s="21"/>
      <c r="Z451" s="21"/>
    </row>
    <row r="452" spans="1:26" ht="14">
      <c r="A452" s="21"/>
      <c r="B452" s="21"/>
      <c r="C452" s="21"/>
      <c r="D452" s="5"/>
      <c r="E452" s="5"/>
      <c r="F452" s="5"/>
      <c r="G452" s="21"/>
      <c r="H452" s="21"/>
      <c r="I452" s="21"/>
      <c r="J452" s="21"/>
      <c r="K452" s="21"/>
      <c r="L452" s="21"/>
      <c r="M452" s="21"/>
      <c r="N452" s="21"/>
      <c r="O452" s="21"/>
      <c r="P452" s="21"/>
      <c r="Q452" s="21"/>
      <c r="R452" s="21"/>
      <c r="S452" s="21"/>
      <c r="T452" s="21"/>
      <c r="U452" s="21"/>
      <c r="V452" s="21"/>
      <c r="W452" s="21"/>
      <c r="X452" s="21"/>
      <c r="Y452" s="21"/>
      <c r="Z452" s="21"/>
    </row>
    <row r="453" spans="1:26" ht="14">
      <c r="A453" s="21"/>
      <c r="B453" s="21"/>
      <c r="C453" s="21"/>
      <c r="D453" s="5"/>
      <c r="E453" s="5"/>
      <c r="F453" s="5"/>
      <c r="G453" s="21"/>
      <c r="H453" s="21"/>
      <c r="I453" s="21"/>
      <c r="J453" s="21"/>
      <c r="K453" s="21"/>
      <c r="L453" s="21"/>
      <c r="M453" s="21"/>
      <c r="N453" s="21"/>
      <c r="O453" s="21"/>
      <c r="P453" s="21"/>
      <c r="Q453" s="21"/>
      <c r="R453" s="21"/>
      <c r="S453" s="21"/>
      <c r="T453" s="21"/>
      <c r="U453" s="21"/>
      <c r="V453" s="21"/>
      <c r="W453" s="21"/>
      <c r="X453" s="21"/>
      <c r="Y453" s="21"/>
      <c r="Z453" s="21"/>
    </row>
    <row r="454" spans="1:26" ht="14">
      <c r="A454" s="21"/>
      <c r="B454" s="21"/>
      <c r="C454" s="21"/>
      <c r="D454" s="5"/>
      <c r="E454" s="5"/>
      <c r="F454" s="5"/>
      <c r="G454" s="21"/>
      <c r="H454" s="21"/>
      <c r="I454" s="21"/>
      <c r="J454" s="21"/>
      <c r="K454" s="21"/>
      <c r="L454" s="21"/>
      <c r="M454" s="21"/>
      <c r="N454" s="21"/>
      <c r="O454" s="21"/>
      <c r="P454" s="21"/>
      <c r="Q454" s="21"/>
      <c r="R454" s="21"/>
      <c r="S454" s="21"/>
      <c r="T454" s="21"/>
      <c r="U454" s="21"/>
      <c r="V454" s="21"/>
      <c r="W454" s="21"/>
      <c r="X454" s="21"/>
      <c r="Y454" s="21"/>
      <c r="Z454" s="21"/>
    </row>
    <row r="455" spans="1:26" ht="14">
      <c r="A455" s="21"/>
      <c r="B455" s="21"/>
      <c r="C455" s="21"/>
      <c r="D455" s="5"/>
      <c r="E455" s="5"/>
      <c r="F455" s="5"/>
      <c r="G455" s="21"/>
      <c r="H455" s="21"/>
      <c r="I455" s="21"/>
      <c r="J455" s="21"/>
      <c r="K455" s="21"/>
      <c r="L455" s="21"/>
      <c r="M455" s="21"/>
      <c r="N455" s="21"/>
      <c r="O455" s="21"/>
      <c r="P455" s="21"/>
      <c r="Q455" s="21"/>
      <c r="R455" s="21"/>
      <c r="S455" s="21"/>
      <c r="T455" s="21"/>
      <c r="U455" s="21"/>
      <c r="V455" s="21"/>
      <c r="W455" s="21"/>
      <c r="X455" s="21"/>
      <c r="Y455" s="21"/>
      <c r="Z455" s="21"/>
    </row>
    <row r="456" spans="1:26" ht="14">
      <c r="A456" s="21"/>
      <c r="B456" s="21"/>
      <c r="C456" s="21"/>
      <c r="D456" s="5"/>
      <c r="E456" s="5"/>
      <c r="F456" s="5"/>
      <c r="G456" s="21"/>
      <c r="H456" s="21"/>
      <c r="I456" s="21"/>
      <c r="J456" s="21"/>
      <c r="K456" s="21"/>
      <c r="L456" s="21"/>
      <c r="M456" s="21"/>
      <c r="N456" s="21"/>
      <c r="O456" s="21"/>
      <c r="P456" s="21"/>
      <c r="Q456" s="21"/>
      <c r="R456" s="21"/>
      <c r="S456" s="21"/>
      <c r="T456" s="21"/>
      <c r="U456" s="21"/>
      <c r="V456" s="21"/>
      <c r="W456" s="21"/>
      <c r="X456" s="21"/>
      <c r="Y456" s="21"/>
      <c r="Z456" s="21"/>
    </row>
    <row r="457" spans="1:26" ht="14">
      <c r="A457" s="21"/>
      <c r="B457" s="21"/>
      <c r="C457" s="21"/>
      <c r="D457" s="5"/>
      <c r="E457" s="5"/>
      <c r="F457" s="5"/>
      <c r="G457" s="21"/>
      <c r="H457" s="21"/>
      <c r="I457" s="21"/>
      <c r="J457" s="21"/>
      <c r="K457" s="21"/>
      <c r="L457" s="21"/>
      <c r="M457" s="21"/>
      <c r="N457" s="21"/>
      <c r="O457" s="21"/>
      <c r="P457" s="21"/>
      <c r="Q457" s="21"/>
      <c r="R457" s="21"/>
      <c r="S457" s="21"/>
      <c r="T457" s="21"/>
      <c r="U457" s="21"/>
      <c r="V457" s="21"/>
      <c r="W457" s="21"/>
      <c r="X457" s="21"/>
      <c r="Y457" s="21"/>
      <c r="Z457" s="21"/>
    </row>
    <row r="458" spans="1:26" ht="14">
      <c r="A458" s="21"/>
      <c r="B458" s="21"/>
      <c r="C458" s="21"/>
      <c r="D458" s="5"/>
      <c r="E458" s="5"/>
      <c r="F458" s="5"/>
      <c r="G458" s="21"/>
      <c r="H458" s="21"/>
      <c r="I458" s="21"/>
      <c r="J458" s="21"/>
      <c r="K458" s="21"/>
      <c r="L458" s="21"/>
      <c r="M458" s="21"/>
      <c r="N458" s="21"/>
      <c r="O458" s="21"/>
      <c r="P458" s="21"/>
      <c r="Q458" s="21"/>
      <c r="R458" s="21"/>
      <c r="S458" s="21"/>
      <c r="T458" s="21"/>
      <c r="U458" s="21"/>
      <c r="V458" s="21"/>
      <c r="W458" s="21"/>
      <c r="X458" s="21"/>
      <c r="Y458" s="21"/>
      <c r="Z458" s="21"/>
    </row>
    <row r="459" spans="1:26" ht="14">
      <c r="A459" s="21"/>
      <c r="B459" s="21"/>
      <c r="C459" s="21"/>
      <c r="D459" s="5"/>
      <c r="E459" s="5"/>
      <c r="F459" s="5"/>
      <c r="G459" s="21"/>
      <c r="H459" s="21"/>
      <c r="I459" s="21"/>
      <c r="J459" s="21"/>
      <c r="K459" s="21"/>
      <c r="L459" s="21"/>
      <c r="M459" s="21"/>
      <c r="N459" s="21"/>
      <c r="O459" s="21"/>
      <c r="P459" s="21"/>
      <c r="Q459" s="21"/>
      <c r="R459" s="21"/>
      <c r="S459" s="21"/>
      <c r="T459" s="21"/>
      <c r="U459" s="21"/>
      <c r="V459" s="21"/>
      <c r="W459" s="21"/>
      <c r="X459" s="21"/>
      <c r="Y459" s="21"/>
      <c r="Z459" s="21"/>
    </row>
    <row r="460" spans="1:26" ht="14">
      <c r="A460" s="21"/>
      <c r="B460" s="21"/>
      <c r="C460" s="21"/>
      <c r="D460" s="5"/>
      <c r="E460" s="5"/>
      <c r="F460" s="5"/>
      <c r="G460" s="21"/>
      <c r="H460" s="21"/>
      <c r="I460" s="21"/>
      <c r="J460" s="21"/>
      <c r="K460" s="21"/>
      <c r="L460" s="21"/>
      <c r="M460" s="21"/>
      <c r="N460" s="21"/>
      <c r="O460" s="21"/>
      <c r="P460" s="21"/>
      <c r="Q460" s="21"/>
      <c r="R460" s="21"/>
      <c r="S460" s="21"/>
      <c r="T460" s="21"/>
      <c r="U460" s="21"/>
      <c r="V460" s="21"/>
      <c r="W460" s="21"/>
      <c r="X460" s="21"/>
      <c r="Y460" s="21"/>
      <c r="Z460" s="21"/>
    </row>
    <row r="461" spans="1:26" ht="14">
      <c r="A461" s="21"/>
      <c r="B461" s="21"/>
      <c r="C461" s="21"/>
      <c r="D461" s="5"/>
      <c r="E461" s="5"/>
      <c r="F461" s="5"/>
      <c r="G461" s="21"/>
      <c r="H461" s="21"/>
      <c r="I461" s="21"/>
      <c r="J461" s="21"/>
      <c r="K461" s="21"/>
      <c r="L461" s="21"/>
      <c r="M461" s="21"/>
      <c r="N461" s="21"/>
      <c r="O461" s="21"/>
      <c r="P461" s="21"/>
      <c r="Q461" s="21"/>
      <c r="R461" s="21"/>
      <c r="S461" s="21"/>
      <c r="T461" s="21"/>
      <c r="U461" s="21"/>
      <c r="V461" s="21"/>
      <c r="W461" s="21"/>
      <c r="X461" s="21"/>
      <c r="Y461" s="21"/>
      <c r="Z461" s="21"/>
    </row>
    <row r="462" spans="1:26" ht="14">
      <c r="A462" s="21"/>
      <c r="B462" s="21"/>
      <c r="C462" s="21"/>
      <c r="D462" s="5"/>
      <c r="E462" s="5"/>
      <c r="F462" s="5"/>
      <c r="G462" s="21"/>
      <c r="H462" s="21"/>
      <c r="I462" s="21"/>
      <c r="J462" s="21"/>
      <c r="K462" s="21"/>
      <c r="L462" s="21"/>
      <c r="M462" s="21"/>
      <c r="N462" s="21"/>
      <c r="O462" s="21"/>
      <c r="P462" s="21"/>
      <c r="Q462" s="21"/>
      <c r="R462" s="21"/>
      <c r="S462" s="21"/>
      <c r="T462" s="21"/>
      <c r="U462" s="21"/>
      <c r="V462" s="21"/>
      <c r="W462" s="21"/>
      <c r="X462" s="21"/>
      <c r="Y462" s="21"/>
      <c r="Z462" s="21"/>
    </row>
    <row r="463" spans="1:26" ht="14">
      <c r="A463" s="21"/>
      <c r="B463" s="21"/>
      <c r="C463" s="21"/>
      <c r="D463" s="5"/>
      <c r="E463" s="5"/>
      <c r="F463" s="5"/>
      <c r="G463" s="21"/>
      <c r="H463" s="21"/>
      <c r="I463" s="21"/>
      <c r="J463" s="21"/>
      <c r="K463" s="21"/>
      <c r="L463" s="21"/>
      <c r="M463" s="21"/>
      <c r="N463" s="21"/>
      <c r="O463" s="21"/>
      <c r="P463" s="21"/>
      <c r="Q463" s="21"/>
      <c r="R463" s="21"/>
      <c r="S463" s="21"/>
      <c r="T463" s="21"/>
      <c r="U463" s="21"/>
      <c r="V463" s="21"/>
      <c r="W463" s="21"/>
      <c r="X463" s="21"/>
      <c r="Y463" s="21"/>
      <c r="Z463" s="21"/>
    </row>
    <row r="464" spans="1:26" ht="14">
      <c r="A464" s="21"/>
      <c r="B464" s="21"/>
      <c r="C464" s="21"/>
      <c r="D464" s="5"/>
      <c r="E464" s="5"/>
      <c r="F464" s="5"/>
      <c r="G464" s="21"/>
      <c r="H464" s="21"/>
      <c r="I464" s="21"/>
      <c r="J464" s="21"/>
      <c r="K464" s="21"/>
      <c r="L464" s="21"/>
      <c r="M464" s="21"/>
      <c r="N464" s="21"/>
      <c r="O464" s="21"/>
      <c r="P464" s="21"/>
      <c r="Q464" s="21"/>
      <c r="R464" s="21"/>
      <c r="S464" s="21"/>
      <c r="T464" s="21"/>
      <c r="U464" s="21"/>
      <c r="V464" s="21"/>
      <c r="W464" s="21"/>
      <c r="X464" s="21"/>
      <c r="Y464" s="21"/>
      <c r="Z464" s="21"/>
    </row>
    <row r="465" spans="1:26" ht="14">
      <c r="A465" s="21"/>
      <c r="B465" s="21"/>
      <c r="C465" s="21"/>
      <c r="D465" s="5"/>
      <c r="E465" s="5"/>
      <c r="F465" s="5"/>
      <c r="G465" s="21"/>
      <c r="H465" s="21"/>
      <c r="I465" s="21"/>
      <c r="J465" s="21"/>
      <c r="K465" s="21"/>
      <c r="L465" s="21"/>
      <c r="M465" s="21"/>
      <c r="N465" s="21"/>
      <c r="O465" s="21"/>
      <c r="P465" s="21"/>
      <c r="Q465" s="21"/>
      <c r="R465" s="21"/>
      <c r="S465" s="21"/>
      <c r="T465" s="21"/>
      <c r="U465" s="21"/>
      <c r="V465" s="21"/>
      <c r="W465" s="21"/>
      <c r="X465" s="21"/>
      <c r="Y465" s="21"/>
      <c r="Z465" s="21"/>
    </row>
    <row r="466" spans="1:26" ht="14">
      <c r="A466" s="21"/>
      <c r="B466" s="21"/>
      <c r="C466" s="21"/>
      <c r="D466" s="5"/>
      <c r="E466" s="5"/>
      <c r="F466" s="5"/>
      <c r="G466" s="21"/>
      <c r="H466" s="21"/>
      <c r="I466" s="21"/>
      <c r="J466" s="21"/>
      <c r="K466" s="21"/>
      <c r="L466" s="21"/>
      <c r="M466" s="21"/>
      <c r="N466" s="21"/>
      <c r="O466" s="21"/>
      <c r="P466" s="21"/>
      <c r="Q466" s="21"/>
      <c r="R466" s="21"/>
      <c r="S466" s="21"/>
      <c r="T466" s="21"/>
      <c r="U466" s="21"/>
      <c r="V466" s="21"/>
      <c r="W466" s="21"/>
      <c r="X466" s="21"/>
      <c r="Y466" s="21"/>
      <c r="Z466" s="21"/>
    </row>
    <row r="467" spans="1:26" ht="14">
      <c r="A467" s="21"/>
      <c r="B467" s="21"/>
      <c r="C467" s="21"/>
      <c r="D467" s="5"/>
      <c r="E467" s="5"/>
      <c r="F467" s="5"/>
      <c r="G467" s="21"/>
      <c r="H467" s="21"/>
      <c r="I467" s="21"/>
      <c r="J467" s="21"/>
      <c r="K467" s="21"/>
      <c r="L467" s="21"/>
      <c r="M467" s="21"/>
      <c r="N467" s="21"/>
      <c r="O467" s="21"/>
      <c r="P467" s="21"/>
      <c r="Q467" s="21"/>
      <c r="R467" s="21"/>
      <c r="S467" s="21"/>
      <c r="T467" s="21"/>
      <c r="U467" s="21"/>
      <c r="V467" s="21"/>
      <c r="W467" s="21"/>
      <c r="X467" s="21"/>
      <c r="Y467" s="21"/>
      <c r="Z467" s="21"/>
    </row>
    <row r="468" spans="1:26" ht="14">
      <c r="A468" s="21"/>
      <c r="B468" s="21"/>
      <c r="C468" s="21"/>
      <c r="D468" s="5"/>
      <c r="E468" s="5"/>
      <c r="F468" s="5"/>
      <c r="G468" s="21"/>
      <c r="H468" s="21"/>
      <c r="I468" s="21"/>
      <c r="J468" s="21"/>
      <c r="K468" s="21"/>
      <c r="L468" s="21"/>
      <c r="M468" s="21"/>
      <c r="N468" s="21"/>
      <c r="O468" s="21"/>
      <c r="P468" s="21"/>
      <c r="Q468" s="21"/>
      <c r="R468" s="21"/>
      <c r="S468" s="21"/>
      <c r="T468" s="21"/>
      <c r="U468" s="21"/>
      <c r="V468" s="21"/>
      <c r="W468" s="21"/>
      <c r="X468" s="21"/>
      <c r="Y468" s="21"/>
      <c r="Z468" s="21"/>
    </row>
    <row r="469" spans="1:26" ht="14">
      <c r="A469" s="21"/>
      <c r="B469" s="21"/>
      <c r="C469" s="21"/>
      <c r="D469" s="5"/>
      <c r="E469" s="5"/>
      <c r="F469" s="5"/>
      <c r="G469" s="21"/>
      <c r="H469" s="21"/>
      <c r="I469" s="21"/>
      <c r="J469" s="21"/>
      <c r="K469" s="21"/>
      <c r="L469" s="21"/>
      <c r="M469" s="21"/>
      <c r="N469" s="21"/>
      <c r="O469" s="21"/>
      <c r="P469" s="21"/>
      <c r="Q469" s="21"/>
      <c r="R469" s="21"/>
      <c r="S469" s="21"/>
      <c r="T469" s="21"/>
      <c r="U469" s="21"/>
      <c r="V469" s="21"/>
      <c r="W469" s="21"/>
      <c r="X469" s="21"/>
      <c r="Y469" s="21"/>
      <c r="Z469" s="21"/>
    </row>
    <row r="470" spans="1:26" ht="14">
      <c r="A470" s="21"/>
      <c r="B470" s="21"/>
      <c r="C470" s="21"/>
      <c r="D470" s="5"/>
      <c r="E470" s="5"/>
      <c r="F470" s="5"/>
      <c r="G470" s="21"/>
      <c r="H470" s="21"/>
      <c r="I470" s="21"/>
      <c r="J470" s="21"/>
      <c r="K470" s="21"/>
      <c r="L470" s="21"/>
      <c r="M470" s="21"/>
      <c r="N470" s="21"/>
      <c r="O470" s="21"/>
      <c r="P470" s="21"/>
      <c r="Q470" s="21"/>
      <c r="R470" s="21"/>
      <c r="S470" s="21"/>
      <c r="T470" s="21"/>
      <c r="U470" s="21"/>
      <c r="V470" s="21"/>
      <c r="W470" s="21"/>
      <c r="X470" s="21"/>
      <c r="Y470" s="21"/>
      <c r="Z470" s="21"/>
    </row>
    <row r="471" spans="1:26" ht="14">
      <c r="A471" s="21"/>
      <c r="B471" s="21"/>
      <c r="C471" s="21"/>
      <c r="D471" s="5"/>
      <c r="E471" s="5"/>
      <c r="F471" s="5"/>
      <c r="G471" s="21"/>
      <c r="H471" s="21"/>
      <c r="I471" s="21"/>
      <c r="J471" s="21"/>
      <c r="K471" s="21"/>
      <c r="L471" s="21"/>
      <c r="M471" s="21"/>
      <c r="N471" s="21"/>
      <c r="O471" s="21"/>
      <c r="P471" s="21"/>
      <c r="Q471" s="21"/>
      <c r="R471" s="21"/>
      <c r="S471" s="21"/>
      <c r="T471" s="21"/>
      <c r="U471" s="21"/>
      <c r="V471" s="21"/>
      <c r="W471" s="21"/>
      <c r="X471" s="21"/>
      <c r="Y471" s="21"/>
      <c r="Z471" s="21"/>
    </row>
    <row r="472" spans="1:26" ht="14">
      <c r="A472" s="21"/>
      <c r="B472" s="21"/>
      <c r="C472" s="21"/>
      <c r="D472" s="5"/>
      <c r="E472" s="5"/>
      <c r="F472" s="5"/>
      <c r="G472" s="21"/>
      <c r="H472" s="21"/>
      <c r="I472" s="21"/>
      <c r="J472" s="21"/>
      <c r="K472" s="21"/>
      <c r="L472" s="21"/>
      <c r="M472" s="21"/>
      <c r="N472" s="21"/>
      <c r="O472" s="21"/>
      <c r="P472" s="21"/>
      <c r="Q472" s="21"/>
      <c r="R472" s="21"/>
      <c r="S472" s="21"/>
      <c r="T472" s="21"/>
      <c r="U472" s="21"/>
      <c r="V472" s="21"/>
      <c r="W472" s="21"/>
      <c r="X472" s="21"/>
      <c r="Y472" s="21"/>
      <c r="Z472" s="21"/>
    </row>
    <row r="473" spans="1:26" ht="14">
      <c r="A473" s="21"/>
      <c r="B473" s="21"/>
      <c r="C473" s="21"/>
      <c r="D473" s="5"/>
      <c r="E473" s="5"/>
      <c r="F473" s="5"/>
      <c r="G473" s="21"/>
      <c r="H473" s="21"/>
      <c r="I473" s="21"/>
      <c r="J473" s="21"/>
      <c r="K473" s="21"/>
      <c r="L473" s="21"/>
      <c r="M473" s="21"/>
      <c r="N473" s="21"/>
      <c r="O473" s="21"/>
      <c r="P473" s="21"/>
      <c r="Q473" s="21"/>
      <c r="R473" s="21"/>
      <c r="S473" s="21"/>
      <c r="T473" s="21"/>
      <c r="U473" s="21"/>
      <c r="V473" s="21"/>
      <c r="W473" s="21"/>
      <c r="X473" s="21"/>
      <c r="Y473" s="21"/>
      <c r="Z473" s="21"/>
    </row>
    <row r="474" spans="1:26" ht="14">
      <c r="A474" s="21"/>
      <c r="B474" s="21"/>
      <c r="C474" s="21"/>
      <c r="D474" s="5"/>
      <c r="E474" s="5"/>
      <c r="F474" s="5"/>
      <c r="G474" s="21"/>
      <c r="H474" s="21"/>
      <c r="I474" s="21"/>
      <c r="J474" s="21"/>
      <c r="K474" s="21"/>
      <c r="L474" s="21"/>
      <c r="M474" s="21"/>
      <c r="N474" s="21"/>
      <c r="O474" s="21"/>
      <c r="P474" s="21"/>
      <c r="Q474" s="21"/>
      <c r="R474" s="21"/>
      <c r="S474" s="21"/>
      <c r="T474" s="21"/>
      <c r="U474" s="21"/>
      <c r="V474" s="21"/>
      <c r="W474" s="21"/>
      <c r="X474" s="21"/>
      <c r="Y474" s="21"/>
      <c r="Z474" s="21"/>
    </row>
    <row r="475" spans="1:26" ht="14">
      <c r="A475" s="21"/>
      <c r="B475" s="21"/>
      <c r="C475" s="21"/>
      <c r="D475" s="5"/>
      <c r="E475" s="5"/>
      <c r="F475" s="5"/>
      <c r="G475" s="21"/>
      <c r="H475" s="21"/>
      <c r="I475" s="21"/>
      <c r="J475" s="21"/>
      <c r="K475" s="21"/>
      <c r="L475" s="21"/>
      <c r="M475" s="21"/>
      <c r="N475" s="21"/>
      <c r="O475" s="21"/>
      <c r="P475" s="21"/>
      <c r="Q475" s="21"/>
      <c r="R475" s="21"/>
      <c r="S475" s="21"/>
      <c r="T475" s="21"/>
      <c r="U475" s="21"/>
      <c r="V475" s="21"/>
      <c r="W475" s="21"/>
      <c r="X475" s="21"/>
      <c r="Y475" s="21"/>
      <c r="Z475" s="21"/>
    </row>
    <row r="476" spans="1:26" ht="14">
      <c r="A476" s="21"/>
      <c r="B476" s="21"/>
      <c r="C476" s="21"/>
      <c r="D476" s="5"/>
      <c r="E476" s="5"/>
      <c r="F476" s="5"/>
      <c r="G476" s="21"/>
      <c r="H476" s="21"/>
      <c r="I476" s="21"/>
      <c r="J476" s="21"/>
      <c r="K476" s="21"/>
      <c r="L476" s="21"/>
      <c r="M476" s="21"/>
      <c r="N476" s="21"/>
      <c r="O476" s="21"/>
      <c r="P476" s="21"/>
      <c r="Q476" s="21"/>
      <c r="R476" s="21"/>
      <c r="S476" s="21"/>
      <c r="T476" s="21"/>
      <c r="U476" s="21"/>
      <c r="V476" s="21"/>
      <c r="W476" s="21"/>
      <c r="X476" s="21"/>
      <c r="Y476" s="21"/>
      <c r="Z476" s="21"/>
    </row>
    <row r="477" spans="1:26" ht="14">
      <c r="A477" s="21"/>
      <c r="B477" s="21"/>
      <c r="C477" s="21"/>
      <c r="D477" s="5"/>
      <c r="E477" s="5"/>
      <c r="F477" s="5"/>
      <c r="G477" s="21"/>
      <c r="H477" s="21"/>
      <c r="I477" s="21"/>
      <c r="J477" s="21"/>
      <c r="K477" s="21"/>
      <c r="L477" s="21"/>
      <c r="M477" s="21"/>
      <c r="N477" s="21"/>
      <c r="O477" s="21"/>
      <c r="P477" s="21"/>
      <c r="Q477" s="21"/>
      <c r="R477" s="21"/>
      <c r="S477" s="21"/>
      <c r="T477" s="21"/>
      <c r="U477" s="21"/>
      <c r="V477" s="21"/>
      <c r="W477" s="21"/>
      <c r="X477" s="21"/>
      <c r="Y477" s="21"/>
      <c r="Z477" s="21"/>
    </row>
    <row r="478" spans="1:26" ht="14">
      <c r="A478" s="21"/>
      <c r="B478" s="21"/>
      <c r="C478" s="21"/>
      <c r="D478" s="5"/>
      <c r="E478" s="5"/>
      <c r="F478" s="5"/>
      <c r="G478" s="21"/>
      <c r="H478" s="21"/>
      <c r="I478" s="21"/>
      <c r="J478" s="21"/>
      <c r="K478" s="21"/>
      <c r="L478" s="21"/>
      <c r="M478" s="21"/>
      <c r="N478" s="21"/>
      <c r="O478" s="21"/>
      <c r="P478" s="21"/>
      <c r="Q478" s="21"/>
      <c r="R478" s="21"/>
      <c r="S478" s="21"/>
      <c r="T478" s="21"/>
      <c r="U478" s="21"/>
      <c r="V478" s="21"/>
      <c r="W478" s="21"/>
      <c r="X478" s="21"/>
      <c r="Y478" s="21"/>
      <c r="Z478" s="21"/>
    </row>
    <row r="479" spans="1:26" ht="14">
      <c r="A479" s="21"/>
      <c r="B479" s="21"/>
      <c r="C479" s="21"/>
      <c r="D479" s="5"/>
      <c r="E479" s="5"/>
      <c r="F479" s="5"/>
      <c r="G479" s="21"/>
      <c r="H479" s="21"/>
      <c r="I479" s="21"/>
      <c r="J479" s="21"/>
      <c r="K479" s="21"/>
      <c r="L479" s="21"/>
      <c r="M479" s="21"/>
      <c r="N479" s="21"/>
      <c r="O479" s="21"/>
      <c r="P479" s="21"/>
      <c r="Q479" s="21"/>
      <c r="R479" s="21"/>
      <c r="S479" s="21"/>
      <c r="T479" s="21"/>
      <c r="U479" s="21"/>
      <c r="V479" s="21"/>
      <c r="W479" s="21"/>
      <c r="X479" s="21"/>
      <c r="Y479" s="21"/>
      <c r="Z479" s="21"/>
    </row>
    <row r="480" spans="1:26" ht="14">
      <c r="A480" s="21"/>
      <c r="B480" s="21"/>
      <c r="C480" s="21"/>
      <c r="D480" s="5"/>
      <c r="E480" s="5"/>
      <c r="F480" s="5"/>
      <c r="G480" s="21"/>
      <c r="H480" s="21"/>
      <c r="I480" s="21"/>
      <c r="J480" s="21"/>
      <c r="K480" s="21"/>
      <c r="L480" s="21"/>
      <c r="M480" s="21"/>
      <c r="N480" s="21"/>
      <c r="O480" s="21"/>
      <c r="P480" s="21"/>
      <c r="Q480" s="21"/>
      <c r="R480" s="21"/>
      <c r="S480" s="21"/>
      <c r="T480" s="21"/>
      <c r="U480" s="21"/>
      <c r="V480" s="21"/>
      <c r="W480" s="21"/>
      <c r="X480" s="21"/>
      <c r="Y480" s="21"/>
      <c r="Z480" s="21"/>
    </row>
    <row r="481" spans="1:26" ht="14">
      <c r="A481" s="21"/>
      <c r="B481" s="21"/>
      <c r="C481" s="21"/>
      <c r="D481" s="5"/>
      <c r="E481" s="5"/>
      <c r="F481" s="5"/>
      <c r="G481" s="21"/>
      <c r="H481" s="21"/>
      <c r="I481" s="21"/>
      <c r="J481" s="21"/>
      <c r="K481" s="21"/>
      <c r="L481" s="21"/>
      <c r="M481" s="21"/>
      <c r="N481" s="21"/>
      <c r="O481" s="21"/>
      <c r="P481" s="21"/>
      <c r="Q481" s="21"/>
      <c r="R481" s="21"/>
      <c r="S481" s="21"/>
      <c r="T481" s="21"/>
      <c r="U481" s="21"/>
      <c r="V481" s="21"/>
      <c r="W481" s="21"/>
      <c r="X481" s="21"/>
      <c r="Y481" s="21"/>
      <c r="Z481" s="21"/>
    </row>
    <row r="482" spans="1:26" ht="14">
      <c r="A482" s="21"/>
      <c r="B482" s="21"/>
      <c r="C482" s="21"/>
      <c r="D482" s="5"/>
      <c r="E482" s="5"/>
      <c r="F482" s="5"/>
      <c r="G482" s="21"/>
      <c r="H482" s="21"/>
      <c r="I482" s="21"/>
      <c r="J482" s="21"/>
      <c r="K482" s="21"/>
      <c r="L482" s="21"/>
      <c r="M482" s="21"/>
      <c r="N482" s="21"/>
      <c r="O482" s="21"/>
      <c r="P482" s="21"/>
      <c r="Q482" s="21"/>
      <c r="R482" s="21"/>
      <c r="S482" s="21"/>
      <c r="T482" s="21"/>
      <c r="U482" s="21"/>
      <c r="V482" s="21"/>
      <c r="W482" s="21"/>
      <c r="X482" s="21"/>
      <c r="Y482" s="21"/>
      <c r="Z482" s="21"/>
    </row>
    <row r="483" spans="1:26" ht="14">
      <c r="A483" s="21"/>
      <c r="B483" s="21"/>
      <c r="C483" s="21"/>
      <c r="D483" s="5"/>
      <c r="E483" s="5"/>
      <c r="F483" s="5"/>
      <c r="G483" s="21"/>
      <c r="H483" s="21"/>
      <c r="I483" s="21"/>
      <c r="J483" s="21"/>
      <c r="K483" s="21"/>
      <c r="L483" s="21"/>
      <c r="M483" s="21"/>
      <c r="N483" s="21"/>
      <c r="O483" s="21"/>
      <c r="P483" s="21"/>
      <c r="Q483" s="21"/>
      <c r="R483" s="21"/>
      <c r="S483" s="21"/>
      <c r="T483" s="21"/>
      <c r="U483" s="21"/>
      <c r="V483" s="21"/>
      <c r="W483" s="21"/>
      <c r="X483" s="21"/>
      <c r="Y483" s="21"/>
      <c r="Z483" s="21"/>
    </row>
    <row r="484" spans="1:26" ht="14">
      <c r="A484" s="21"/>
      <c r="B484" s="21"/>
      <c r="C484" s="21"/>
      <c r="D484" s="5"/>
      <c r="E484" s="5"/>
      <c r="F484" s="5"/>
      <c r="G484" s="21"/>
      <c r="H484" s="21"/>
      <c r="I484" s="21"/>
      <c r="J484" s="21"/>
      <c r="K484" s="21"/>
      <c r="L484" s="21"/>
      <c r="M484" s="21"/>
      <c r="N484" s="21"/>
      <c r="O484" s="21"/>
      <c r="P484" s="21"/>
      <c r="Q484" s="21"/>
      <c r="R484" s="21"/>
      <c r="S484" s="21"/>
      <c r="T484" s="21"/>
      <c r="U484" s="21"/>
      <c r="V484" s="21"/>
      <c r="W484" s="21"/>
      <c r="X484" s="21"/>
      <c r="Y484" s="21"/>
      <c r="Z484" s="21"/>
    </row>
    <row r="485" spans="1:26" ht="14">
      <c r="A485" s="21"/>
      <c r="B485" s="21"/>
      <c r="C485" s="21"/>
      <c r="D485" s="5"/>
      <c r="E485" s="5"/>
      <c r="F485" s="5"/>
      <c r="G485" s="21"/>
      <c r="H485" s="21"/>
      <c r="I485" s="21"/>
      <c r="J485" s="21"/>
      <c r="K485" s="21"/>
      <c r="L485" s="21"/>
      <c r="M485" s="21"/>
      <c r="N485" s="21"/>
      <c r="O485" s="21"/>
      <c r="P485" s="21"/>
      <c r="Q485" s="21"/>
      <c r="R485" s="21"/>
      <c r="S485" s="21"/>
      <c r="T485" s="21"/>
      <c r="U485" s="21"/>
      <c r="V485" s="21"/>
      <c r="W485" s="21"/>
      <c r="X485" s="21"/>
      <c r="Y485" s="21"/>
      <c r="Z485" s="21"/>
    </row>
    <row r="486" spans="1:26" ht="14">
      <c r="A486" s="21"/>
      <c r="B486" s="21"/>
      <c r="C486" s="21"/>
      <c r="D486" s="5"/>
      <c r="E486" s="5"/>
      <c r="F486" s="5"/>
      <c r="G486" s="21"/>
      <c r="H486" s="21"/>
      <c r="I486" s="21"/>
      <c r="J486" s="21"/>
      <c r="K486" s="21"/>
      <c r="L486" s="21"/>
      <c r="M486" s="21"/>
      <c r="N486" s="21"/>
      <c r="O486" s="21"/>
      <c r="P486" s="21"/>
      <c r="Q486" s="21"/>
      <c r="R486" s="21"/>
      <c r="S486" s="21"/>
      <c r="T486" s="21"/>
      <c r="U486" s="21"/>
      <c r="V486" s="21"/>
      <c r="W486" s="21"/>
      <c r="X486" s="21"/>
      <c r="Y486" s="21"/>
      <c r="Z486" s="21"/>
    </row>
    <row r="487" spans="1:26" ht="14">
      <c r="A487" s="21"/>
      <c r="B487" s="21"/>
      <c r="C487" s="21"/>
      <c r="D487" s="5"/>
      <c r="E487" s="5"/>
      <c r="F487" s="5"/>
      <c r="G487" s="21"/>
      <c r="H487" s="21"/>
      <c r="I487" s="21"/>
      <c r="J487" s="21"/>
      <c r="K487" s="21"/>
      <c r="L487" s="21"/>
      <c r="M487" s="21"/>
      <c r="N487" s="21"/>
      <c r="O487" s="21"/>
      <c r="P487" s="21"/>
      <c r="Q487" s="21"/>
      <c r="R487" s="21"/>
      <c r="S487" s="21"/>
      <c r="T487" s="21"/>
      <c r="U487" s="21"/>
      <c r="V487" s="21"/>
      <c r="W487" s="21"/>
      <c r="X487" s="21"/>
      <c r="Y487" s="21"/>
      <c r="Z487" s="21"/>
    </row>
    <row r="488" spans="1:26" ht="14">
      <c r="A488" s="21"/>
      <c r="B488" s="21"/>
      <c r="C488" s="21"/>
      <c r="D488" s="5"/>
      <c r="E488" s="5"/>
      <c r="F488" s="5"/>
      <c r="G488" s="21"/>
      <c r="H488" s="21"/>
      <c r="I488" s="21"/>
      <c r="J488" s="21"/>
      <c r="K488" s="21"/>
      <c r="L488" s="21"/>
      <c r="M488" s="21"/>
      <c r="N488" s="21"/>
      <c r="O488" s="21"/>
      <c r="P488" s="21"/>
      <c r="Q488" s="21"/>
      <c r="R488" s="21"/>
      <c r="S488" s="21"/>
      <c r="T488" s="21"/>
      <c r="U488" s="21"/>
      <c r="V488" s="21"/>
      <c r="W488" s="21"/>
      <c r="X488" s="21"/>
      <c r="Y488" s="21"/>
      <c r="Z488" s="21"/>
    </row>
    <row r="489" spans="1:26" ht="14">
      <c r="A489" s="21"/>
      <c r="B489" s="21"/>
      <c r="C489" s="21"/>
      <c r="D489" s="5"/>
      <c r="E489" s="5"/>
      <c r="F489" s="5"/>
      <c r="G489" s="21"/>
      <c r="H489" s="21"/>
      <c r="I489" s="21"/>
      <c r="J489" s="21"/>
      <c r="K489" s="21"/>
      <c r="L489" s="21"/>
      <c r="M489" s="21"/>
      <c r="N489" s="21"/>
      <c r="O489" s="21"/>
      <c r="P489" s="21"/>
      <c r="Q489" s="21"/>
      <c r="R489" s="21"/>
      <c r="S489" s="21"/>
      <c r="T489" s="21"/>
      <c r="U489" s="21"/>
      <c r="V489" s="21"/>
      <c r="W489" s="21"/>
      <c r="X489" s="21"/>
      <c r="Y489" s="21"/>
      <c r="Z489" s="21"/>
    </row>
    <row r="490" spans="1:26" ht="14">
      <c r="A490" s="21"/>
      <c r="B490" s="21"/>
      <c r="C490" s="21"/>
      <c r="D490" s="5"/>
      <c r="E490" s="5"/>
      <c r="F490" s="5"/>
      <c r="G490" s="21"/>
      <c r="H490" s="21"/>
      <c r="I490" s="21"/>
      <c r="J490" s="21"/>
      <c r="K490" s="21"/>
      <c r="L490" s="21"/>
      <c r="M490" s="21"/>
      <c r="N490" s="21"/>
      <c r="O490" s="21"/>
      <c r="P490" s="21"/>
      <c r="Q490" s="21"/>
      <c r="R490" s="21"/>
      <c r="S490" s="21"/>
      <c r="T490" s="21"/>
      <c r="U490" s="21"/>
      <c r="V490" s="21"/>
      <c r="W490" s="21"/>
      <c r="X490" s="21"/>
      <c r="Y490" s="21"/>
      <c r="Z490" s="21"/>
    </row>
    <row r="491" spans="1:26" ht="14">
      <c r="A491" s="21"/>
      <c r="B491" s="21"/>
      <c r="C491" s="21"/>
      <c r="D491" s="5"/>
      <c r="E491" s="5"/>
      <c r="F491" s="5"/>
      <c r="G491" s="21"/>
      <c r="H491" s="21"/>
      <c r="I491" s="21"/>
      <c r="J491" s="21"/>
      <c r="K491" s="21"/>
      <c r="L491" s="21"/>
      <c r="M491" s="21"/>
      <c r="N491" s="21"/>
      <c r="O491" s="21"/>
      <c r="P491" s="21"/>
      <c r="Q491" s="21"/>
      <c r="R491" s="21"/>
      <c r="S491" s="21"/>
      <c r="T491" s="21"/>
      <c r="U491" s="21"/>
      <c r="V491" s="21"/>
      <c r="W491" s="21"/>
      <c r="X491" s="21"/>
      <c r="Y491" s="21"/>
      <c r="Z491" s="21"/>
    </row>
    <row r="492" spans="1:26" ht="14">
      <c r="A492" s="21"/>
      <c r="B492" s="21"/>
      <c r="C492" s="21"/>
      <c r="D492" s="5"/>
      <c r="E492" s="5"/>
      <c r="F492" s="5"/>
      <c r="G492" s="21"/>
      <c r="H492" s="21"/>
      <c r="I492" s="21"/>
      <c r="J492" s="21"/>
      <c r="K492" s="21"/>
      <c r="L492" s="21"/>
      <c r="M492" s="21"/>
      <c r="N492" s="21"/>
      <c r="O492" s="21"/>
      <c r="P492" s="21"/>
      <c r="Q492" s="21"/>
      <c r="R492" s="21"/>
      <c r="S492" s="21"/>
      <c r="T492" s="21"/>
      <c r="U492" s="21"/>
      <c r="V492" s="21"/>
      <c r="W492" s="21"/>
      <c r="X492" s="21"/>
      <c r="Y492" s="21"/>
      <c r="Z492" s="21"/>
    </row>
    <row r="493" spans="1:26" ht="14">
      <c r="A493" s="21"/>
      <c r="B493" s="21"/>
      <c r="C493" s="21"/>
      <c r="D493" s="5"/>
      <c r="E493" s="5"/>
      <c r="F493" s="5"/>
      <c r="G493" s="21"/>
      <c r="H493" s="21"/>
      <c r="I493" s="21"/>
      <c r="J493" s="21"/>
      <c r="K493" s="21"/>
      <c r="L493" s="21"/>
      <c r="M493" s="21"/>
      <c r="N493" s="21"/>
      <c r="O493" s="21"/>
      <c r="P493" s="21"/>
      <c r="Q493" s="21"/>
      <c r="R493" s="21"/>
      <c r="S493" s="21"/>
      <c r="T493" s="21"/>
      <c r="U493" s="21"/>
      <c r="V493" s="21"/>
      <c r="W493" s="21"/>
      <c r="X493" s="21"/>
      <c r="Y493" s="21"/>
      <c r="Z493" s="21"/>
    </row>
    <row r="494" spans="1:26" ht="14">
      <c r="A494" s="21"/>
      <c r="B494" s="21"/>
      <c r="C494" s="21"/>
      <c r="D494" s="5"/>
      <c r="E494" s="5"/>
      <c r="F494" s="5"/>
      <c r="G494" s="21"/>
      <c r="H494" s="21"/>
      <c r="I494" s="21"/>
      <c r="J494" s="21"/>
      <c r="K494" s="21"/>
      <c r="L494" s="21"/>
      <c r="M494" s="21"/>
      <c r="N494" s="21"/>
      <c r="O494" s="21"/>
      <c r="P494" s="21"/>
      <c r="Q494" s="21"/>
      <c r="R494" s="21"/>
      <c r="S494" s="21"/>
      <c r="T494" s="21"/>
      <c r="U494" s="21"/>
      <c r="V494" s="21"/>
      <c r="W494" s="21"/>
      <c r="X494" s="21"/>
      <c r="Y494" s="21"/>
      <c r="Z494" s="21"/>
    </row>
    <row r="495" spans="1:26" ht="14">
      <c r="A495" s="21"/>
      <c r="B495" s="21"/>
      <c r="C495" s="21"/>
      <c r="D495" s="5"/>
      <c r="E495" s="5"/>
      <c r="F495" s="5"/>
      <c r="G495" s="21"/>
      <c r="H495" s="21"/>
      <c r="I495" s="21"/>
      <c r="J495" s="21"/>
      <c r="K495" s="21"/>
      <c r="L495" s="21"/>
      <c r="M495" s="21"/>
      <c r="N495" s="21"/>
      <c r="O495" s="21"/>
      <c r="P495" s="21"/>
      <c r="Q495" s="21"/>
      <c r="R495" s="21"/>
      <c r="S495" s="21"/>
      <c r="T495" s="21"/>
      <c r="U495" s="21"/>
      <c r="V495" s="21"/>
      <c r="W495" s="21"/>
      <c r="X495" s="21"/>
      <c r="Y495" s="21"/>
      <c r="Z495" s="21"/>
    </row>
    <row r="496" spans="1:26" ht="14">
      <c r="A496" s="21"/>
      <c r="B496" s="21"/>
      <c r="C496" s="21"/>
      <c r="D496" s="5"/>
      <c r="E496" s="5"/>
      <c r="F496" s="5"/>
      <c r="G496" s="21"/>
      <c r="H496" s="21"/>
      <c r="I496" s="21"/>
      <c r="J496" s="21"/>
      <c r="K496" s="21"/>
      <c r="L496" s="21"/>
      <c r="M496" s="21"/>
      <c r="N496" s="21"/>
      <c r="O496" s="21"/>
      <c r="P496" s="21"/>
      <c r="Q496" s="21"/>
      <c r="R496" s="21"/>
      <c r="S496" s="21"/>
      <c r="T496" s="21"/>
      <c r="U496" s="21"/>
      <c r="V496" s="21"/>
      <c r="W496" s="21"/>
      <c r="X496" s="21"/>
      <c r="Y496" s="21"/>
      <c r="Z496" s="21"/>
    </row>
    <row r="497" spans="1:26" ht="14">
      <c r="A497" s="21"/>
      <c r="B497" s="21"/>
      <c r="C497" s="21"/>
      <c r="D497" s="5"/>
      <c r="E497" s="5"/>
      <c r="F497" s="5"/>
      <c r="G497" s="21"/>
      <c r="H497" s="21"/>
      <c r="I497" s="21"/>
      <c r="J497" s="21"/>
      <c r="K497" s="21"/>
      <c r="L497" s="21"/>
      <c r="M497" s="21"/>
      <c r="N497" s="21"/>
      <c r="O497" s="21"/>
      <c r="P497" s="21"/>
      <c r="Q497" s="21"/>
      <c r="R497" s="21"/>
      <c r="S497" s="21"/>
      <c r="T497" s="21"/>
      <c r="U497" s="21"/>
      <c r="V497" s="21"/>
      <c r="W497" s="21"/>
      <c r="X497" s="21"/>
      <c r="Y497" s="21"/>
      <c r="Z497" s="21"/>
    </row>
    <row r="498" spans="1:26" ht="14">
      <c r="A498" s="21"/>
      <c r="B498" s="21"/>
      <c r="C498" s="21"/>
      <c r="D498" s="5"/>
      <c r="E498" s="5"/>
      <c r="F498" s="5"/>
      <c r="G498" s="21"/>
      <c r="H498" s="21"/>
      <c r="I498" s="21"/>
      <c r="J498" s="21"/>
      <c r="K498" s="21"/>
      <c r="L498" s="21"/>
      <c r="M498" s="21"/>
      <c r="N498" s="21"/>
      <c r="O498" s="21"/>
      <c r="P498" s="21"/>
      <c r="Q498" s="21"/>
      <c r="R498" s="21"/>
      <c r="S498" s="21"/>
      <c r="T498" s="21"/>
      <c r="U498" s="21"/>
      <c r="V498" s="21"/>
      <c r="W498" s="21"/>
      <c r="X498" s="21"/>
      <c r="Y498" s="21"/>
      <c r="Z498" s="21"/>
    </row>
    <row r="499" spans="1:26" ht="14">
      <c r="A499" s="21"/>
      <c r="B499" s="21"/>
      <c r="C499" s="21"/>
      <c r="D499" s="5"/>
      <c r="E499" s="5"/>
      <c r="F499" s="5"/>
      <c r="G499" s="21"/>
      <c r="H499" s="21"/>
      <c r="I499" s="21"/>
      <c r="J499" s="21"/>
      <c r="K499" s="21"/>
      <c r="L499" s="21"/>
      <c r="M499" s="21"/>
      <c r="N499" s="21"/>
      <c r="O499" s="21"/>
      <c r="P499" s="21"/>
      <c r="Q499" s="21"/>
      <c r="R499" s="21"/>
      <c r="S499" s="21"/>
      <c r="T499" s="21"/>
      <c r="U499" s="21"/>
      <c r="V499" s="21"/>
      <c r="W499" s="21"/>
      <c r="X499" s="21"/>
      <c r="Y499" s="21"/>
      <c r="Z499" s="21"/>
    </row>
    <row r="500" spans="1:26" ht="14">
      <c r="A500" s="21"/>
      <c r="B500" s="21"/>
      <c r="C500" s="21"/>
      <c r="D500" s="5"/>
      <c r="E500" s="5"/>
      <c r="F500" s="5"/>
      <c r="G500" s="21"/>
      <c r="H500" s="21"/>
      <c r="I500" s="21"/>
      <c r="J500" s="21"/>
      <c r="K500" s="21"/>
      <c r="L500" s="21"/>
      <c r="M500" s="21"/>
      <c r="N500" s="21"/>
      <c r="O500" s="21"/>
      <c r="P500" s="21"/>
      <c r="Q500" s="21"/>
      <c r="R500" s="21"/>
      <c r="S500" s="21"/>
      <c r="T500" s="21"/>
      <c r="U500" s="21"/>
      <c r="V500" s="21"/>
      <c r="W500" s="21"/>
      <c r="X500" s="21"/>
      <c r="Y500" s="21"/>
      <c r="Z500" s="21"/>
    </row>
    <row r="501" spans="1:26" ht="14">
      <c r="A501" s="21"/>
      <c r="B501" s="21"/>
      <c r="C501" s="21"/>
      <c r="D501" s="5"/>
      <c r="E501" s="5"/>
      <c r="F501" s="5"/>
      <c r="G501" s="21"/>
      <c r="H501" s="21"/>
      <c r="I501" s="21"/>
      <c r="J501" s="21"/>
      <c r="K501" s="21"/>
      <c r="L501" s="21"/>
      <c r="M501" s="21"/>
      <c r="N501" s="21"/>
      <c r="O501" s="21"/>
      <c r="P501" s="21"/>
      <c r="Q501" s="21"/>
      <c r="R501" s="21"/>
      <c r="S501" s="21"/>
      <c r="T501" s="21"/>
      <c r="U501" s="21"/>
      <c r="V501" s="21"/>
      <c r="W501" s="21"/>
      <c r="X501" s="21"/>
      <c r="Y501" s="21"/>
      <c r="Z501" s="21"/>
    </row>
    <row r="502" spans="1:26" ht="14">
      <c r="A502" s="21"/>
      <c r="B502" s="21"/>
      <c r="C502" s="21"/>
      <c r="D502" s="5"/>
      <c r="E502" s="5"/>
      <c r="F502" s="5"/>
      <c r="G502" s="21"/>
      <c r="H502" s="21"/>
      <c r="I502" s="21"/>
      <c r="J502" s="21"/>
      <c r="K502" s="21"/>
      <c r="L502" s="21"/>
      <c r="M502" s="21"/>
      <c r="N502" s="21"/>
      <c r="O502" s="21"/>
      <c r="P502" s="21"/>
      <c r="Q502" s="21"/>
      <c r="R502" s="21"/>
      <c r="S502" s="21"/>
      <c r="T502" s="21"/>
      <c r="U502" s="21"/>
      <c r="V502" s="21"/>
      <c r="W502" s="21"/>
      <c r="X502" s="21"/>
      <c r="Y502" s="21"/>
      <c r="Z502" s="21"/>
    </row>
    <row r="503" spans="1:26" ht="14">
      <c r="A503" s="21"/>
      <c r="B503" s="21"/>
      <c r="C503" s="21"/>
      <c r="D503" s="5"/>
      <c r="E503" s="5"/>
      <c r="F503" s="5"/>
      <c r="G503" s="21"/>
      <c r="H503" s="21"/>
      <c r="I503" s="21"/>
      <c r="J503" s="21"/>
      <c r="K503" s="21"/>
      <c r="L503" s="21"/>
      <c r="M503" s="21"/>
      <c r="N503" s="21"/>
      <c r="O503" s="21"/>
      <c r="P503" s="21"/>
      <c r="Q503" s="21"/>
      <c r="R503" s="21"/>
      <c r="S503" s="21"/>
      <c r="T503" s="21"/>
      <c r="U503" s="21"/>
      <c r="V503" s="21"/>
      <c r="W503" s="21"/>
      <c r="X503" s="21"/>
      <c r="Y503" s="21"/>
      <c r="Z503" s="21"/>
    </row>
    <row r="504" spans="1:26" ht="14">
      <c r="A504" s="21"/>
      <c r="B504" s="21"/>
      <c r="C504" s="21"/>
      <c r="D504" s="5"/>
      <c r="E504" s="5"/>
      <c r="F504" s="5"/>
      <c r="G504" s="21"/>
      <c r="H504" s="21"/>
      <c r="I504" s="21"/>
      <c r="J504" s="21"/>
      <c r="K504" s="21"/>
      <c r="L504" s="21"/>
      <c r="M504" s="21"/>
      <c r="N504" s="21"/>
      <c r="O504" s="21"/>
      <c r="P504" s="21"/>
      <c r="Q504" s="21"/>
      <c r="R504" s="21"/>
      <c r="S504" s="21"/>
      <c r="T504" s="21"/>
      <c r="U504" s="21"/>
      <c r="V504" s="21"/>
      <c r="W504" s="21"/>
      <c r="X504" s="21"/>
      <c r="Y504" s="21"/>
      <c r="Z504" s="21"/>
    </row>
    <row r="505" spans="1:26" ht="14">
      <c r="A505" s="21"/>
      <c r="B505" s="21"/>
      <c r="C505" s="21"/>
      <c r="D505" s="5"/>
      <c r="E505" s="5"/>
      <c r="F505" s="5"/>
      <c r="G505" s="21"/>
      <c r="H505" s="21"/>
      <c r="I505" s="21"/>
      <c r="J505" s="21"/>
      <c r="K505" s="21"/>
      <c r="L505" s="21"/>
      <c r="M505" s="21"/>
      <c r="N505" s="21"/>
      <c r="O505" s="21"/>
      <c r="P505" s="21"/>
      <c r="Q505" s="21"/>
      <c r="R505" s="21"/>
      <c r="S505" s="21"/>
      <c r="T505" s="21"/>
      <c r="U505" s="21"/>
      <c r="V505" s="21"/>
      <c r="W505" s="21"/>
      <c r="X505" s="21"/>
      <c r="Y505" s="21"/>
      <c r="Z505" s="21"/>
    </row>
    <row r="506" spans="1:26" ht="14">
      <c r="A506" s="21"/>
      <c r="B506" s="21"/>
      <c r="C506" s="21"/>
      <c r="D506" s="5"/>
      <c r="E506" s="5"/>
      <c r="F506" s="5"/>
      <c r="G506" s="21"/>
      <c r="H506" s="21"/>
      <c r="I506" s="21"/>
      <c r="J506" s="21"/>
      <c r="K506" s="21"/>
      <c r="L506" s="21"/>
      <c r="M506" s="21"/>
      <c r="N506" s="21"/>
      <c r="O506" s="21"/>
      <c r="P506" s="21"/>
      <c r="Q506" s="21"/>
      <c r="R506" s="21"/>
      <c r="S506" s="21"/>
      <c r="T506" s="21"/>
      <c r="U506" s="21"/>
      <c r="V506" s="21"/>
      <c r="W506" s="21"/>
      <c r="X506" s="21"/>
      <c r="Y506" s="21"/>
      <c r="Z506" s="21"/>
    </row>
    <row r="507" spans="1:26" ht="14">
      <c r="A507" s="21"/>
      <c r="B507" s="21"/>
      <c r="C507" s="21"/>
      <c r="D507" s="5"/>
      <c r="E507" s="5"/>
      <c r="F507" s="5"/>
      <c r="G507" s="21"/>
      <c r="H507" s="21"/>
      <c r="I507" s="21"/>
      <c r="J507" s="21"/>
      <c r="K507" s="21"/>
      <c r="L507" s="21"/>
      <c r="M507" s="21"/>
      <c r="N507" s="21"/>
      <c r="O507" s="21"/>
      <c r="P507" s="21"/>
      <c r="Q507" s="21"/>
      <c r="R507" s="21"/>
      <c r="S507" s="21"/>
      <c r="T507" s="21"/>
      <c r="U507" s="21"/>
      <c r="V507" s="21"/>
      <c r="W507" s="21"/>
      <c r="X507" s="21"/>
      <c r="Y507" s="21"/>
      <c r="Z507" s="21"/>
    </row>
    <row r="508" spans="1:26" ht="14">
      <c r="A508" s="21"/>
      <c r="B508" s="21"/>
      <c r="C508" s="21"/>
      <c r="D508" s="5"/>
      <c r="E508" s="5"/>
      <c r="F508" s="5"/>
      <c r="G508" s="21"/>
      <c r="H508" s="21"/>
      <c r="I508" s="21"/>
      <c r="J508" s="21"/>
      <c r="K508" s="21"/>
      <c r="L508" s="21"/>
      <c r="M508" s="21"/>
      <c r="N508" s="21"/>
      <c r="O508" s="21"/>
      <c r="P508" s="21"/>
      <c r="Q508" s="21"/>
      <c r="R508" s="21"/>
      <c r="S508" s="21"/>
      <c r="T508" s="21"/>
      <c r="U508" s="21"/>
      <c r="V508" s="21"/>
      <c r="W508" s="21"/>
      <c r="X508" s="21"/>
      <c r="Y508" s="21"/>
      <c r="Z508" s="21"/>
    </row>
    <row r="509" spans="1:26" ht="14">
      <c r="A509" s="21"/>
      <c r="B509" s="21"/>
      <c r="C509" s="21"/>
      <c r="D509" s="5"/>
      <c r="E509" s="5"/>
      <c r="F509" s="5"/>
      <c r="G509" s="21"/>
      <c r="H509" s="21"/>
      <c r="I509" s="21"/>
      <c r="J509" s="21"/>
      <c r="K509" s="21"/>
      <c r="L509" s="21"/>
      <c r="M509" s="21"/>
      <c r="N509" s="21"/>
      <c r="O509" s="21"/>
      <c r="P509" s="21"/>
      <c r="Q509" s="21"/>
      <c r="R509" s="21"/>
      <c r="S509" s="21"/>
      <c r="T509" s="21"/>
      <c r="U509" s="21"/>
      <c r="V509" s="21"/>
      <c r="W509" s="21"/>
      <c r="X509" s="21"/>
      <c r="Y509" s="21"/>
      <c r="Z509" s="21"/>
    </row>
    <row r="510" spans="1:26" ht="14">
      <c r="A510" s="21"/>
      <c r="B510" s="21"/>
      <c r="C510" s="21"/>
      <c r="D510" s="5"/>
      <c r="E510" s="5"/>
      <c r="F510" s="5"/>
      <c r="G510" s="21"/>
      <c r="H510" s="21"/>
      <c r="I510" s="21"/>
      <c r="J510" s="21"/>
      <c r="K510" s="21"/>
      <c r="L510" s="21"/>
      <c r="M510" s="21"/>
      <c r="N510" s="21"/>
      <c r="O510" s="21"/>
      <c r="P510" s="21"/>
      <c r="Q510" s="21"/>
      <c r="R510" s="21"/>
      <c r="S510" s="21"/>
      <c r="T510" s="21"/>
      <c r="U510" s="21"/>
      <c r="V510" s="21"/>
      <c r="W510" s="21"/>
      <c r="X510" s="21"/>
      <c r="Y510" s="21"/>
      <c r="Z510" s="21"/>
    </row>
    <row r="511" spans="1:26" ht="14">
      <c r="A511" s="21"/>
      <c r="B511" s="21"/>
      <c r="C511" s="21"/>
      <c r="D511" s="5"/>
      <c r="E511" s="5"/>
      <c r="F511" s="5"/>
      <c r="G511" s="21"/>
      <c r="H511" s="21"/>
      <c r="I511" s="21"/>
      <c r="J511" s="21"/>
      <c r="K511" s="21"/>
      <c r="L511" s="21"/>
      <c r="M511" s="21"/>
      <c r="N511" s="21"/>
      <c r="O511" s="21"/>
      <c r="P511" s="21"/>
      <c r="Q511" s="21"/>
      <c r="R511" s="21"/>
      <c r="S511" s="21"/>
      <c r="T511" s="21"/>
      <c r="U511" s="21"/>
      <c r="V511" s="21"/>
      <c r="W511" s="21"/>
      <c r="X511" s="21"/>
      <c r="Y511" s="21"/>
      <c r="Z511" s="21"/>
    </row>
    <row r="512" spans="1:26" ht="14">
      <c r="A512" s="21"/>
      <c r="B512" s="21"/>
      <c r="C512" s="21"/>
      <c r="D512" s="5"/>
      <c r="E512" s="5"/>
      <c r="F512" s="5"/>
      <c r="G512" s="21"/>
      <c r="H512" s="21"/>
      <c r="I512" s="21"/>
      <c r="J512" s="21"/>
      <c r="K512" s="21"/>
      <c r="L512" s="21"/>
      <c r="M512" s="21"/>
      <c r="N512" s="21"/>
      <c r="O512" s="21"/>
      <c r="P512" s="21"/>
      <c r="Q512" s="21"/>
      <c r="R512" s="21"/>
      <c r="S512" s="21"/>
      <c r="T512" s="21"/>
      <c r="U512" s="21"/>
      <c r="V512" s="21"/>
      <c r="W512" s="21"/>
      <c r="X512" s="21"/>
      <c r="Y512" s="21"/>
      <c r="Z512" s="21"/>
    </row>
    <row r="513" spans="1:26" ht="14">
      <c r="A513" s="21"/>
      <c r="B513" s="21"/>
      <c r="C513" s="21"/>
      <c r="D513" s="5"/>
      <c r="E513" s="5"/>
      <c r="F513" s="5"/>
      <c r="G513" s="21"/>
      <c r="H513" s="21"/>
      <c r="I513" s="21"/>
      <c r="J513" s="21"/>
      <c r="K513" s="21"/>
      <c r="L513" s="21"/>
      <c r="M513" s="21"/>
      <c r="N513" s="21"/>
      <c r="O513" s="21"/>
      <c r="P513" s="21"/>
      <c r="Q513" s="21"/>
      <c r="R513" s="21"/>
      <c r="S513" s="21"/>
      <c r="T513" s="21"/>
      <c r="U513" s="21"/>
      <c r="V513" s="21"/>
      <c r="W513" s="21"/>
      <c r="X513" s="21"/>
      <c r="Y513" s="21"/>
      <c r="Z513" s="21"/>
    </row>
    <row r="514" spans="1:26" ht="14">
      <c r="A514" s="21"/>
      <c r="B514" s="21"/>
      <c r="C514" s="21"/>
      <c r="D514" s="5"/>
      <c r="E514" s="5"/>
      <c r="F514" s="5"/>
      <c r="G514" s="21"/>
      <c r="H514" s="21"/>
      <c r="I514" s="21"/>
      <c r="J514" s="21"/>
      <c r="K514" s="21"/>
      <c r="L514" s="21"/>
      <c r="M514" s="21"/>
      <c r="N514" s="21"/>
      <c r="O514" s="21"/>
      <c r="P514" s="21"/>
      <c r="Q514" s="21"/>
      <c r="R514" s="21"/>
      <c r="S514" s="21"/>
      <c r="T514" s="21"/>
      <c r="U514" s="21"/>
      <c r="V514" s="21"/>
      <c r="W514" s="21"/>
      <c r="X514" s="21"/>
      <c r="Y514" s="21"/>
      <c r="Z514" s="21"/>
    </row>
    <row r="515" spans="1:26" ht="14">
      <c r="A515" s="21"/>
      <c r="B515" s="21"/>
      <c r="C515" s="21"/>
      <c r="D515" s="5"/>
      <c r="E515" s="5"/>
      <c r="F515" s="5"/>
      <c r="G515" s="21"/>
      <c r="H515" s="21"/>
      <c r="I515" s="21"/>
      <c r="J515" s="21"/>
      <c r="K515" s="21"/>
      <c r="L515" s="21"/>
      <c r="M515" s="21"/>
      <c r="N515" s="21"/>
      <c r="O515" s="21"/>
      <c r="P515" s="21"/>
      <c r="Q515" s="21"/>
      <c r="R515" s="21"/>
      <c r="S515" s="21"/>
      <c r="T515" s="21"/>
      <c r="U515" s="21"/>
      <c r="V515" s="21"/>
      <c r="W515" s="21"/>
      <c r="X515" s="21"/>
      <c r="Y515" s="21"/>
      <c r="Z515" s="21"/>
    </row>
    <row r="516" spans="1:26" ht="14">
      <c r="A516" s="21"/>
      <c r="B516" s="21"/>
      <c r="C516" s="21"/>
      <c r="D516" s="5"/>
      <c r="E516" s="5"/>
      <c r="F516" s="5"/>
      <c r="G516" s="21"/>
      <c r="H516" s="21"/>
      <c r="I516" s="21"/>
      <c r="J516" s="21"/>
      <c r="K516" s="21"/>
      <c r="L516" s="21"/>
      <c r="M516" s="21"/>
      <c r="N516" s="21"/>
      <c r="O516" s="21"/>
      <c r="P516" s="21"/>
      <c r="Q516" s="21"/>
      <c r="R516" s="21"/>
      <c r="S516" s="21"/>
      <c r="T516" s="21"/>
      <c r="U516" s="21"/>
      <c r="V516" s="21"/>
      <c r="W516" s="21"/>
      <c r="X516" s="21"/>
      <c r="Y516" s="21"/>
      <c r="Z516" s="21"/>
    </row>
    <row r="517" spans="1:26" ht="14">
      <c r="A517" s="21"/>
      <c r="B517" s="21"/>
      <c r="C517" s="21"/>
      <c r="D517" s="5"/>
      <c r="E517" s="5"/>
      <c r="F517" s="5"/>
      <c r="G517" s="21"/>
      <c r="H517" s="21"/>
      <c r="I517" s="21"/>
      <c r="J517" s="21"/>
      <c r="K517" s="21"/>
      <c r="L517" s="21"/>
      <c r="M517" s="21"/>
      <c r="N517" s="21"/>
      <c r="O517" s="21"/>
      <c r="P517" s="21"/>
      <c r="Q517" s="21"/>
      <c r="R517" s="21"/>
      <c r="S517" s="21"/>
      <c r="T517" s="21"/>
      <c r="U517" s="21"/>
      <c r="V517" s="21"/>
      <c r="W517" s="21"/>
      <c r="X517" s="21"/>
      <c r="Y517" s="21"/>
      <c r="Z517" s="21"/>
    </row>
    <row r="518" spans="1:26" ht="14">
      <c r="A518" s="21"/>
      <c r="B518" s="21"/>
      <c r="C518" s="21"/>
      <c r="D518" s="5"/>
      <c r="E518" s="5"/>
      <c r="F518" s="5"/>
      <c r="G518" s="21"/>
      <c r="H518" s="21"/>
      <c r="I518" s="21"/>
      <c r="J518" s="21"/>
      <c r="K518" s="21"/>
      <c r="L518" s="21"/>
      <c r="M518" s="21"/>
      <c r="N518" s="21"/>
      <c r="O518" s="21"/>
      <c r="P518" s="21"/>
      <c r="Q518" s="21"/>
      <c r="R518" s="21"/>
      <c r="S518" s="21"/>
      <c r="T518" s="21"/>
      <c r="U518" s="21"/>
      <c r="V518" s="21"/>
      <c r="W518" s="21"/>
      <c r="X518" s="21"/>
      <c r="Y518" s="21"/>
      <c r="Z518" s="21"/>
    </row>
    <row r="519" spans="1:26" ht="14">
      <c r="A519" s="21"/>
      <c r="B519" s="21"/>
      <c r="C519" s="21"/>
      <c r="D519" s="5"/>
      <c r="E519" s="5"/>
      <c r="F519" s="5"/>
      <c r="G519" s="21"/>
      <c r="H519" s="21"/>
      <c r="I519" s="21"/>
      <c r="J519" s="21"/>
      <c r="K519" s="21"/>
      <c r="L519" s="21"/>
      <c r="M519" s="21"/>
      <c r="N519" s="21"/>
      <c r="O519" s="21"/>
      <c r="P519" s="21"/>
      <c r="Q519" s="21"/>
      <c r="R519" s="21"/>
      <c r="S519" s="21"/>
      <c r="T519" s="21"/>
      <c r="U519" s="21"/>
      <c r="V519" s="21"/>
      <c r="W519" s="21"/>
      <c r="X519" s="21"/>
      <c r="Y519" s="21"/>
      <c r="Z519" s="21"/>
    </row>
    <row r="520" spans="1:26" ht="14">
      <c r="A520" s="21"/>
      <c r="B520" s="21"/>
      <c r="C520" s="21"/>
      <c r="D520" s="5"/>
      <c r="E520" s="5"/>
      <c r="F520" s="5"/>
      <c r="G520" s="21"/>
      <c r="H520" s="21"/>
      <c r="I520" s="21"/>
      <c r="J520" s="21"/>
      <c r="K520" s="21"/>
      <c r="L520" s="21"/>
      <c r="M520" s="21"/>
      <c r="N520" s="21"/>
      <c r="O520" s="21"/>
      <c r="P520" s="21"/>
      <c r="Q520" s="21"/>
      <c r="R520" s="21"/>
      <c r="S520" s="21"/>
      <c r="T520" s="21"/>
      <c r="U520" s="21"/>
      <c r="V520" s="21"/>
      <c r="W520" s="21"/>
      <c r="X520" s="21"/>
      <c r="Y520" s="21"/>
      <c r="Z520" s="21"/>
    </row>
    <row r="521" spans="1:26" ht="14">
      <c r="A521" s="21"/>
      <c r="B521" s="21"/>
      <c r="C521" s="21"/>
      <c r="D521" s="5"/>
      <c r="E521" s="5"/>
      <c r="F521" s="5"/>
      <c r="G521" s="21"/>
      <c r="H521" s="21"/>
      <c r="I521" s="21"/>
      <c r="J521" s="21"/>
      <c r="K521" s="21"/>
      <c r="L521" s="21"/>
      <c r="M521" s="21"/>
      <c r="N521" s="21"/>
      <c r="O521" s="21"/>
      <c r="P521" s="21"/>
      <c r="Q521" s="21"/>
      <c r="R521" s="21"/>
      <c r="S521" s="21"/>
      <c r="T521" s="21"/>
      <c r="U521" s="21"/>
      <c r="V521" s="21"/>
      <c r="W521" s="21"/>
      <c r="X521" s="21"/>
      <c r="Y521" s="21"/>
      <c r="Z521" s="21"/>
    </row>
    <row r="522" spans="1:26" ht="14">
      <c r="A522" s="21"/>
      <c r="B522" s="21"/>
      <c r="C522" s="21"/>
      <c r="D522" s="5"/>
      <c r="E522" s="5"/>
      <c r="F522" s="5"/>
      <c r="G522" s="21"/>
      <c r="H522" s="21"/>
      <c r="I522" s="21"/>
      <c r="J522" s="21"/>
      <c r="K522" s="21"/>
      <c r="L522" s="21"/>
      <c r="M522" s="21"/>
      <c r="N522" s="21"/>
      <c r="O522" s="21"/>
      <c r="P522" s="21"/>
      <c r="Q522" s="21"/>
      <c r="R522" s="21"/>
      <c r="S522" s="21"/>
      <c r="T522" s="21"/>
      <c r="U522" s="21"/>
      <c r="V522" s="21"/>
      <c r="W522" s="21"/>
      <c r="X522" s="21"/>
      <c r="Y522" s="21"/>
      <c r="Z522" s="21"/>
    </row>
    <row r="523" spans="1:26" ht="14">
      <c r="A523" s="21"/>
      <c r="B523" s="21"/>
      <c r="C523" s="21"/>
      <c r="D523" s="5"/>
      <c r="E523" s="5"/>
      <c r="F523" s="5"/>
      <c r="G523" s="21"/>
      <c r="H523" s="21"/>
      <c r="I523" s="21"/>
      <c r="J523" s="21"/>
      <c r="K523" s="21"/>
      <c r="L523" s="21"/>
      <c r="M523" s="21"/>
      <c r="N523" s="21"/>
      <c r="O523" s="21"/>
      <c r="P523" s="21"/>
      <c r="Q523" s="21"/>
      <c r="R523" s="21"/>
      <c r="S523" s="21"/>
      <c r="T523" s="21"/>
      <c r="U523" s="21"/>
      <c r="V523" s="21"/>
      <c r="W523" s="21"/>
      <c r="X523" s="21"/>
      <c r="Y523" s="21"/>
      <c r="Z523" s="21"/>
    </row>
    <row r="524" spans="1:26" ht="14">
      <c r="A524" s="21"/>
      <c r="B524" s="21"/>
      <c r="C524" s="21"/>
      <c r="D524" s="5"/>
      <c r="E524" s="5"/>
      <c r="F524" s="5"/>
      <c r="G524" s="21"/>
      <c r="H524" s="21"/>
      <c r="I524" s="21"/>
      <c r="J524" s="21"/>
      <c r="K524" s="21"/>
      <c r="L524" s="21"/>
      <c r="M524" s="21"/>
      <c r="N524" s="21"/>
      <c r="O524" s="21"/>
      <c r="P524" s="21"/>
      <c r="Q524" s="21"/>
      <c r="R524" s="21"/>
      <c r="S524" s="21"/>
      <c r="T524" s="21"/>
      <c r="U524" s="21"/>
      <c r="V524" s="21"/>
      <c r="W524" s="21"/>
      <c r="X524" s="21"/>
      <c r="Y524" s="21"/>
      <c r="Z524" s="21"/>
    </row>
    <row r="525" spans="1:26" ht="14">
      <c r="A525" s="21"/>
      <c r="B525" s="21"/>
      <c r="C525" s="21"/>
      <c r="D525" s="5"/>
      <c r="E525" s="5"/>
      <c r="F525" s="5"/>
      <c r="G525" s="21"/>
      <c r="H525" s="21"/>
      <c r="I525" s="21"/>
      <c r="J525" s="21"/>
      <c r="K525" s="21"/>
      <c r="L525" s="21"/>
      <c r="M525" s="21"/>
      <c r="N525" s="21"/>
      <c r="O525" s="21"/>
      <c r="P525" s="21"/>
      <c r="Q525" s="21"/>
      <c r="R525" s="21"/>
      <c r="S525" s="21"/>
      <c r="T525" s="21"/>
      <c r="U525" s="21"/>
      <c r="V525" s="21"/>
      <c r="W525" s="21"/>
      <c r="X525" s="21"/>
      <c r="Y525" s="21"/>
      <c r="Z525" s="21"/>
    </row>
    <row r="526" spans="1:26" ht="14">
      <c r="A526" s="21"/>
      <c r="B526" s="21"/>
      <c r="C526" s="21"/>
      <c r="D526" s="5"/>
      <c r="E526" s="5"/>
      <c r="F526" s="5"/>
      <c r="G526" s="21"/>
      <c r="H526" s="21"/>
      <c r="I526" s="21"/>
      <c r="J526" s="21"/>
      <c r="K526" s="21"/>
      <c r="L526" s="21"/>
      <c r="M526" s="21"/>
      <c r="N526" s="21"/>
      <c r="O526" s="21"/>
      <c r="P526" s="21"/>
      <c r="Q526" s="21"/>
      <c r="R526" s="21"/>
      <c r="S526" s="21"/>
      <c r="T526" s="21"/>
      <c r="U526" s="21"/>
      <c r="V526" s="21"/>
      <c r="W526" s="21"/>
      <c r="X526" s="21"/>
      <c r="Y526" s="21"/>
      <c r="Z526" s="21"/>
    </row>
    <row r="527" spans="1:26" ht="14">
      <c r="A527" s="21"/>
      <c r="B527" s="21"/>
      <c r="C527" s="21"/>
      <c r="D527" s="5"/>
      <c r="E527" s="5"/>
      <c r="F527" s="5"/>
      <c r="G527" s="21"/>
      <c r="H527" s="21"/>
      <c r="I527" s="21"/>
      <c r="J527" s="21"/>
      <c r="K527" s="21"/>
      <c r="L527" s="21"/>
      <c r="M527" s="21"/>
      <c r="N527" s="21"/>
      <c r="O527" s="21"/>
      <c r="P527" s="21"/>
      <c r="Q527" s="21"/>
      <c r="R527" s="21"/>
      <c r="S527" s="21"/>
      <c r="T527" s="21"/>
      <c r="U527" s="21"/>
      <c r="V527" s="21"/>
      <c r="W527" s="21"/>
      <c r="X527" s="21"/>
      <c r="Y527" s="21"/>
      <c r="Z527" s="21"/>
    </row>
    <row r="528" spans="1:26" ht="14">
      <c r="A528" s="21"/>
      <c r="B528" s="21"/>
      <c r="C528" s="21"/>
      <c r="D528" s="5"/>
      <c r="E528" s="5"/>
      <c r="F528" s="5"/>
      <c r="G528" s="21"/>
      <c r="H528" s="21"/>
      <c r="I528" s="21"/>
      <c r="J528" s="21"/>
      <c r="K528" s="21"/>
      <c r="L528" s="21"/>
      <c r="M528" s="21"/>
      <c r="N528" s="21"/>
      <c r="O528" s="21"/>
      <c r="P528" s="21"/>
      <c r="Q528" s="21"/>
      <c r="R528" s="21"/>
      <c r="S528" s="21"/>
      <c r="T528" s="21"/>
      <c r="U528" s="21"/>
      <c r="V528" s="21"/>
      <c r="W528" s="21"/>
      <c r="X528" s="21"/>
      <c r="Y528" s="21"/>
      <c r="Z528" s="21"/>
    </row>
    <row r="529" spans="1:26" ht="14">
      <c r="A529" s="21"/>
      <c r="B529" s="21"/>
      <c r="C529" s="21"/>
      <c r="D529" s="5"/>
      <c r="E529" s="5"/>
      <c r="F529" s="5"/>
      <c r="G529" s="21"/>
      <c r="H529" s="21"/>
      <c r="I529" s="21"/>
      <c r="J529" s="21"/>
      <c r="K529" s="21"/>
      <c r="L529" s="21"/>
      <c r="M529" s="21"/>
      <c r="N529" s="21"/>
      <c r="O529" s="21"/>
      <c r="P529" s="21"/>
      <c r="Q529" s="21"/>
      <c r="R529" s="21"/>
      <c r="S529" s="21"/>
      <c r="T529" s="21"/>
      <c r="U529" s="21"/>
      <c r="V529" s="21"/>
      <c r="W529" s="21"/>
      <c r="X529" s="21"/>
      <c r="Y529" s="21"/>
      <c r="Z529" s="21"/>
    </row>
    <row r="530" spans="1:26" ht="14">
      <c r="A530" s="21"/>
      <c r="B530" s="21"/>
      <c r="C530" s="21"/>
      <c r="D530" s="5"/>
      <c r="E530" s="5"/>
      <c r="F530" s="5"/>
      <c r="G530" s="21"/>
      <c r="H530" s="21"/>
      <c r="I530" s="21"/>
      <c r="J530" s="21"/>
      <c r="K530" s="21"/>
      <c r="L530" s="21"/>
      <c r="M530" s="21"/>
      <c r="N530" s="21"/>
      <c r="O530" s="21"/>
      <c r="P530" s="21"/>
      <c r="Q530" s="21"/>
      <c r="R530" s="21"/>
      <c r="S530" s="21"/>
      <c r="T530" s="21"/>
      <c r="U530" s="21"/>
      <c r="V530" s="21"/>
      <c r="W530" s="21"/>
      <c r="X530" s="21"/>
      <c r="Y530" s="21"/>
      <c r="Z530" s="21"/>
    </row>
    <row r="531" spans="1:26" ht="14">
      <c r="A531" s="21"/>
      <c r="B531" s="21"/>
      <c r="C531" s="21"/>
      <c r="D531" s="5"/>
      <c r="E531" s="5"/>
      <c r="F531" s="5"/>
      <c r="G531" s="21"/>
      <c r="H531" s="21"/>
      <c r="I531" s="21"/>
      <c r="J531" s="21"/>
      <c r="K531" s="21"/>
      <c r="L531" s="21"/>
      <c r="M531" s="21"/>
      <c r="N531" s="21"/>
      <c r="O531" s="21"/>
      <c r="P531" s="21"/>
      <c r="Q531" s="21"/>
      <c r="R531" s="21"/>
      <c r="S531" s="21"/>
      <c r="T531" s="21"/>
      <c r="U531" s="21"/>
      <c r="V531" s="21"/>
      <c r="W531" s="21"/>
      <c r="X531" s="21"/>
      <c r="Y531" s="21"/>
      <c r="Z531" s="21"/>
    </row>
    <row r="532" spans="1:26" ht="14">
      <c r="A532" s="21"/>
      <c r="B532" s="21"/>
      <c r="C532" s="21"/>
      <c r="D532" s="5"/>
      <c r="E532" s="5"/>
      <c r="F532" s="5"/>
      <c r="G532" s="21"/>
      <c r="H532" s="21"/>
      <c r="I532" s="21"/>
      <c r="J532" s="21"/>
      <c r="K532" s="21"/>
      <c r="L532" s="21"/>
      <c r="M532" s="21"/>
      <c r="N532" s="21"/>
      <c r="O532" s="21"/>
      <c r="P532" s="21"/>
      <c r="Q532" s="21"/>
      <c r="R532" s="21"/>
      <c r="S532" s="21"/>
      <c r="T532" s="21"/>
      <c r="U532" s="21"/>
      <c r="V532" s="21"/>
      <c r="W532" s="21"/>
      <c r="X532" s="21"/>
      <c r="Y532" s="21"/>
      <c r="Z532" s="21"/>
    </row>
    <row r="533" spans="1:26" ht="14">
      <c r="A533" s="21"/>
      <c r="B533" s="21"/>
      <c r="C533" s="21"/>
      <c r="D533" s="5"/>
      <c r="E533" s="5"/>
      <c r="F533" s="5"/>
      <c r="G533" s="21"/>
      <c r="H533" s="21"/>
      <c r="I533" s="21"/>
      <c r="J533" s="21"/>
      <c r="K533" s="21"/>
      <c r="L533" s="21"/>
      <c r="M533" s="21"/>
      <c r="N533" s="21"/>
      <c r="O533" s="21"/>
      <c r="P533" s="21"/>
      <c r="Q533" s="21"/>
      <c r="R533" s="21"/>
      <c r="S533" s="21"/>
      <c r="T533" s="21"/>
      <c r="U533" s="21"/>
      <c r="V533" s="21"/>
      <c r="W533" s="21"/>
      <c r="X533" s="21"/>
      <c r="Y533" s="21"/>
      <c r="Z533" s="21"/>
    </row>
    <row r="534" spans="1:26" ht="14">
      <c r="A534" s="21"/>
      <c r="B534" s="21"/>
      <c r="C534" s="21"/>
      <c r="D534" s="5"/>
      <c r="E534" s="5"/>
      <c r="F534" s="5"/>
      <c r="G534" s="21"/>
      <c r="H534" s="21"/>
      <c r="I534" s="21"/>
      <c r="J534" s="21"/>
      <c r="K534" s="21"/>
      <c r="L534" s="21"/>
      <c r="M534" s="21"/>
      <c r="N534" s="21"/>
      <c r="O534" s="21"/>
      <c r="P534" s="21"/>
      <c r="Q534" s="21"/>
      <c r="R534" s="21"/>
      <c r="S534" s="21"/>
      <c r="T534" s="21"/>
      <c r="U534" s="21"/>
      <c r="V534" s="21"/>
      <c r="W534" s="21"/>
      <c r="X534" s="21"/>
      <c r="Y534" s="21"/>
      <c r="Z534" s="21"/>
    </row>
    <row r="535" spans="1:26" ht="14">
      <c r="A535" s="21"/>
      <c r="B535" s="21"/>
      <c r="C535" s="21"/>
      <c r="D535" s="5"/>
      <c r="E535" s="5"/>
      <c r="F535" s="5"/>
      <c r="G535" s="21"/>
      <c r="H535" s="21"/>
      <c r="I535" s="21"/>
      <c r="J535" s="21"/>
      <c r="K535" s="21"/>
      <c r="L535" s="21"/>
      <c r="M535" s="21"/>
      <c r="N535" s="21"/>
      <c r="O535" s="21"/>
      <c r="P535" s="21"/>
      <c r="Q535" s="21"/>
      <c r="R535" s="21"/>
      <c r="S535" s="21"/>
      <c r="T535" s="21"/>
      <c r="U535" s="21"/>
      <c r="V535" s="21"/>
      <c r="W535" s="21"/>
      <c r="X535" s="21"/>
      <c r="Y535" s="21"/>
      <c r="Z535" s="21"/>
    </row>
    <row r="536" spans="1:26" ht="14">
      <c r="A536" s="21"/>
      <c r="B536" s="21"/>
      <c r="C536" s="21"/>
      <c r="D536" s="5"/>
      <c r="E536" s="5"/>
      <c r="F536" s="5"/>
      <c r="G536" s="21"/>
      <c r="H536" s="21"/>
      <c r="I536" s="21"/>
      <c r="J536" s="21"/>
      <c r="K536" s="21"/>
      <c r="L536" s="21"/>
      <c r="M536" s="21"/>
      <c r="N536" s="21"/>
      <c r="O536" s="21"/>
      <c r="P536" s="21"/>
      <c r="Q536" s="21"/>
      <c r="R536" s="21"/>
      <c r="S536" s="21"/>
      <c r="T536" s="21"/>
      <c r="U536" s="21"/>
      <c r="V536" s="21"/>
      <c r="W536" s="21"/>
      <c r="X536" s="21"/>
      <c r="Y536" s="21"/>
      <c r="Z536" s="21"/>
    </row>
    <row r="537" spans="1:26" ht="14">
      <c r="A537" s="21"/>
      <c r="B537" s="21"/>
      <c r="C537" s="21"/>
      <c r="D537" s="5"/>
      <c r="E537" s="5"/>
      <c r="F537" s="5"/>
      <c r="G537" s="21"/>
      <c r="H537" s="21"/>
      <c r="I537" s="21"/>
      <c r="J537" s="21"/>
      <c r="K537" s="21"/>
      <c r="L537" s="21"/>
      <c r="M537" s="21"/>
      <c r="N537" s="21"/>
      <c r="O537" s="21"/>
      <c r="P537" s="21"/>
      <c r="Q537" s="21"/>
      <c r="R537" s="21"/>
      <c r="S537" s="21"/>
      <c r="T537" s="21"/>
      <c r="U537" s="21"/>
      <c r="V537" s="21"/>
      <c r="W537" s="21"/>
      <c r="X537" s="21"/>
      <c r="Y537" s="21"/>
      <c r="Z537" s="21"/>
    </row>
    <row r="538" spans="1:26" ht="14">
      <c r="A538" s="21"/>
      <c r="B538" s="21"/>
      <c r="C538" s="21"/>
      <c r="D538" s="5"/>
      <c r="E538" s="5"/>
      <c r="F538" s="5"/>
      <c r="G538" s="21"/>
      <c r="H538" s="21"/>
      <c r="I538" s="21"/>
      <c r="J538" s="21"/>
      <c r="K538" s="21"/>
      <c r="L538" s="21"/>
      <c r="M538" s="21"/>
      <c r="N538" s="21"/>
      <c r="O538" s="21"/>
      <c r="P538" s="21"/>
      <c r="Q538" s="21"/>
      <c r="R538" s="21"/>
      <c r="S538" s="21"/>
      <c r="T538" s="21"/>
      <c r="U538" s="21"/>
      <c r="V538" s="21"/>
      <c r="W538" s="21"/>
      <c r="X538" s="21"/>
      <c r="Y538" s="21"/>
      <c r="Z538" s="21"/>
    </row>
    <row r="539" spans="1:26" ht="14">
      <c r="A539" s="21"/>
      <c r="B539" s="21"/>
      <c r="C539" s="21"/>
      <c r="D539" s="5"/>
      <c r="E539" s="5"/>
      <c r="F539" s="5"/>
      <c r="G539" s="21"/>
      <c r="H539" s="21"/>
      <c r="I539" s="21"/>
      <c r="J539" s="21"/>
      <c r="K539" s="21"/>
      <c r="L539" s="21"/>
      <c r="M539" s="21"/>
      <c r="N539" s="21"/>
      <c r="O539" s="21"/>
      <c r="P539" s="21"/>
      <c r="Q539" s="21"/>
      <c r="R539" s="21"/>
      <c r="S539" s="21"/>
      <c r="T539" s="21"/>
      <c r="U539" s="21"/>
      <c r="V539" s="21"/>
      <c r="W539" s="21"/>
      <c r="X539" s="21"/>
      <c r="Y539" s="21"/>
      <c r="Z539" s="21"/>
    </row>
    <row r="540" spans="1:26" ht="14">
      <c r="A540" s="21"/>
      <c r="B540" s="21"/>
      <c r="C540" s="21"/>
      <c r="D540" s="5"/>
      <c r="E540" s="5"/>
      <c r="F540" s="5"/>
      <c r="G540" s="21"/>
      <c r="H540" s="21"/>
      <c r="I540" s="21"/>
      <c r="J540" s="21"/>
      <c r="K540" s="21"/>
      <c r="L540" s="21"/>
      <c r="M540" s="21"/>
      <c r="N540" s="21"/>
      <c r="O540" s="21"/>
      <c r="P540" s="21"/>
      <c r="Q540" s="21"/>
      <c r="R540" s="21"/>
      <c r="S540" s="21"/>
      <c r="T540" s="21"/>
      <c r="U540" s="21"/>
      <c r="V540" s="21"/>
      <c r="W540" s="21"/>
      <c r="X540" s="21"/>
      <c r="Y540" s="21"/>
      <c r="Z540" s="21"/>
    </row>
    <row r="541" spans="1:26" ht="14">
      <c r="A541" s="21"/>
      <c r="B541" s="21"/>
      <c r="C541" s="21"/>
      <c r="D541" s="5"/>
      <c r="E541" s="5"/>
      <c r="F541" s="5"/>
      <c r="G541" s="21"/>
      <c r="H541" s="21"/>
      <c r="I541" s="21"/>
      <c r="J541" s="21"/>
      <c r="K541" s="21"/>
      <c r="L541" s="21"/>
      <c r="M541" s="21"/>
      <c r="N541" s="21"/>
      <c r="O541" s="21"/>
      <c r="P541" s="21"/>
      <c r="Q541" s="21"/>
      <c r="R541" s="21"/>
      <c r="S541" s="21"/>
      <c r="T541" s="21"/>
      <c r="U541" s="21"/>
      <c r="V541" s="21"/>
      <c r="W541" s="21"/>
      <c r="X541" s="21"/>
      <c r="Y541" s="21"/>
      <c r="Z541" s="21"/>
    </row>
    <row r="542" spans="1:26" ht="14">
      <c r="A542" s="21"/>
      <c r="B542" s="21"/>
      <c r="C542" s="21"/>
      <c r="D542" s="5"/>
      <c r="E542" s="5"/>
      <c r="F542" s="5"/>
      <c r="G542" s="21"/>
      <c r="H542" s="21"/>
      <c r="I542" s="21"/>
      <c r="J542" s="21"/>
      <c r="K542" s="21"/>
      <c r="L542" s="21"/>
      <c r="M542" s="21"/>
      <c r="N542" s="21"/>
      <c r="O542" s="21"/>
      <c r="P542" s="21"/>
      <c r="Q542" s="21"/>
      <c r="R542" s="21"/>
      <c r="S542" s="21"/>
      <c r="T542" s="21"/>
      <c r="U542" s="21"/>
      <c r="V542" s="21"/>
      <c r="W542" s="21"/>
      <c r="X542" s="21"/>
      <c r="Y542" s="21"/>
      <c r="Z542" s="21"/>
    </row>
    <row r="543" spans="1:26" ht="14">
      <c r="A543" s="21"/>
      <c r="B543" s="21"/>
      <c r="C543" s="21"/>
      <c r="D543" s="5"/>
      <c r="E543" s="5"/>
      <c r="F543" s="5"/>
      <c r="G543" s="21"/>
      <c r="H543" s="21"/>
      <c r="I543" s="21"/>
      <c r="J543" s="21"/>
      <c r="K543" s="21"/>
      <c r="L543" s="21"/>
      <c r="M543" s="21"/>
      <c r="N543" s="21"/>
      <c r="O543" s="21"/>
      <c r="P543" s="21"/>
      <c r="Q543" s="21"/>
      <c r="R543" s="21"/>
      <c r="S543" s="21"/>
      <c r="T543" s="21"/>
      <c r="U543" s="21"/>
      <c r="V543" s="21"/>
      <c r="W543" s="21"/>
      <c r="X543" s="21"/>
      <c r="Y543" s="21"/>
      <c r="Z543" s="21"/>
    </row>
    <row r="544" spans="1:26" ht="14">
      <c r="A544" s="21"/>
      <c r="B544" s="21"/>
      <c r="C544" s="21"/>
      <c r="D544" s="5"/>
      <c r="E544" s="5"/>
      <c r="F544" s="5"/>
      <c r="G544" s="21"/>
      <c r="H544" s="21"/>
      <c r="I544" s="21"/>
      <c r="J544" s="21"/>
      <c r="K544" s="21"/>
      <c r="L544" s="21"/>
      <c r="M544" s="21"/>
      <c r="N544" s="21"/>
      <c r="O544" s="21"/>
      <c r="P544" s="21"/>
      <c r="Q544" s="21"/>
      <c r="R544" s="21"/>
      <c r="S544" s="21"/>
      <c r="T544" s="21"/>
      <c r="U544" s="21"/>
      <c r="V544" s="21"/>
      <c r="W544" s="21"/>
      <c r="X544" s="21"/>
      <c r="Y544" s="21"/>
      <c r="Z544" s="21"/>
    </row>
    <row r="545" spans="1:26" ht="14">
      <c r="A545" s="21"/>
      <c r="B545" s="21"/>
      <c r="C545" s="21"/>
      <c r="D545" s="5"/>
      <c r="E545" s="5"/>
      <c r="F545" s="5"/>
      <c r="G545" s="21"/>
      <c r="H545" s="21"/>
      <c r="I545" s="21"/>
      <c r="J545" s="21"/>
      <c r="K545" s="21"/>
      <c r="L545" s="21"/>
      <c r="M545" s="21"/>
      <c r="N545" s="21"/>
      <c r="O545" s="21"/>
      <c r="P545" s="21"/>
      <c r="Q545" s="21"/>
      <c r="R545" s="21"/>
      <c r="S545" s="21"/>
      <c r="T545" s="21"/>
      <c r="U545" s="21"/>
      <c r="V545" s="21"/>
      <c r="W545" s="21"/>
      <c r="X545" s="21"/>
      <c r="Y545" s="21"/>
      <c r="Z545" s="21"/>
    </row>
    <row r="546" spans="1:26" ht="14">
      <c r="A546" s="21"/>
      <c r="B546" s="21"/>
      <c r="C546" s="21"/>
      <c r="D546" s="5"/>
      <c r="E546" s="5"/>
      <c r="F546" s="5"/>
      <c r="G546" s="21"/>
      <c r="H546" s="21"/>
      <c r="I546" s="21"/>
      <c r="J546" s="21"/>
      <c r="K546" s="21"/>
      <c r="L546" s="21"/>
      <c r="M546" s="21"/>
      <c r="N546" s="21"/>
      <c r="O546" s="21"/>
      <c r="P546" s="21"/>
      <c r="Q546" s="21"/>
      <c r="R546" s="21"/>
      <c r="S546" s="21"/>
      <c r="T546" s="21"/>
      <c r="U546" s="21"/>
      <c r="V546" s="21"/>
      <c r="W546" s="21"/>
      <c r="X546" s="21"/>
      <c r="Y546" s="21"/>
      <c r="Z546" s="21"/>
    </row>
    <row r="547" spans="1:26" ht="14">
      <c r="A547" s="21"/>
      <c r="B547" s="21"/>
      <c r="C547" s="21"/>
      <c r="D547" s="5"/>
      <c r="E547" s="5"/>
      <c r="F547" s="5"/>
      <c r="G547" s="21"/>
      <c r="H547" s="21"/>
      <c r="I547" s="21"/>
      <c r="J547" s="21"/>
      <c r="K547" s="21"/>
      <c r="L547" s="21"/>
      <c r="M547" s="21"/>
      <c r="N547" s="21"/>
      <c r="O547" s="21"/>
      <c r="P547" s="21"/>
      <c r="Q547" s="21"/>
      <c r="R547" s="21"/>
      <c r="S547" s="21"/>
      <c r="T547" s="21"/>
      <c r="U547" s="21"/>
      <c r="V547" s="21"/>
      <c r="W547" s="21"/>
      <c r="X547" s="21"/>
      <c r="Y547" s="21"/>
      <c r="Z547" s="21"/>
    </row>
    <row r="548" spans="1:26" ht="14">
      <c r="A548" s="21"/>
      <c r="B548" s="21"/>
      <c r="C548" s="21"/>
      <c r="D548" s="5"/>
      <c r="E548" s="5"/>
      <c r="F548" s="5"/>
      <c r="G548" s="21"/>
      <c r="H548" s="21"/>
      <c r="I548" s="21"/>
      <c r="J548" s="21"/>
      <c r="K548" s="21"/>
      <c r="L548" s="21"/>
      <c r="M548" s="21"/>
      <c r="N548" s="21"/>
      <c r="O548" s="21"/>
      <c r="P548" s="21"/>
      <c r="Q548" s="21"/>
      <c r="R548" s="21"/>
      <c r="S548" s="21"/>
      <c r="T548" s="21"/>
      <c r="U548" s="21"/>
      <c r="V548" s="21"/>
      <c r="W548" s="21"/>
      <c r="X548" s="21"/>
      <c r="Y548" s="21"/>
      <c r="Z548" s="21"/>
    </row>
    <row r="549" spans="1:26" ht="14">
      <c r="A549" s="21"/>
      <c r="B549" s="21"/>
      <c r="C549" s="21"/>
      <c r="D549" s="5"/>
      <c r="E549" s="5"/>
      <c r="F549" s="5"/>
      <c r="G549" s="21"/>
      <c r="H549" s="21"/>
      <c r="I549" s="21"/>
      <c r="J549" s="21"/>
      <c r="K549" s="21"/>
      <c r="L549" s="21"/>
      <c r="M549" s="21"/>
      <c r="N549" s="21"/>
      <c r="O549" s="21"/>
      <c r="P549" s="21"/>
      <c r="Q549" s="21"/>
      <c r="R549" s="21"/>
      <c r="S549" s="21"/>
      <c r="T549" s="21"/>
      <c r="U549" s="21"/>
      <c r="V549" s="21"/>
      <c r="W549" s="21"/>
      <c r="X549" s="21"/>
      <c r="Y549" s="21"/>
      <c r="Z549" s="21"/>
    </row>
    <row r="550" spans="1:26" ht="14">
      <c r="A550" s="21"/>
      <c r="B550" s="21"/>
      <c r="C550" s="21"/>
      <c r="D550" s="5"/>
      <c r="E550" s="5"/>
      <c r="F550" s="5"/>
      <c r="G550" s="21"/>
      <c r="H550" s="21"/>
      <c r="I550" s="21"/>
      <c r="J550" s="21"/>
      <c r="K550" s="21"/>
      <c r="L550" s="21"/>
      <c r="M550" s="21"/>
      <c r="N550" s="21"/>
      <c r="O550" s="21"/>
      <c r="P550" s="21"/>
      <c r="Q550" s="21"/>
      <c r="R550" s="21"/>
      <c r="S550" s="21"/>
      <c r="T550" s="21"/>
      <c r="U550" s="21"/>
      <c r="V550" s="21"/>
      <c r="W550" s="21"/>
      <c r="X550" s="21"/>
      <c r="Y550" s="21"/>
      <c r="Z550" s="21"/>
    </row>
    <row r="551" spans="1:26" ht="14">
      <c r="A551" s="21"/>
      <c r="B551" s="21"/>
      <c r="C551" s="21"/>
      <c r="D551" s="5"/>
      <c r="E551" s="5"/>
      <c r="F551" s="5"/>
      <c r="G551" s="21"/>
      <c r="H551" s="21"/>
      <c r="I551" s="21"/>
      <c r="J551" s="21"/>
      <c r="K551" s="21"/>
      <c r="L551" s="21"/>
      <c r="M551" s="21"/>
      <c r="N551" s="21"/>
      <c r="O551" s="21"/>
      <c r="P551" s="21"/>
      <c r="Q551" s="21"/>
      <c r="R551" s="21"/>
      <c r="S551" s="21"/>
      <c r="T551" s="21"/>
      <c r="U551" s="21"/>
      <c r="V551" s="21"/>
      <c r="W551" s="21"/>
      <c r="X551" s="21"/>
      <c r="Y551" s="21"/>
      <c r="Z551" s="21"/>
    </row>
    <row r="552" spans="1:26" ht="14">
      <c r="A552" s="21"/>
      <c r="B552" s="21"/>
      <c r="C552" s="21"/>
      <c r="D552" s="5"/>
      <c r="E552" s="5"/>
      <c r="F552" s="5"/>
      <c r="G552" s="21"/>
      <c r="H552" s="21"/>
      <c r="I552" s="21"/>
      <c r="J552" s="21"/>
      <c r="K552" s="21"/>
      <c r="L552" s="21"/>
      <c r="M552" s="21"/>
      <c r="N552" s="21"/>
      <c r="O552" s="21"/>
      <c r="P552" s="21"/>
      <c r="Q552" s="21"/>
      <c r="R552" s="21"/>
      <c r="S552" s="21"/>
      <c r="T552" s="21"/>
      <c r="U552" s="21"/>
      <c r="V552" s="21"/>
      <c r="W552" s="21"/>
      <c r="X552" s="21"/>
      <c r="Y552" s="21"/>
      <c r="Z552" s="21"/>
    </row>
    <row r="553" spans="1:26" ht="14">
      <c r="A553" s="21"/>
      <c r="B553" s="21"/>
      <c r="C553" s="21"/>
      <c r="D553" s="5"/>
      <c r="E553" s="5"/>
      <c r="F553" s="5"/>
      <c r="G553" s="21"/>
      <c r="H553" s="21"/>
      <c r="I553" s="21"/>
      <c r="J553" s="21"/>
      <c r="K553" s="21"/>
      <c r="L553" s="21"/>
      <c r="M553" s="21"/>
      <c r="N553" s="21"/>
      <c r="O553" s="21"/>
      <c r="P553" s="21"/>
      <c r="Q553" s="21"/>
      <c r="R553" s="21"/>
      <c r="S553" s="21"/>
      <c r="T553" s="21"/>
      <c r="U553" s="21"/>
      <c r="V553" s="21"/>
      <c r="W553" s="21"/>
      <c r="X553" s="21"/>
      <c r="Y553" s="21"/>
      <c r="Z553" s="21"/>
    </row>
    <row r="554" spans="1:26" ht="14">
      <c r="A554" s="21"/>
      <c r="B554" s="21"/>
      <c r="C554" s="21"/>
      <c r="D554" s="5"/>
      <c r="E554" s="5"/>
      <c r="F554" s="5"/>
      <c r="G554" s="21"/>
      <c r="H554" s="21"/>
      <c r="I554" s="21"/>
      <c r="J554" s="21"/>
      <c r="K554" s="21"/>
      <c r="L554" s="21"/>
      <c r="M554" s="21"/>
      <c r="N554" s="21"/>
      <c r="O554" s="21"/>
      <c r="P554" s="21"/>
      <c r="Q554" s="21"/>
      <c r="R554" s="21"/>
      <c r="S554" s="21"/>
      <c r="T554" s="21"/>
      <c r="U554" s="21"/>
      <c r="V554" s="21"/>
      <c r="W554" s="21"/>
      <c r="X554" s="21"/>
      <c r="Y554" s="21"/>
      <c r="Z554" s="21"/>
    </row>
    <row r="555" spans="1:26" ht="14">
      <c r="A555" s="21"/>
      <c r="B555" s="21"/>
      <c r="C555" s="21"/>
      <c r="D555" s="5"/>
      <c r="E555" s="5"/>
      <c r="F555" s="5"/>
      <c r="G555" s="21"/>
      <c r="H555" s="21"/>
      <c r="I555" s="21"/>
      <c r="J555" s="21"/>
      <c r="K555" s="21"/>
      <c r="L555" s="21"/>
      <c r="M555" s="21"/>
      <c r="N555" s="21"/>
      <c r="O555" s="21"/>
      <c r="P555" s="21"/>
      <c r="Q555" s="21"/>
      <c r="R555" s="21"/>
      <c r="S555" s="21"/>
      <c r="T555" s="21"/>
      <c r="U555" s="21"/>
      <c r="V555" s="21"/>
      <c r="W555" s="21"/>
      <c r="X555" s="21"/>
      <c r="Y555" s="21"/>
      <c r="Z555" s="21"/>
    </row>
    <row r="556" spans="1:26" ht="14">
      <c r="A556" s="21"/>
      <c r="B556" s="21"/>
      <c r="C556" s="21"/>
      <c r="D556" s="5"/>
      <c r="E556" s="5"/>
      <c r="F556" s="5"/>
      <c r="G556" s="21"/>
      <c r="H556" s="21"/>
      <c r="I556" s="21"/>
      <c r="J556" s="21"/>
      <c r="K556" s="21"/>
      <c r="L556" s="21"/>
      <c r="M556" s="21"/>
      <c r="N556" s="21"/>
      <c r="O556" s="21"/>
      <c r="P556" s="21"/>
      <c r="Q556" s="21"/>
      <c r="R556" s="21"/>
      <c r="S556" s="21"/>
      <c r="T556" s="21"/>
      <c r="U556" s="21"/>
      <c r="V556" s="21"/>
      <c r="W556" s="21"/>
      <c r="X556" s="21"/>
      <c r="Y556" s="21"/>
      <c r="Z556" s="21"/>
    </row>
    <row r="557" spans="1:26" ht="14">
      <c r="A557" s="21"/>
      <c r="B557" s="21"/>
      <c r="C557" s="21"/>
      <c r="D557" s="5"/>
      <c r="E557" s="5"/>
      <c r="F557" s="5"/>
      <c r="G557" s="21"/>
      <c r="H557" s="21"/>
      <c r="I557" s="21"/>
      <c r="J557" s="21"/>
      <c r="K557" s="21"/>
      <c r="L557" s="21"/>
      <c r="M557" s="21"/>
      <c r="N557" s="21"/>
      <c r="O557" s="21"/>
      <c r="P557" s="21"/>
      <c r="Q557" s="21"/>
      <c r="R557" s="21"/>
      <c r="S557" s="21"/>
      <c r="T557" s="21"/>
      <c r="U557" s="21"/>
      <c r="V557" s="21"/>
      <c r="W557" s="21"/>
      <c r="X557" s="21"/>
      <c r="Y557" s="21"/>
      <c r="Z557" s="21"/>
    </row>
    <row r="558" spans="1:26" ht="14">
      <c r="A558" s="21"/>
      <c r="B558" s="21"/>
      <c r="C558" s="21"/>
      <c r="D558" s="5"/>
      <c r="E558" s="5"/>
      <c r="F558" s="5"/>
      <c r="G558" s="21"/>
      <c r="H558" s="21"/>
      <c r="I558" s="21"/>
      <c r="J558" s="21"/>
      <c r="K558" s="21"/>
      <c r="L558" s="21"/>
      <c r="M558" s="21"/>
      <c r="N558" s="21"/>
      <c r="O558" s="21"/>
      <c r="P558" s="21"/>
      <c r="Q558" s="21"/>
      <c r="R558" s="21"/>
      <c r="S558" s="21"/>
      <c r="T558" s="21"/>
      <c r="U558" s="21"/>
      <c r="V558" s="21"/>
      <c r="W558" s="21"/>
      <c r="X558" s="21"/>
      <c r="Y558" s="21"/>
      <c r="Z558" s="21"/>
    </row>
    <row r="559" spans="1:26" ht="14">
      <c r="A559" s="21"/>
      <c r="B559" s="21"/>
      <c r="C559" s="21"/>
      <c r="D559" s="5"/>
      <c r="E559" s="5"/>
      <c r="F559" s="5"/>
      <c r="G559" s="21"/>
      <c r="H559" s="21"/>
      <c r="I559" s="21"/>
      <c r="J559" s="21"/>
      <c r="K559" s="21"/>
      <c r="L559" s="21"/>
      <c r="M559" s="21"/>
      <c r="N559" s="21"/>
      <c r="O559" s="21"/>
      <c r="P559" s="21"/>
      <c r="Q559" s="21"/>
      <c r="R559" s="21"/>
      <c r="S559" s="21"/>
      <c r="T559" s="21"/>
      <c r="U559" s="21"/>
      <c r="V559" s="21"/>
      <c r="W559" s="21"/>
      <c r="X559" s="21"/>
      <c r="Y559" s="21"/>
      <c r="Z559" s="21"/>
    </row>
    <row r="560" spans="1:26" ht="14">
      <c r="A560" s="21"/>
      <c r="B560" s="21"/>
      <c r="C560" s="21"/>
      <c r="D560" s="5"/>
      <c r="E560" s="5"/>
      <c r="F560" s="5"/>
      <c r="G560" s="21"/>
      <c r="H560" s="21"/>
      <c r="I560" s="21"/>
      <c r="J560" s="21"/>
      <c r="K560" s="21"/>
      <c r="L560" s="21"/>
      <c r="M560" s="21"/>
      <c r="N560" s="21"/>
      <c r="O560" s="21"/>
      <c r="P560" s="21"/>
      <c r="Q560" s="21"/>
      <c r="R560" s="21"/>
      <c r="S560" s="21"/>
      <c r="T560" s="21"/>
      <c r="U560" s="21"/>
      <c r="V560" s="21"/>
      <c r="W560" s="21"/>
      <c r="X560" s="21"/>
      <c r="Y560" s="21"/>
      <c r="Z560" s="21"/>
    </row>
    <row r="561" spans="1:26" ht="14">
      <c r="A561" s="21"/>
      <c r="B561" s="21"/>
      <c r="C561" s="21"/>
      <c r="D561" s="5"/>
      <c r="E561" s="5"/>
      <c r="F561" s="5"/>
      <c r="G561" s="21"/>
      <c r="H561" s="21"/>
      <c r="I561" s="21"/>
      <c r="J561" s="21"/>
      <c r="K561" s="21"/>
      <c r="L561" s="21"/>
      <c r="M561" s="21"/>
      <c r="N561" s="21"/>
      <c r="O561" s="21"/>
      <c r="P561" s="21"/>
      <c r="Q561" s="21"/>
      <c r="R561" s="21"/>
      <c r="S561" s="21"/>
      <c r="T561" s="21"/>
      <c r="U561" s="21"/>
      <c r="V561" s="21"/>
      <c r="W561" s="21"/>
      <c r="X561" s="21"/>
      <c r="Y561" s="21"/>
      <c r="Z561" s="21"/>
    </row>
    <row r="562" spans="1:26" ht="14">
      <c r="A562" s="21"/>
      <c r="B562" s="21"/>
      <c r="C562" s="21"/>
      <c r="D562" s="5"/>
      <c r="E562" s="5"/>
      <c r="F562" s="5"/>
      <c r="G562" s="21"/>
      <c r="H562" s="21"/>
      <c r="I562" s="21"/>
      <c r="J562" s="21"/>
      <c r="K562" s="21"/>
      <c r="L562" s="21"/>
      <c r="M562" s="21"/>
      <c r="N562" s="21"/>
      <c r="O562" s="21"/>
      <c r="P562" s="21"/>
      <c r="Q562" s="21"/>
      <c r="R562" s="21"/>
      <c r="S562" s="21"/>
      <c r="T562" s="21"/>
      <c r="U562" s="21"/>
      <c r="V562" s="21"/>
      <c r="W562" s="21"/>
      <c r="X562" s="21"/>
      <c r="Y562" s="21"/>
      <c r="Z562" s="21"/>
    </row>
    <row r="563" spans="1:26" ht="14">
      <c r="A563" s="21"/>
      <c r="B563" s="21"/>
      <c r="C563" s="21"/>
      <c r="D563" s="5"/>
      <c r="E563" s="5"/>
      <c r="F563" s="5"/>
      <c r="G563" s="21"/>
      <c r="H563" s="21"/>
      <c r="I563" s="21"/>
      <c r="J563" s="21"/>
      <c r="K563" s="21"/>
      <c r="L563" s="21"/>
      <c r="M563" s="21"/>
      <c r="N563" s="21"/>
      <c r="O563" s="21"/>
      <c r="P563" s="21"/>
      <c r="Q563" s="21"/>
      <c r="R563" s="21"/>
      <c r="S563" s="21"/>
      <c r="T563" s="21"/>
      <c r="U563" s="21"/>
      <c r="V563" s="21"/>
      <c r="W563" s="21"/>
      <c r="X563" s="21"/>
      <c r="Y563" s="21"/>
      <c r="Z563" s="21"/>
    </row>
    <row r="564" spans="1:26" ht="14">
      <c r="A564" s="21"/>
      <c r="B564" s="21"/>
      <c r="C564" s="21"/>
      <c r="D564" s="5"/>
      <c r="E564" s="5"/>
      <c r="F564" s="5"/>
      <c r="G564" s="21"/>
      <c r="H564" s="21"/>
      <c r="I564" s="21"/>
      <c r="J564" s="21"/>
      <c r="K564" s="21"/>
      <c r="L564" s="21"/>
      <c r="M564" s="21"/>
      <c r="N564" s="21"/>
      <c r="O564" s="21"/>
      <c r="P564" s="21"/>
      <c r="Q564" s="21"/>
      <c r="R564" s="21"/>
      <c r="S564" s="21"/>
      <c r="T564" s="21"/>
      <c r="U564" s="21"/>
      <c r="V564" s="21"/>
      <c r="W564" s="21"/>
      <c r="X564" s="21"/>
      <c r="Y564" s="21"/>
      <c r="Z564" s="21"/>
    </row>
    <row r="565" spans="1:26" ht="14">
      <c r="A565" s="21"/>
      <c r="B565" s="21"/>
      <c r="C565" s="21"/>
      <c r="D565" s="5"/>
      <c r="E565" s="5"/>
      <c r="F565" s="5"/>
      <c r="G565" s="21"/>
      <c r="H565" s="21"/>
      <c r="I565" s="21"/>
      <c r="J565" s="21"/>
      <c r="K565" s="21"/>
      <c r="L565" s="21"/>
      <c r="M565" s="21"/>
      <c r="N565" s="21"/>
      <c r="O565" s="21"/>
      <c r="P565" s="21"/>
      <c r="Q565" s="21"/>
      <c r="R565" s="21"/>
      <c r="S565" s="21"/>
      <c r="T565" s="21"/>
      <c r="U565" s="21"/>
      <c r="V565" s="21"/>
      <c r="W565" s="21"/>
      <c r="X565" s="21"/>
      <c r="Y565" s="21"/>
      <c r="Z565" s="21"/>
    </row>
    <row r="566" spans="1:26" ht="14">
      <c r="A566" s="21"/>
      <c r="B566" s="21"/>
      <c r="C566" s="21"/>
      <c r="D566" s="5"/>
      <c r="E566" s="5"/>
      <c r="F566" s="5"/>
      <c r="G566" s="21"/>
      <c r="H566" s="21"/>
      <c r="I566" s="21"/>
      <c r="J566" s="21"/>
      <c r="K566" s="21"/>
      <c r="L566" s="21"/>
      <c r="M566" s="21"/>
      <c r="N566" s="21"/>
      <c r="O566" s="21"/>
      <c r="P566" s="21"/>
      <c r="Q566" s="21"/>
      <c r="R566" s="21"/>
      <c r="S566" s="21"/>
      <c r="T566" s="21"/>
      <c r="U566" s="21"/>
      <c r="V566" s="21"/>
      <c r="W566" s="21"/>
      <c r="X566" s="21"/>
      <c r="Y566" s="21"/>
      <c r="Z566" s="21"/>
    </row>
    <row r="567" spans="1:26" ht="14">
      <c r="A567" s="21"/>
      <c r="B567" s="21"/>
      <c r="C567" s="21"/>
      <c r="D567" s="5"/>
      <c r="E567" s="5"/>
      <c r="F567" s="5"/>
      <c r="G567" s="21"/>
      <c r="H567" s="21"/>
      <c r="I567" s="21"/>
      <c r="J567" s="21"/>
      <c r="K567" s="21"/>
      <c r="L567" s="21"/>
      <c r="M567" s="21"/>
      <c r="N567" s="21"/>
      <c r="O567" s="21"/>
      <c r="P567" s="21"/>
      <c r="Q567" s="21"/>
      <c r="R567" s="21"/>
      <c r="S567" s="21"/>
      <c r="T567" s="21"/>
      <c r="U567" s="21"/>
      <c r="V567" s="21"/>
      <c r="W567" s="21"/>
      <c r="X567" s="21"/>
      <c r="Y567" s="21"/>
      <c r="Z567" s="21"/>
    </row>
    <row r="568" spans="1:26" ht="14">
      <c r="A568" s="21"/>
      <c r="B568" s="21"/>
      <c r="C568" s="21"/>
      <c r="D568" s="5"/>
      <c r="E568" s="5"/>
      <c r="F568" s="5"/>
      <c r="G568" s="21"/>
      <c r="H568" s="21"/>
      <c r="I568" s="21"/>
      <c r="J568" s="21"/>
      <c r="K568" s="21"/>
      <c r="L568" s="21"/>
      <c r="M568" s="21"/>
      <c r="N568" s="21"/>
      <c r="O568" s="21"/>
      <c r="P568" s="21"/>
      <c r="Q568" s="21"/>
      <c r="R568" s="21"/>
      <c r="S568" s="21"/>
      <c r="T568" s="21"/>
      <c r="U568" s="21"/>
      <c r="V568" s="21"/>
      <c r="W568" s="21"/>
      <c r="X568" s="21"/>
      <c r="Y568" s="21"/>
      <c r="Z568" s="21"/>
    </row>
    <row r="569" spans="1:26" ht="14">
      <c r="A569" s="21"/>
      <c r="B569" s="21"/>
      <c r="C569" s="21"/>
      <c r="D569" s="5"/>
      <c r="E569" s="5"/>
      <c r="F569" s="5"/>
      <c r="G569" s="21"/>
      <c r="H569" s="21"/>
      <c r="I569" s="21"/>
      <c r="J569" s="21"/>
      <c r="K569" s="21"/>
      <c r="L569" s="21"/>
      <c r="M569" s="21"/>
      <c r="N569" s="21"/>
      <c r="O569" s="21"/>
      <c r="P569" s="21"/>
      <c r="Q569" s="21"/>
      <c r="R569" s="21"/>
      <c r="S569" s="21"/>
      <c r="T569" s="21"/>
      <c r="U569" s="21"/>
      <c r="V569" s="21"/>
      <c r="W569" s="21"/>
      <c r="X569" s="21"/>
      <c r="Y569" s="21"/>
      <c r="Z569" s="21"/>
    </row>
    <row r="570" spans="1:26" ht="14">
      <c r="A570" s="21"/>
      <c r="B570" s="21"/>
      <c r="C570" s="21"/>
      <c r="D570" s="5"/>
      <c r="E570" s="5"/>
      <c r="F570" s="5"/>
      <c r="G570" s="21"/>
      <c r="H570" s="21"/>
      <c r="I570" s="21"/>
      <c r="J570" s="21"/>
      <c r="K570" s="21"/>
      <c r="L570" s="21"/>
      <c r="M570" s="21"/>
      <c r="N570" s="21"/>
      <c r="O570" s="21"/>
      <c r="P570" s="21"/>
      <c r="Q570" s="21"/>
      <c r="R570" s="21"/>
      <c r="S570" s="21"/>
      <c r="T570" s="21"/>
      <c r="U570" s="21"/>
      <c r="V570" s="21"/>
      <c r="W570" s="21"/>
      <c r="X570" s="21"/>
      <c r="Y570" s="21"/>
      <c r="Z570" s="21"/>
    </row>
    <row r="571" spans="1:26" ht="14">
      <c r="A571" s="21"/>
      <c r="B571" s="21"/>
      <c r="C571" s="21"/>
      <c r="D571" s="5"/>
      <c r="E571" s="5"/>
      <c r="F571" s="5"/>
      <c r="G571" s="21"/>
      <c r="H571" s="21"/>
      <c r="I571" s="21"/>
      <c r="J571" s="21"/>
      <c r="K571" s="21"/>
      <c r="L571" s="21"/>
      <c r="M571" s="21"/>
      <c r="N571" s="21"/>
      <c r="O571" s="21"/>
      <c r="P571" s="21"/>
      <c r="Q571" s="21"/>
      <c r="R571" s="21"/>
      <c r="S571" s="21"/>
      <c r="T571" s="21"/>
      <c r="U571" s="21"/>
      <c r="V571" s="21"/>
      <c r="W571" s="21"/>
      <c r="X571" s="21"/>
      <c r="Y571" s="21"/>
      <c r="Z571" s="21"/>
    </row>
    <row r="572" spans="1:26" ht="14">
      <c r="A572" s="21"/>
      <c r="B572" s="21"/>
      <c r="C572" s="21"/>
      <c r="D572" s="5"/>
      <c r="E572" s="5"/>
      <c r="F572" s="5"/>
      <c r="G572" s="21"/>
      <c r="H572" s="21"/>
      <c r="I572" s="21"/>
      <c r="J572" s="21"/>
      <c r="K572" s="21"/>
      <c r="L572" s="21"/>
      <c r="M572" s="21"/>
      <c r="N572" s="21"/>
      <c r="O572" s="21"/>
      <c r="P572" s="21"/>
      <c r="Q572" s="21"/>
      <c r="R572" s="21"/>
      <c r="S572" s="21"/>
      <c r="T572" s="21"/>
      <c r="U572" s="21"/>
      <c r="V572" s="21"/>
      <c r="W572" s="21"/>
      <c r="X572" s="21"/>
      <c r="Y572" s="21"/>
      <c r="Z572" s="21"/>
    </row>
    <row r="573" spans="1:26" ht="14">
      <c r="A573" s="21"/>
      <c r="B573" s="21"/>
      <c r="C573" s="21"/>
      <c r="D573" s="5"/>
      <c r="E573" s="5"/>
      <c r="F573" s="5"/>
      <c r="G573" s="21"/>
      <c r="H573" s="21"/>
      <c r="I573" s="21"/>
      <c r="J573" s="21"/>
      <c r="K573" s="21"/>
      <c r="L573" s="21"/>
      <c r="M573" s="21"/>
      <c r="N573" s="21"/>
      <c r="O573" s="21"/>
      <c r="P573" s="21"/>
      <c r="Q573" s="21"/>
      <c r="R573" s="21"/>
      <c r="S573" s="21"/>
      <c r="T573" s="21"/>
      <c r="U573" s="21"/>
      <c r="V573" s="21"/>
      <c r="W573" s="21"/>
      <c r="X573" s="21"/>
      <c r="Y573" s="21"/>
      <c r="Z573" s="21"/>
    </row>
    <row r="574" spans="1:26" ht="14">
      <c r="A574" s="21"/>
      <c r="B574" s="21"/>
      <c r="C574" s="21"/>
      <c r="D574" s="5"/>
      <c r="E574" s="5"/>
      <c r="F574" s="5"/>
      <c r="G574" s="21"/>
      <c r="H574" s="21"/>
      <c r="I574" s="21"/>
      <c r="J574" s="21"/>
      <c r="K574" s="21"/>
      <c r="L574" s="21"/>
      <c r="M574" s="21"/>
      <c r="N574" s="21"/>
      <c r="O574" s="21"/>
      <c r="P574" s="21"/>
      <c r="Q574" s="21"/>
      <c r="R574" s="21"/>
      <c r="S574" s="21"/>
      <c r="T574" s="21"/>
      <c r="U574" s="21"/>
      <c r="V574" s="21"/>
      <c r="W574" s="21"/>
      <c r="X574" s="21"/>
      <c r="Y574" s="21"/>
      <c r="Z574" s="21"/>
    </row>
    <row r="575" spans="1:26" ht="14">
      <c r="A575" s="21"/>
      <c r="B575" s="21"/>
      <c r="C575" s="21"/>
      <c r="D575" s="5"/>
      <c r="E575" s="5"/>
      <c r="F575" s="5"/>
      <c r="G575" s="21"/>
      <c r="H575" s="21"/>
      <c r="I575" s="21"/>
      <c r="J575" s="21"/>
      <c r="K575" s="21"/>
      <c r="L575" s="21"/>
      <c r="M575" s="21"/>
      <c r="N575" s="21"/>
      <c r="O575" s="21"/>
      <c r="P575" s="21"/>
      <c r="Q575" s="21"/>
      <c r="R575" s="21"/>
      <c r="S575" s="21"/>
      <c r="T575" s="21"/>
      <c r="U575" s="21"/>
      <c r="V575" s="21"/>
      <c r="W575" s="21"/>
      <c r="X575" s="21"/>
      <c r="Y575" s="21"/>
      <c r="Z575" s="21"/>
    </row>
    <row r="576" spans="1:26" ht="14">
      <c r="A576" s="21"/>
      <c r="B576" s="21"/>
      <c r="C576" s="21"/>
      <c r="D576" s="5"/>
      <c r="E576" s="5"/>
      <c r="F576" s="5"/>
      <c r="G576" s="21"/>
      <c r="H576" s="21"/>
      <c r="I576" s="21"/>
      <c r="J576" s="21"/>
      <c r="K576" s="21"/>
      <c r="L576" s="21"/>
      <c r="M576" s="21"/>
      <c r="N576" s="21"/>
      <c r="O576" s="21"/>
      <c r="P576" s="21"/>
      <c r="Q576" s="21"/>
      <c r="R576" s="21"/>
      <c r="S576" s="21"/>
      <c r="T576" s="21"/>
      <c r="U576" s="21"/>
      <c r="V576" s="21"/>
      <c r="W576" s="21"/>
      <c r="X576" s="21"/>
      <c r="Y576" s="21"/>
      <c r="Z576" s="21"/>
    </row>
    <row r="577" spans="1:26" ht="14">
      <c r="A577" s="21"/>
      <c r="B577" s="21"/>
      <c r="C577" s="21"/>
      <c r="D577" s="5"/>
      <c r="E577" s="5"/>
      <c r="F577" s="5"/>
      <c r="G577" s="21"/>
      <c r="H577" s="21"/>
      <c r="I577" s="21"/>
      <c r="J577" s="21"/>
      <c r="K577" s="21"/>
      <c r="L577" s="21"/>
      <c r="M577" s="21"/>
      <c r="N577" s="21"/>
      <c r="O577" s="21"/>
      <c r="P577" s="21"/>
      <c r="Q577" s="21"/>
      <c r="R577" s="21"/>
      <c r="S577" s="21"/>
      <c r="T577" s="21"/>
      <c r="U577" s="21"/>
      <c r="V577" s="21"/>
      <c r="W577" s="21"/>
      <c r="X577" s="21"/>
      <c r="Y577" s="21"/>
      <c r="Z577" s="21"/>
    </row>
    <row r="578" spans="1:26" ht="14">
      <c r="A578" s="21"/>
      <c r="B578" s="21"/>
      <c r="C578" s="21"/>
      <c r="D578" s="5"/>
      <c r="E578" s="5"/>
      <c r="F578" s="5"/>
      <c r="G578" s="21"/>
      <c r="H578" s="21"/>
      <c r="I578" s="21"/>
      <c r="J578" s="21"/>
      <c r="K578" s="21"/>
      <c r="L578" s="21"/>
      <c r="M578" s="21"/>
      <c r="N578" s="21"/>
      <c r="O578" s="21"/>
      <c r="P578" s="21"/>
      <c r="Q578" s="21"/>
      <c r="R578" s="21"/>
      <c r="S578" s="21"/>
      <c r="T578" s="21"/>
      <c r="U578" s="21"/>
      <c r="V578" s="21"/>
      <c r="W578" s="21"/>
      <c r="X578" s="21"/>
      <c r="Y578" s="21"/>
      <c r="Z578" s="21"/>
    </row>
    <row r="579" spans="1:26" ht="14">
      <c r="A579" s="21"/>
      <c r="B579" s="21"/>
      <c r="C579" s="21"/>
      <c r="D579" s="5"/>
      <c r="E579" s="5"/>
      <c r="F579" s="5"/>
      <c r="G579" s="21"/>
      <c r="H579" s="21"/>
      <c r="I579" s="21"/>
      <c r="J579" s="21"/>
      <c r="K579" s="21"/>
      <c r="L579" s="21"/>
      <c r="M579" s="21"/>
      <c r="N579" s="21"/>
      <c r="O579" s="21"/>
      <c r="P579" s="21"/>
      <c r="Q579" s="21"/>
      <c r="R579" s="21"/>
      <c r="S579" s="21"/>
      <c r="T579" s="21"/>
      <c r="U579" s="21"/>
      <c r="V579" s="21"/>
      <c r="W579" s="21"/>
      <c r="X579" s="21"/>
      <c r="Y579" s="21"/>
      <c r="Z579" s="21"/>
    </row>
    <row r="580" spans="1:26" ht="14">
      <c r="A580" s="21"/>
      <c r="B580" s="21"/>
      <c r="C580" s="21"/>
      <c r="D580" s="5"/>
      <c r="E580" s="5"/>
      <c r="F580" s="5"/>
      <c r="G580" s="21"/>
      <c r="H580" s="21"/>
      <c r="I580" s="21"/>
      <c r="J580" s="21"/>
      <c r="K580" s="21"/>
      <c r="L580" s="21"/>
      <c r="M580" s="21"/>
      <c r="N580" s="21"/>
      <c r="O580" s="21"/>
      <c r="P580" s="21"/>
      <c r="Q580" s="21"/>
      <c r="R580" s="21"/>
      <c r="S580" s="21"/>
      <c r="T580" s="21"/>
      <c r="U580" s="21"/>
      <c r="V580" s="21"/>
      <c r="W580" s="21"/>
      <c r="X580" s="21"/>
      <c r="Y580" s="21"/>
      <c r="Z580" s="21"/>
    </row>
    <row r="581" spans="1:26" ht="14">
      <c r="A581" s="21"/>
      <c r="B581" s="21"/>
      <c r="C581" s="21"/>
      <c r="D581" s="5"/>
      <c r="E581" s="5"/>
      <c r="F581" s="5"/>
      <c r="G581" s="21"/>
      <c r="H581" s="21"/>
      <c r="I581" s="21"/>
      <c r="J581" s="21"/>
      <c r="K581" s="21"/>
      <c r="L581" s="21"/>
      <c r="M581" s="21"/>
      <c r="N581" s="21"/>
      <c r="O581" s="21"/>
      <c r="P581" s="21"/>
      <c r="Q581" s="21"/>
      <c r="R581" s="21"/>
      <c r="S581" s="21"/>
      <c r="T581" s="21"/>
      <c r="U581" s="21"/>
      <c r="V581" s="21"/>
      <c r="W581" s="21"/>
      <c r="X581" s="21"/>
      <c r="Y581" s="21"/>
      <c r="Z581" s="21"/>
    </row>
    <row r="582" spans="1:26" ht="14">
      <c r="A582" s="21"/>
      <c r="B582" s="21"/>
      <c r="C582" s="21"/>
      <c r="D582" s="5"/>
      <c r="E582" s="5"/>
      <c r="F582" s="5"/>
      <c r="G582" s="21"/>
      <c r="H582" s="21"/>
      <c r="I582" s="21"/>
      <c r="J582" s="21"/>
      <c r="K582" s="21"/>
      <c r="L582" s="21"/>
      <c r="M582" s="21"/>
      <c r="N582" s="21"/>
      <c r="O582" s="21"/>
      <c r="P582" s="21"/>
      <c r="Q582" s="21"/>
      <c r="R582" s="21"/>
      <c r="S582" s="21"/>
      <c r="T582" s="21"/>
      <c r="U582" s="21"/>
      <c r="V582" s="21"/>
      <c r="W582" s="21"/>
      <c r="X582" s="21"/>
      <c r="Y582" s="21"/>
      <c r="Z582" s="21"/>
    </row>
    <row r="583" spans="1:26" ht="14">
      <c r="A583" s="21"/>
      <c r="B583" s="21"/>
      <c r="C583" s="21"/>
      <c r="D583" s="5"/>
      <c r="E583" s="5"/>
      <c r="F583" s="5"/>
      <c r="G583" s="21"/>
      <c r="H583" s="21"/>
      <c r="I583" s="21"/>
      <c r="J583" s="21"/>
      <c r="K583" s="21"/>
      <c r="L583" s="21"/>
      <c r="M583" s="21"/>
      <c r="N583" s="21"/>
      <c r="O583" s="21"/>
      <c r="P583" s="21"/>
      <c r="Q583" s="21"/>
      <c r="R583" s="21"/>
      <c r="S583" s="21"/>
      <c r="T583" s="21"/>
      <c r="U583" s="21"/>
      <c r="V583" s="21"/>
      <c r="W583" s="21"/>
      <c r="X583" s="21"/>
      <c r="Y583" s="21"/>
      <c r="Z583" s="21"/>
    </row>
    <row r="584" spans="1:26" ht="14">
      <c r="A584" s="21"/>
      <c r="B584" s="21"/>
      <c r="C584" s="21"/>
      <c r="D584" s="5"/>
      <c r="E584" s="5"/>
      <c r="F584" s="5"/>
      <c r="G584" s="21"/>
      <c r="H584" s="21"/>
      <c r="I584" s="21"/>
      <c r="J584" s="21"/>
      <c r="K584" s="21"/>
      <c r="L584" s="21"/>
      <c r="M584" s="21"/>
      <c r="N584" s="21"/>
      <c r="O584" s="21"/>
      <c r="P584" s="21"/>
      <c r="Q584" s="21"/>
      <c r="R584" s="21"/>
      <c r="S584" s="21"/>
      <c r="T584" s="21"/>
      <c r="U584" s="21"/>
      <c r="V584" s="21"/>
      <c r="W584" s="21"/>
      <c r="X584" s="21"/>
      <c r="Y584" s="21"/>
      <c r="Z584" s="21"/>
    </row>
    <row r="585" spans="1:26" ht="14">
      <c r="A585" s="21"/>
      <c r="B585" s="21"/>
      <c r="C585" s="21"/>
      <c r="D585" s="5"/>
      <c r="E585" s="5"/>
      <c r="F585" s="5"/>
      <c r="G585" s="21"/>
      <c r="H585" s="21"/>
      <c r="I585" s="21"/>
      <c r="J585" s="21"/>
      <c r="K585" s="21"/>
      <c r="L585" s="21"/>
      <c r="M585" s="21"/>
      <c r="N585" s="21"/>
      <c r="O585" s="21"/>
      <c r="P585" s="21"/>
      <c r="Q585" s="21"/>
      <c r="R585" s="21"/>
      <c r="S585" s="21"/>
      <c r="T585" s="21"/>
      <c r="U585" s="21"/>
      <c r="V585" s="21"/>
      <c r="W585" s="21"/>
      <c r="X585" s="21"/>
      <c r="Y585" s="21"/>
      <c r="Z585" s="21"/>
    </row>
    <row r="586" spans="1:26" ht="14">
      <c r="A586" s="21"/>
      <c r="B586" s="21"/>
      <c r="C586" s="21"/>
      <c r="D586" s="5"/>
      <c r="E586" s="5"/>
      <c r="F586" s="5"/>
      <c r="G586" s="21"/>
      <c r="H586" s="21"/>
      <c r="I586" s="21"/>
      <c r="J586" s="21"/>
      <c r="K586" s="21"/>
      <c r="L586" s="21"/>
      <c r="M586" s="21"/>
      <c r="N586" s="21"/>
      <c r="O586" s="21"/>
      <c r="P586" s="21"/>
      <c r="Q586" s="21"/>
      <c r="R586" s="21"/>
      <c r="S586" s="21"/>
      <c r="T586" s="21"/>
      <c r="U586" s="21"/>
      <c r="V586" s="21"/>
      <c r="W586" s="21"/>
      <c r="X586" s="21"/>
      <c r="Y586" s="21"/>
      <c r="Z586" s="21"/>
    </row>
    <row r="587" spans="1:26" ht="14">
      <c r="A587" s="21"/>
      <c r="B587" s="21"/>
      <c r="C587" s="21"/>
      <c r="D587" s="5"/>
      <c r="E587" s="5"/>
      <c r="F587" s="5"/>
      <c r="G587" s="21"/>
      <c r="H587" s="21"/>
      <c r="I587" s="21"/>
      <c r="J587" s="21"/>
      <c r="K587" s="21"/>
      <c r="L587" s="21"/>
      <c r="M587" s="21"/>
      <c r="N587" s="21"/>
      <c r="O587" s="21"/>
      <c r="P587" s="21"/>
      <c r="Q587" s="21"/>
      <c r="R587" s="21"/>
      <c r="S587" s="21"/>
      <c r="T587" s="21"/>
      <c r="U587" s="21"/>
      <c r="V587" s="21"/>
      <c r="W587" s="21"/>
      <c r="X587" s="21"/>
      <c r="Y587" s="21"/>
      <c r="Z587" s="21"/>
    </row>
    <row r="588" spans="1:26" ht="14">
      <c r="A588" s="21"/>
      <c r="B588" s="21"/>
      <c r="C588" s="21"/>
      <c r="D588" s="5"/>
      <c r="E588" s="5"/>
      <c r="F588" s="5"/>
      <c r="G588" s="21"/>
      <c r="H588" s="21"/>
      <c r="I588" s="21"/>
      <c r="J588" s="21"/>
      <c r="K588" s="21"/>
      <c r="L588" s="21"/>
      <c r="M588" s="21"/>
      <c r="N588" s="21"/>
      <c r="O588" s="21"/>
      <c r="P588" s="21"/>
      <c r="Q588" s="21"/>
      <c r="R588" s="21"/>
      <c r="S588" s="21"/>
      <c r="T588" s="21"/>
      <c r="U588" s="21"/>
      <c r="V588" s="21"/>
      <c r="W588" s="21"/>
      <c r="X588" s="21"/>
      <c r="Y588" s="21"/>
      <c r="Z588" s="21"/>
    </row>
    <row r="589" spans="1:26" ht="14">
      <c r="A589" s="21"/>
      <c r="B589" s="21"/>
      <c r="C589" s="21"/>
      <c r="D589" s="5"/>
      <c r="E589" s="5"/>
      <c r="F589" s="5"/>
      <c r="G589" s="21"/>
      <c r="H589" s="21"/>
      <c r="I589" s="21"/>
      <c r="J589" s="21"/>
      <c r="K589" s="21"/>
      <c r="L589" s="21"/>
      <c r="M589" s="21"/>
      <c r="N589" s="21"/>
      <c r="O589" s="21"/>
      <c r="P589" s="21"/>
      <c r="Q589" s="21"/>
      <c r="R589" s="21"/>
      <c r="S589" s="21"/>
      <c r="T589" s="21"/>
      <c r="U589" s="21"/>
      <c r="V589" s="21"/>
      <c r="W589" s="21"/>
      <c r="X589" s="21"/>
      <c r="Y589" s="21"/>
      <c r="Z589" s="21"/>
    </row>
    <row r="590" spans="1:26" ht="14">
      <c r="A590" s="21"/>
      <c r="B590" s="21"/>
      <c r="C590" s="21"/>
      <c r="D590" s="5"/>
      <c r="E590" s="5"/>
      <c r="F590" s="5"/>
      <c r="G590" s="21"/>
      <c r="H590" s="21"/>
      <c r="I590" s="21"/>
      <c r="J590" s="21"/>
      <c r="K590" s="21"/>
      <c r="L590" s="21"/>
      <c r="M590" s="21"/>
      <c r="N590" s="21"/>
      <c r="O590" s="21"/>
      <c r="P590" s="21"/>
      <c r="Q590" s="21"/>
      <c r="R590" s="21"/>
      <c r="S590" s="21"/>
      <c r="T590" s="21"/>
      <c r="U590" s="21"/>
      <c r="V590" s="21"/>
      <c r="W590" s="21"/>
      <c r="X590" s="21"/>
      <c r="Y590" s="21"/>
      <c r="Z590" s="21"/>
    </row>
    <row r="591" spans="1:26" ht="14">
      <c r="A591" s="21"/>
      <c r="B591" s="21"/>
      <c r="C591" s="21"/>
      <c r="D591" s="5"/>
      <c r="E591" s="5"/>
      <c r="F591" s="5"/>
      <c r="G591" s="21"/>
      <c r="H591" s="21"/>
      <c r="I591" s="21"/>
      <c r="J591" s="21"/>
      <c r="K591" s="21"/>
      <c r="L591" s="21"/>
      <c r="M591" s="21"/>
      <c r="N591" s="21"/>
      <c r="O591" s="21"/>
      <c r="P591" s="21"/>
      <c r="Q591" s="21"/>
      <c r="R591" s="21"/>
      <c r="S591" s="21"/>
      <c r="T591" s="21"/>
      <c r="U591" s="21"/>
      <c r="V591" s="21"/>
      <c r="W591" s="21"/>
      <c r="X591" s="21"/>
      <c r="Y591" s="21"/>
      <c r="Z591" s="21"/>
    </row>
    <row r="592" spans="1:26" ht="14">
      <c r="A592" s="21"/>
      <c r="B592" s="21"/>
      <c r="C592" s="21"/>
      <c r="D592" s="5"/>
      <c r="E592" s="5"/>
      <c r="F592" s="5"/>
      <c r="G592" s="21"/>
      <c r="H592" s="21"/>
      <c r="I592" s="21"/>
      <c r="J592" s="21"/>
      <c r="K592" s="21"/>
      <c r="L592" s="21"/>
      <c r="M592" s="21"/>
      <c r="N592" s="21"/>
      <c r="O592" s="21"/>
      <c r="P592" s="21"/>
      <c r="Q592" s="21"/>
      <c r="R592" s="21"/>
      <c r="S592" s="21"/>
      <c r="T592" s="21"/>
      <c r="U592" s="21"/>
      <c r="V592" s="21"/>
      <c r="W592" s="21"/>
      <c r="X592" s="21"/>
      <c r="Y592" s="21"/>
      <c r="Z592" s="21"/>
    </row>
    <row r="593" spans="1:26" ht="14">
      <c r="A593" s="21"/>
      <c r="B593" s="21"/>
      <c r="C593" s="21"/>
      <c r="D593" s="5"/>
      <c r="E593" s="5"/>
      <c r="F593" s="5"/>
      <c r="G593" s="21"/>
      <c r="H593" s="21"/>
      <c r="I593" s="21"/>
      <c r="J593" s="21"/>
      <c r="K593" s="21"/>
      <c r="L593" s="21"/>
      <c r="M593" s="21"/>
      <c r="N593" s="21"/>
      <c r="O593" s="21"/>
      <c r="P593" s="21"/>
      <c r="Q593" s="21"/>
      <c r="R593" s="21"/>
      <c r="S593" s="21"/>
      <c r="T593" s="21"/>
      <c r="U593" s="21"/>
      <c r="V593" s="21"/>
      <c r="W593" s="21"/>
      <c r="X593" s="21"/>
      <c r="Y593" s="21"/>
      <c r="Z593" s="21"/>
    </row>
    <row r="594" spans="1:26" ht="14">
      <c r="A594" s="21"/>
      <c r="B594" s="21"/>
      <c r="C594" s="21"/>
      <c r="D594" s="5"/>
      <c r="E594" s="5"/>
      <c r="F594" s="5"/>
      <c r="G594" s="21"/>
      <c r="H594" s="21"/>
      <c r="I594" s="21"/>
      <c r="J594" s="21"/>
      <c r="K594" s="21"/>
      <c r="L594" s="21"/>
      <c r="M594" s="21"/>
      <c r="N594" s="21"/>
      <c r="O594" s="21"/>
      <c r="P594" s="21"/>
      <c r="Q594" s="21"/>
      <c r="R594" s="21"/>
      <c r="S594" s="21"/>
      <c r="T594" s="21"/>
      <c r="U594" s="21"/>
      <c r="V594" s="21"/>
      <c r="W594" s="21"/>
      <c r="X594" s="21"/>
      <c r="Y594" s="21"/>
      <c r="Z594" s="21"/>
    </row>
    <row r="595" spans="1:26" ht="14">
      <c r="A595" s="21"/>
      <c r="B595" s="21"/>
      <c r="C595" s="21"/>
      <c r="D595" s="5"/>
      <c r="E595" s="5"/>
      <c r="F595" s="5"/>
      <c r="G595" s="21"/>
      <c r="H595" s="21"/>
      <c r="I595" s="21"/>
      <c r="J595" s="21"/>
      <c r="K595" s="21"/>
      <c r="L595" s="21"/>
      <c r="M595" s="21"/>
      <c r="N595" s="21"/>
      <c r="O595" s="21"/>
      <c r="P595" s="21"/>
      <c r="Q595" s="21"/>
      <c r="R595" s="21"/>
      <c r="S595" s="21"/>
      <c r="T595" s="21"/>
      <c r="U595" s="21"/>
      <c r="V595" s="21"/>
      <c r="W595" s="21"/>
      <c r="X595" s="21"/>
      <c r="Y595" s="21"/>
      <c r="Z595" s="21"/>
    </row>
    <row r="596" spans="1:26" ht="14">
      <c r="A596" s="21"/>
      <c r="B596" s="21"/>
      <c r="C596" s="21"/>
      <c r="D596" s="5"/>
      <c r="E596" s="5"/>
      <c r="F596" s="5"/>
      <c r="G596" s="21"/>
      <c r="H596" s="21"/>
      <c r="I596" s="21"/>
      <c r="J596" s="21"/>
      <c r="K596" s="21"/>
      <c r="L596" s="21"/>
      <c r="M596" s="21"/>
      <c r="N596" s="21"/>
      <c r="O596" s="21"/>
      <c r="P596" s="21"/>
      <c r="Q596" s="21"/>
      <c r="R596" s="21"/>
      <c r="S596" s="21"/>
      <c r="T596" s="21"/>
      <c r="U596" s="21"/>
      <c r="V596" s="21"/>
      <c r="W596" s="21"/>
      <c r="X596" s="21"/>
      <c r="Y596" s="21"/>
      <c r="Z596" s="21"/>
    </row>
    <row r="597" spans="1:26" ht="14">
      <c r="A597" s="21"/>
      <c r="B597" s="21"/>
      <c r="C597" s="21"/>
      <c r="D597" s="5"/>
      <c r="E597" s="5"/>
      <c r="F597" s="5"/>
      <c r="G597" s="21"/>
      <c r="H597" s="21"/>
      <c r="I597" s="21"/>
      <c r="J597" s="21"/>
      <c r="K597" s="21"/>
      <c r="L597" s="21"/>
      <c r="M597" s="21"/>
      <c r="N597" s="21"/>
      <c r="O597" s="21"/>
      <c r="P597" s="21"/>
      <c r="Q597" s="21"/>
      <c r="R597" s="21"/>
      <c r="S597" s="21"/>
      <c r="T597" s="21"/>
      <c r="U597" s="21"/>
      <c r="V597" s="21"/>
      <c r="W597" s="21"/>
      <c r="X597" s="21"/>
      <c r="Y597" s="21"/>
      <c r="Z597" s="21"/>
    </row>
    <row r="598" spans="1:26" ht="14">
      <c r="A598" s="21"/>
      <c r="B598" s="21"/>
      <c r="C598" s="21"/>
      <c r="D598" s="5"/>
      <c r="E598" s="5"/>
      <c r="F598" s="5"/>
      <c r="G598" s="21"/>
      <c r="H598" s="21"/>
      <c r="I598" s="21"/>
      <c r="J598" s="21"/>
      <c r="K598" s="21"/>
      <c r="L598" s="21"/>
      <c r="M598" s="21"/>
      <c r="N598" s="21"/>
      <c r="O598" s="21"/>
      <c r="P598" s="21"/>
      <c r="Q598" s="21"/>
      <c r="R598" s="21"/>
      <c r="S598" s="21"/>
      <c r="T598" s="21"/>
      <c r="U598" s="21"/>
      <c r="V598" s="21"/>
      <c r="W598" s="21"/>
      <c r="X598" s="21"/>
      <c r="Y598" s="21"/>
      <c r="Z598" s="21"/>
    </row>
    <row r="599" spans="1:26" ht="14">
      <c r="A599" s="21"/>
      <c r="B599" s="21"/>
      <c r="C599" s="21"/>
      <c r="D599" s="5"/>
      <c r="E599" s="5"/>
      <c r="F599" s="5"/>
      <c r="G599" s="21"/>
      <c r="H599" s="21"/>
      <c r="I599" s="21"/>
      <c r="J599" s="21"/>
      <c r="K599" s="21"/>
      <c r="L599" s="21"/>
      <c r="M599" s="21"/>
      <c r="N599" s="21"/>
      <c r="O599" s="21"/>
      <c r="P599" s="21"/>
      <c r="Q599" s="21"/>
      <c r="R599" s="21"/>
      <c r="S599" s="21"/>
      <c r="T599" s="21"/>
      <c r="U599" s="21"/>
      <c r="V599" s="21"/>
      <c r="W599" s="21"/>
      <c r="X599" s="21"/>
      <c r="Y599" s="21"/>
      <c r="Z599" s="21"/>
    </row>
    <row r="600" spans="1:26" ht="14">
      <c r="A600" s="21"/>
      <c r="B600" s="21"/>
      <c r="C600" s="21"/>
      <c r="D600" s="5"/>
      <c r="E600" s="5"/>
      <c r="F600" s="5"/>
      <c r="G600" s="21"/>
      <c r="H600" s="21"/>
      <c r="I600" s="21"/>
      <c r="J600" s="21"/>
      <c r="K600" s="21"/>
      <c r="L600" s="21"/>
      <c r="M600" s="21"/>
      <c r="N600" s="21"/>
      <c r="O600" s="21"/>
      <c r="P600" s="21"/>
      <c r="Q600" s="21"/>
      <c r="R600" s="21"/>
      <c r="S600" s="21"/>
      <c r="T600" s="21"/>
      <c r="U600" s="21"/>
      <c r="V600" s="21"/>
      <c r="W600" s="21"/>
      <c r="X600" s="21"/>
      <c r="Y600" s="21"/>
      <c r="Z600" s="21"/>
    </row>
    <row r="601" spans="1:26" ht="14">
      <c r="A601" s="21"/>
      <c r="B601" s="21"/>
      <c r="C601" s="21"/>
      <c r="D601" s="5"/>
      <c r="E601" s="5"/>
      <c r="F601" s="5"/>
      <c r="G601" s="21"/>
      <c r="H601" s="21"/>
      <c r="I601" s="21"/>
      <c r="J601" s="21"/>
      <c r="K601" s="21"/>
      <c r="L601" s="21"/>
      <c r="M601" s="21"/>
      <c r="N601" s="21"/>
      <c r="O601" s="21"/>
      <c r="P601" s="21"/>
      <c r="Q601" s="21"/>
      <c r="R601" s="21"/>
      <c r="S601" s="21"/>
      <c r="T601" s="21"/>
      <c r="U601" s="21"/>
      <c r="V601" s="21"/>
      <c r="W601" s="21"/>
      <c r="X601" s="21"/>
      <c r="Y601" s="21"/>
      <c r="Z601" s="21"/>
    </row>
    <row r="602" spans="1:26" ht="14">
      <c r="A602" s="21"/>
      <c r="B602" s="21"/>
      <c r="C602" s="21"/>
      <c r="D602" s="5"/>
      <c r="E602" s="5"/>
      <c r="F602" s="5"/>
      <c r="G602" s="21"/>
      <c r="H602" s="21"/>
      <c r="I602" s="21"/>
      <c r="J602" s="21"/>
      <c r="K602" s="21"/>
      <c r="L602" s="21"/>
      <c r="M602" s="21"/>
      <c r="N602" s="21"/>
      <c r="O602" s="21"/>
      <c r="P602" s="21"/>
      <c r="Q602" s="21"/>
      <c r="R602" s="21"/>
      <c r="S602" s="21"/>
      <c r="T602" s="21"/>
      <c r="U602" s="21"/>
      <c r="V602" s="21"/>
      <c r="W602" s="21"/>
      <c r="X602" s="21"/>
      <c r="Y602" s="21"/>
      <c r="Z602" s="21"/>
    </row>
    <row r="603" spans="1:26" ht="14">
      <c r="A603" s="21"/>
      <c r="B603" s="21"/>
      <c r="C603" s="21"/>
      <c r="D603" s="5"/>
      <c r="E603" s="5"/>
      <c r="F603" s="5"/>
      <c r="G603" s="21"/>
      <c r="H603" s="21"/>
      <c r="I603" s="21"/>
      <c r="J603" s="21"/>
      <c r="K603" s="21"/>
      <c r="L603" s="21"/>
      <c r="M603" s="21"/>
      <c r="N603" s="21"/>
      <c r="O603" s="21"/>
      <c r="P603" s="21"/>
      <c r="Q603" s="21"/>
      <c r="R603" s="21"/>
      <c r="S603" s="21"/>
      <c r="T603" s="21"/>
      <c r="U603" s="21"/>
      <c r="V603" s="21"/>
      <c r="W603" s="21"/>
      <c r="X603" s="21"/>
      <c r="Y603" s="21"/>
      <c r="Z603" s="21"/>
    </row>
    <row r="604" spans="1:26" ht="14">
      <c r="A604" s="21"/>
      <c r="B604" s="21"/>
      <c r="C604" s="21"/>
      <c r="D604" s="5"/>
      <c r="E604" s="5"/>
      <c r="F604" s="5"/>
      <c r="G604" s="21"/>
      <c r="H604" s="21"/>
      <c r="I604" s="21"/>
      <c r="J604" s="21"/>
      <c r="K604" s="21"/>
      <c r="L604" s="21"/>
      <c r="M604" s="21"/>
      <c r="N604" s="21"/>
      <c r="O604" s="21"/>
      <c r="P604" s="21"/>
      <c r="Q604" s="21"/>
      <c r="R604" s="21"/>
      <c r="S604" s="21"/>
      <c r="T604" s="21"/>
      <c r="U604" s="21"/>
      <c r="V604" s="21"/>
      <c r="W604" s="21"/>
      <c r="X604" s="21"/>
      <c r="Y604" s="21"/>
      <c r="Z604" s="21"/>
    </row>
    <row r="605" spans="1:26" ht="14">
      <c r="A605" s="21"/>
      <c r="B605" s="21"/>
      <c r="C605" s="21"/>
      <c r="D605" s="5"/>
      <c r="E605" s="5"/>
      <c r="F605" s="5"/>
      <c r="G605" s="21"/>
      <c r="H605" s="21"/>
      <c r="I605" s="21"/>
      <c r="J605" s="21"/>
      <c r="K605" s="21"/>
      <c r="L605" s="21"/>
      <c r="M605" s="21"/>
      <c r="N605" s="21"/>
      <c r="O605" s="21"/>
      <c r="P605" s="21"/>
      <c r="Q605" s="21"/>
      <c r="R605" s="21"/>
      <c r="S605" s="21"/>
      <c r="T605" s="21"/>
      <c r="U605" s="21"/>
      <c r="V605" s="21"/>
      <c r="W605" s="21"/>
      <c r="X605" s="21"/>
      <c r="Y605" s="21"/>
      <c r="Z605" s="21"/>
    </row>
    <row r="606" spans="1:26" ht="14">
      <c r="A606" s="21"/>
      <c r="B606" s="21"/>
      <c r="C606" s="21"/>
      <c r="D606" s="5"/>
      <c r="E606" s="5"/>
      <c r="F606" s="5"/>
      <c r="G606" s="21"/>
      <c r="H606" s="21"/>
      <c r="I606" s="21"/>
      <c r="J606" s="21"/>
      <c r="K606" s="21"/>
      <c r="L606" s="21"/>
      <c r="M606" s="21"/>
      <c r="N606" s="21"/>
      <c r="O606" s="21"/>
      <c r="P606" s="21"/>
      <c r="Q606" s="21"/>
      <c r="R606" s="21"/>
      <c r="S606" s="21"/>
      <c r="T606" s="21"/>
      <c r="U606" s="21"/>
      <c r="V606" s="21"/>
      <c r="W606" s="21"/>
      <c r="X606" s="21"/>
      <c r="Y606" s="21"/>
      <c r="Z606" s="21"/>
    </row>
    <row r="607" spans="1:26" ht="14">
      <c r="A607" s="21"/>
      <c r="B607" s="21"/>
      <c r="C607" s="21"/>
      <c r="D607" s="5"/>
      <c r="E607" s="5"/>
      <c r="F607" s="5"/>
      <c r="G607" s="21"/>
      <c r="H607" s="21"/>
      <c r="I607" s="21"/>
      <c r="J607" s="21"/>
      <c r="K607" s="21"/>
      <c r="L607" s="21"/>
      <c r="M607" s="21"/>
      <c r="N607" s="21"/>
      <c r="O607" s="21"/>
      <c r="P607" s="21"/>
      <c r="Q607" s="21"/>
      <c r="R607" s="21"/>
      <c r="S607" s="21"/>
      <c r="T607" s="21"/>
      <c r="U607" s="21"/>
      <c r="V607" s="21"/>
      <c r="W607" s="21"/>
      <c r="X607" s="21"/>
      <c r="Y607" s="21"/>
      <c r="Z607" s="21"/>
    </row>
    <row r="608" spans="1:26" ht="14">
      <c r="A608" s="21"/>
      <c r="B608" s="21"/>
      <c r="C608" s="21"/>
      <c r="D608" s="5"/>
      <c r="E608" s="5"/>
      <c r="F608" s="5"/>
      <c r="G608" s="21"/>
      <c r="H608" s="21"/>
      <c r="I608" s="21"/>
      <c r="J608" s="21"/>
      <c r="K608" s="21"/>
      <c r="L608" s="21"/>
      <c r="M608" s="21"/>
      <c r="N608" s="21"/>
      <c r="O608" s="21"/>
      <c r="P608" s="21"/>
      <c r="Q608" s="21"/>
      <c r="R608" s="21"/>
      <c r="S608" s="21"/>
      <c r="T608" s="21"/>
      <c r="U608" s="21"/>
      <c r="V608" s="21"/>
      <c r="W608" s="21"/>
      <c r="X608" s="21"/>
      <c r="Y608" s="21"/>
      <c r="Z608" s="21"/>
    </row>
    <row r="609" spans="1:26" ht="14">
      <c r="A609" s="21"/>
      <c r="B609" s="21"/>
      <c r="C609" s="21"/>
      <c r="D609" s="5"/>
      <c r="E609" s="5"/>
      <c r="F609" s="5"/>
      <c r="G609" s="21"/>
      <c r="H609" s="21"/>
      <c r="I609" s="21"/>
      <c r="J609" s="21"/>
      <c r="K609" s="21"/>
      <c r="L609" s="21"/>
      <c r="M609" s="21"/>
      <c r="N609" s="21"/>
      <c r="O609" s="21"/>
      <c r="P609" s="21"/>
      <c r="Q609" s="21"/>
      <c r="R609" s="21"/>
      <c r="S609" s="21"/>
      <c r="T609" s="21"/>
      <c r="U609" s="21"/>
      <c r="V609" s="21"/>
      <c r="W609" s="21"/>
      <c r="X609" s="21"/>
      <c r="Y609" s="21"/>
      <c r="Z609" s="21"/>
    </row>
    <row r="610" spans="1:26" ht="14">
      <c r="A610" s="21"/>
      <c r="B610" s="21"/>
      <c r="C610" s="21"/>
      <c r="D610" s="5"/>
      <c r="E610" s="5"/>
      <c r="F610" s="5"/>
      <c r="G610" s="21"/>
      <c r="H610" s="21"/>
      <c r="I610" s="21"/>
      <c r="J610" s="21"/>
      <c r="K610" s="21"/>
      <c r="L610" s="21"/>
      <c r="M610" s="21"/>
      <c r="N610" s="21"/>
      <c r="O610" s="21"/>
      <c r="P610" s="21"/>
      <c r="Q610" s="21"/>
      <c r="R610" s="21"/>
      <c r="S610" s="21"/>
      <c r="T610" s="21"/>
      <c r="U610" s="21"/>
      <c r="V610" s="21"/>
      <c r="W610" s="21"/>
      <c r="X610" s="21"/>
      <c r="Y610" s="21"/>
      <c r="Z610" s="21"/>
    </row>
    <row r="611" spans="1:26" ht="14">
      <c r="A611" s="21"/>
      <c r="B611" s="21"/>
      <c r="C611" s="21"/>
      <c r="D611" s="5"/>
      <c r="E611" s="5"/>
      <c r="F611" s="5"/>
      <c r="G611" s="21"/>
      <c r="H611" s="21"/>
      <c r="I611" s="21"/>
      <c r="J611" s="21"/>
      <c r="K611" s="21"/>
      <c r="L611" s="21"/>
      <c r="M611" s="21"/>
      <c r="N611" s="21"/>
      <c r="O611" s="21"/>
      <c r="P611" s="21"/>
      <c r="Q611" s="21"/>
      <c r="R611" s="21"/>
      <c r="S611" s="21"/>
      <c r="T611" s="21"/>
      <c r="U611" s="21"/>
      <c r="V611" s="21"/>
      <c r="W611" s="21"/>
      <c r="X611" s="21"/>
      <c r="Y611" s="21"/>
      <c r="Z611" s="21"/>
    </row>
    <row r="612" spans="1:26" ht="14">
      <c r="A612" s="21"/>
      <c r="B612" s="21"/>
      <c r="C612" s="21"/>
      <c r="D612" s="5"/>
      <c r="E612" s="5"/>
      <c r="F612" s="5"/>
      <c r="G612" s="21"/>
      <c r="H612" s="21"/>
      <c r="I612" s="21"/>
      <c r="J612" s="21"/>
      <c r="K612" s="21"/>
      <c r="L612" s="21"/>
      <c r="M612" s="21"/>
      <c r="N612" s="21"/>
      <c r="O612" s="21"/>
      <c r="P612" s="21"/>
      <c r="Q612" s="21"/>
      <c r="R612" s="21"/>
      <c r="S612" s="21"/>
      <c r="T612" s="21"/>
      <c r="U612" s="21"/>
      <c r="V612" s="21"/>
      <c r="W612" s="21"/>
      <c r="X612" s="21"/>
      <c r="Y612" s="21"/>
      <c r="Z612" s="21"/>
    </row>
    <row r="613" spans="1:26" ht="14">
      <c r="A613" s="21"/>
      <c r="B613" s="21"/>
      <c r="C613" s="21"/>
      <c r="D613" s="5"/>
      <c r="E613" s="5"/>
      <c r="F613" s="5"/>
      <c r="G613" s="21"/>
      <c r="H613" s="21"/>
      <c r="I613" s="21"/>
      <c r="J613" s="21"/>
      <c r="K613" s="21"/>
      <c r="L613" s="21"/>
      <c r="M613" s="21"/>
      <c r="N613" s="21"/>
      <c r="O613" s="21"/>
      <c r="P613" s="21"/>
      <c r="Q613" s="21"/>
      <c r="R613" s="21"/>
      <c r="S613" s="21"/>
      <c r="T613" s="21"/>
      <c r="U613" s="21"/>
      <c r="V613" s="21"/>
      <c r="W613" s="21"/>
      <c r="X613" s="21"/>
      <c r="Y613" s="21"/>
      <c r="Z613" s="21"/>
    </row>
    <row r="614" spans="1:26" ht="14">
      <c r="A614" s="21"/>
      <c r="B614" s="21"/>
      <c r="C614" s="21"/>
      <c r="D614" s="5"/>
      <c r="E614" s="5"/>
      <c r="F614" s="5"/>
      <c r="G614" s="21"/>
      <c r="H614" s="21"/>
      <c r="I614" s="21"/>
      <c r="J614" s="21"/>
      <c r="K614" s="21"/>
      <c r="L614" s="21"/>
      <c r="M614" s="21"/>
      <c r="N614" s="21"/>
      <c r="O614" s="21"/>
      <c r="P614" s="21"/>
      <c r="Q614" s="21"/>
      <c r="R614" s="21"/>
      <c r="S614" s="21"/>
      <c r="T614" s="21"/>
      <c r="U614" s="21"/>
      <c r="V614" s="21"/>
      <c r="W614" s="21"/>
      <c r="X614" s="21"/>
      <c r="Y614" s="21"/>
      <c r="Z614" s="21"/>
    </row>
    <row r="615" spans="1:26" ht="14">
      <c r="A615" s="21"/>
      <c r="B615" s="21"/>
      <c r="C615" s="21"/>
      <c r="D615" s="5"/>
      <c r="E615" s="5"/>
      <c r="F615" s="5"/>
      <c r="G615" s="21"/>
      <c r="H615" s="21"/>
      <c r="I615" s="21"/>
      <c r="J615" s="21"/>
      <c r="K615" s="21"/>
      <c r="L615" s="21"/>
      <c r="M615" s="21"/>
      <c r="N615" s="21"/>
      <c r="O615" s="21"/>
      <c r="P615" s="21"/>
      <c r="Q615" s="21"/>
      <c r="R615" s="21"/>
      <c r="S615" s="21"/>
      <c r="T615" s="21"/>
      <c r="U615" s="21"/>
      <c r="V615" s="21"/>
      <c r="W615" s="21"/>
      <c r="X615" s="21"/>
      <c r="Y615" s="21"/>
      <c r="Z615" s="21"/>
    </row>
    <row r="616" spans="1:26" ht="14">
      <c r="A616" s="21"/>
      <c r="B616" s="21"/>
      <c r="C616" s="21"/>
      <c r="D616" s="5"/>
      <c r="E616" s="5"/>
      <c r="F616" s="5"/>
      <c r="G616" s="21"/>
      <c r="H616" s="21"/>
      <c r="I616" s="21"/>
      <c r="J616" s="21"/>
      <c r="K616" s="21"/>
      <c r="L616" s="21"/>
      <c r="M616" s="21"/>
      <c r="N616" s="21"/>
      <c r="O616" s="21"/>
      <c r="P616" s="21"/>
      <c r="Q616" s="21"/>
      <c r="R616" s="21"/>
      <c r="S616" s="21"/>
      <c r="T616" s="21"/>
      <c r="U616" s="21"/>
      <c r="V616" s="21"/>
      <c r="W616" s="21"/>
      <c r="X616" s="21"/>
      <c r="Y616" s="21"/>
      <c r="Z616" s="21"/>
    </row>
    <row r="617" spans="1:26" ht="14">
      <c r="A617" s="21"/>
      <c r="B617" s="21"/>
      <c r="C617" s="21"/>
      <c r="D617" s="5"/>
      <c r="E617" s="5"/>
      <c r="F617" s="5"/>
      <c r="G617" s="21"/>
      <c r="H617" s="21"/>
      <c r="I617" s="21"/>
      <c r="J617" s="21"/>
      <c r="K617" s="21"/>
      <c r="L617" s="21"/>
      <c r="M617" s="21"/>
      <c r="N617" s="21"/>
      <c r="O617" s="21"/>
      <c r="P617" s="21"/>
      <c r="Q617" s="21"/>
      <c r="R617" s="21"/>
      <c r="S617" s="21"/>
      <c r="T617" s="21"/>
      <c r="U617" s="21"/>
      <c r="V617" s="21"/>
      <c r="W617" s="21"/>
      <c r="X617" s="21"/>
      <c r="Y617" s="21"/>
      <c r="Z617" s="21"/>
    </row>
    <row r="618" spans="1:26" ht="14">
      <c r="A618" s="21"/>
      <c r="B618" s="21"/>
      <c r="C618" s="21"/>
      <c r="D618" s="5"/>
      <c r="E618" s="5"/>
      <c r="F618" s="5"/>
      <c r="G618" s="21"/>
      <c r="H618" s="21"/>
      <c r="I618" s="21"/>
      <c r="J618" s="21"/>
      <c r="K618" s="21"/>
      <c r="L618" s="21"/>
      <c r="M618" s="21"/>
      <c r="N618" s="21"/>
      <c r="O618" s="21"/>
      <c r="P618" s="21"/>
      <c r="Q618" s="21"/>
      <c r="R618" s="21"/>
      <c r="S618" s="21"/>
      <c r="T618" s="21"/>
      <c r="U618" s="21"/>
      <c r="V618" s="21"/>
      <c r="W618" s="21"/>
      <c r="X618" s="21"/>
      <c r="Y618" s="21"/>
      <c r="Z618" s="21"/>
    </row>
    <row r="619" spans="1:26" ht="14">
      <c r="A619" s="21"/>
      <c r="B619" s="21"/>
      <c r="C619" s="21"/>
      <c r="D619" s="5"/>
      <c r="E619" s="5"/>
      <c r="F619" s="5"/>
      <c r="G619" s="21"/>
      <c r="H619" s="21"/>
      <c r="I619" s="21"/>
      <c r="J619" s="21"/>
      <c r="K619" s="21"/>
      <c r="L619" s="21"/>
      <c r="M619" s="21"/>
      <c r="N619" s="21"/>
      <c r="O619" s="21"/>
      <c r="P619" s="21"/>
      <c r="Q619" s="21"/>
      <c r="R619" s="21"/>
      <c r="S619" s="21"/>
      <c r="T619" s="21"/>
      <c r="U619" s="21"/>
      <c r="V619" s="21"/>
      <c r="W619" s="21"/>
      <c r="X619" s="21"/>
      <c r="Y619" s="21"/>
      <c r="Z619" s="21"/>
    </row>
    <row r="620" spans="1:26" ht="14">
      <c r="A620" s="21"/>
      <c r="B620" s="21"/>
      <c r="C620" s="21"/>
      <c r="D620" s="5"/>
      <c r="E620" s="5"/>
      <c r="F620" s="5"/>
      <c r="G620" s="21"/>
      <c r="H620" s="21"/>
      <c r="I620" s="21"/>
      <c r="J620" s="21"/>
      <c r="K620" s="21"/>
      <c r="L620" s="21"/>
      <c r="M620" s="21"/>
      <c r="N620" s="21"/>
      <c r="O620" s="21"/>
      <c r="P620" s="21"/>
      <c r="Q620" s="21"/>
      <c r="R620" s="21"/>
      <c r="S620" s="21"/>
      <c r="T620" s="21"/>
      <c r="U620" s="21"/>
      <c r="V620" s="21"/>
      <c r="W620" s="21"/>
      <c r="X620" s="21"/>
      <c r="Y620" s="21"/>
      <c r="Z620" s="21"/>
    </row>
    <row r="621" spans="1:26" ht="14">
      <c r="A621" s="21"/>
      <c r="B621" s="21"/>
      <c r="C621" s="21"/>
      <c r="D621" s="5"/>
      <c r="E621" s="5"/>
      <c r="F621" s="5"/>
      <c r="G621" s="21"/>
      <c r="H621" s="21"/>
      <c r="I621" s="21"/>
      <c r="J621" s="21"/>
      <c r="K621" s="21"/>
      <c r="L621" s="21"/>
      <c r="M621" s="21"/>
      <c r="N621" s="21"/>
      <c r="O621" s="21"/>
      <c r="P621" s="21"/>
      <c r="Q621" s="21"/>
      <c r="R621" s="21"/>
      <c r="S621" s="21"/>
      <c r="T621" s="21"/>
      <c r="U621" s="21"/>
      <c r="V621" s="21"/>
      <c r="W621" s="21"/>
      <c r="X621" s="21"/>
      <c r="Y621" s="21"/>
      <c r="Z621" s="21"/>
    </row>
    <row r="622" spans="1:26" ht="14">
      <c r="A622" s="21"/>
      <c r="B622" s="21"/>
      <c r="C622" s="21"/>
      <c r="D622" s="5"/>
      <c r="E622" s="5"/>
      <c r="F622" s="5"/>
      <c r="G622" s="21"/>
      <c r="H622" s="21"/>
      <c r="I622" s="21"/>
      <c r="J622" s="21"/>
      <c r="K622" s="21"/>
      <c r="L622" s="21"/>
      <c r="M622" s="21"/>
      <c r="N622" s="21"/>
      <c r="O622" s="21"/>
      <c r="P622" s="21"/>
      <c r="Q622" s="21"/>
      <c r="R622" s="21"/>
      <c r="S622" s="21"/>
      <c r="T622" s="21"/>
      <c r="U622" s="21"/>
      <c r="V622" s="21"/>
      <c r="W622" s="21"/>
      <c r="X622" s="21"/>
      <c r="Y622" s="21"/>
      <c r="Z622" s="21"/>
    </row>
    <row r="623" spans="1:26" ht="14">
      <c r="A623" s="21"/>
      <c r="B623" s="21"/>
      <c r="C623" s="21"/>
      <c r="D623" s="5"/>
      <c r="E623" s="5"/>
      <c r="F623" s="5"/>
      <c r="G623" s="21"/>
      <c r="H623" s="21"/>
      <c r="I623" s="21"/>
      <c r="J623" s="21"/>
      <c r="K623" s="21"/>
      <c r="L623" s="21"/>
      <c r="M623" s="21"/>
      <c r="N623" s="21"/>
      <c r="O623" s="21"/>
      <c r="P623" s="21"/>
      <c r="Q623" s="21"/>
      <c r="R623" s="21"/>
      <c r="S623" s="21"/>
      <c r="T623" s="21"/>
      <c r="U623" s="21"/>
      <c r="V623" s="21"/>
      <c r="W623" s="21"/>
      <c r="X623" s="21"/>
      <c r="Y623" s="21"/>
      <c r="Z623" s="21"/>
    </row>
    <row r="624" spans="1:26" ht="14">
      <c r="A624" s="21"/>
      <c r="B624" s="21"/>
      <c r="C624" s="21"/>
      <c r="D624" s="5"/>
      <c r="E624" s="5"/>
      <c r="F624" s="5"/>
      <c r="G624" s="21"/>
      <c r="H624" s="21"/>
      <c r="I624" s="21"/>
      <c r="J624" s="21"/>
      <c r="K624" s="21"/>
      <c r="L624" s="21"/>
      <c r="M624" s="21"/>
      <c r="N624" s="21"/>
      <c r="O624" s="21"/>
      <c r="P624" s="21"/>
      <c r="Q624" s="21"/>
      <c r="R624" s="21"/>
      <c r="S624" s="21"/>
      <c r="T624" s="21"/>
      <c r="U624" s="21"/>
      <c r="V624" s="21"/>
      <c r="W624" s="21"/>
      <c r="X624" s="21"/>
      <c r="Y624" s="21"/>
      <c r="Z624" s="21"/>
    </row>
    <row r="625" spans="1:26" ht="14">
      <c r="A625" s="21"/>
      <c r="B625" s="21"/>
      <c r="C625" s="21"/>
      <c r="D625" s="5"/>
      <c r="E625" s="5"/>
      <c r="F625" s="5"/>
      <c r="G625" s="21"/>
      <c r="H625" s="21"/>
      <c r="I625" s="21"/>
      <c r="J625" s="21"/>
      <c r="K625" s="21"/>
      <c r="L625" s="21"/>
      <c r="M625" s="21"/>
      <c r="N625" s="21"/>
      <c r="O625" s="21"/>
      <c r="P625" s="21"/>
      <c r="Q625" s="21"/>
      <c r="R625" s="21"/>
      <c r="S625" s="21"/>
      <c r="T625" s="21"/>
      <c r="U625" s="21"/>
      <c r="V625" s="21"/>
      <c r="W625" s="21"/>
      <c r="X625" s="21"/>
      <c r="Y625" s="21"/>
      <c r="Z625" s="21"/>
    </row>
    <row r="626" spans="1:26" ht="14">
      <c r="A626" s="21"/>
      <c r="B626" s="21"/>
      <c r="C626" s="21"/>
      <c r="D626" s="5"/>
      <c r="E626" s="5"/>
      <c r="F626" s="5"/>
      <c r="G626" s="21"/>
      <c r="H626" s="21"/>
      <c r="I626" s="21"/>
      <c r="J626" s="21"/>
      <c r="K626" s="21"/>
      <c r="L626" s="21"/>
      <c r="M626" s="21"/>
      <c r="N626" s="21"/>
      <c r="O626" s="21"/>
      <c r="P626" s="21"/>
      <c r="Q626" s="21"/>
      <c r="R626" s="21"/>
      <c r="S626" s="21"/>
      <c r="T626" s="21"/>
      <c r="U626" s="21"/>
      <c r="V626" s="21"/>
      <c r="W626" s="21"/>
      <c r="X626" s="21"/>
      <c r="Y626" s="21"/>
      <c r="Z626" s="21"/>
    </row>
    <row r="627" spans="1:26" ht="14">
      <c r="A627" s="21"/>
      <c r="B627" s="21"/>
      <c r="C627" s="21"/>
      <c r="D627" s="5"/>
      <c r="E627" s="5"/>
      <c r="F627" s="5"/>
      <c r="G627" s="21"/>
      <c r="H627" s="21"/>
      <c r="I627" s="21"/>
      <c r="J627" s="21"/>
      <c r="K627" s="21"/>
      <c r="L627" s="21"/>
      <c r="M627" s="21"/>
      <c r="N627" s="21"/>
      <c r="O627" s="21"/>
      <c r="P627" s="21"/>
      <c r="Q627" s="21"/>
      <c r="R627" s="21"/>
      <c r="S627" s="21"/>
      <c r="T627" s="21"/>
      <c r="U627" s="21"/>
      <c r="V627" s="21"/>
      <c r="W627" s="21"/>
      <c r="X627" s="21"/>
      <c r="Y627" s="21"/>
      <c r="Z627" s="21"/>
    </row>
    <row r="628" spans="1:26" ht="14">
      <c r="A628" s="21"/>
      <c r="B628" s="21"/>
      <c r="C628" s="21"/>
      <c r="D628" s="5"/>
      <c r="E628" s="5"/>
      <c r="F628" s="5"/>
      <c r="G628" s="21"/>
      <c r="H628" s="21"/>
      <c r="I628" s="21"/>
      <c r="J628" s="21"/>
      <c r="K628" s="21"/>
      <c r="L628" s="21"/>
      <c r="M628" s="21"/>
      <c r="N628" s="21"/>
      <c r="O628" s="21"/>
      <c r="P628" s="21"/>
      <c r="Q628" s="21"/>
      <c r="R628" s="21"/>
      <c r="S628" s="21"/>
      <c r="T628" s="21"/>
      <c r="U628" s="21"/>
      <c r="V628" s="21"/>
      <c r="W628" s="21"/>
      <c r="X628" s="21"/>
      <c r="Y628" s="21"/>
      <c r="Z628" s="21"/>
    </row>
    <row r="629" spans="1:26" ht="14">
      <c r="A629" s="21"/>
      <c r="B629" s="21"/>
      <c r="C629" s="21"/>
      <c r="D629" s="5"/>
      <c r="E629" s="5"/>
      <c r="F629" s="5"/>
      <c r="G629" s="21"/>
      <c r="H629" s="21"/>
      <c r="I629" s="21"/>
      <c r="J629" s="21"/>
      <c r="K629" s="21"/>
      <c r="L629" s="21"/>
      <c r="M629" s="21"/>
      <c r="N629" s="21"/>
      <c r="O629" s="21"/>
      <c r="P629" s="21"/>
      <c r="Q629" s="21"/>
      <c r="R629" s="21"/>
      <c r="S629" s="21"/>
      <c r="T629" s="21"/>
      <c r="U629" s="21"/>
      <c r="V629" s="21"/>
      <c r="W629" s="21"/>
      <c r="X629" s="21"/>
      <c r="Y629" s="21"/>
      <c r="Z629" s="21"/>
    </row>
    <row r="630" spans="1:26" ht="14">
      <c r="A630" s="21"/>
      <c r="B630" s="21"/>
      <c r="C630" s="21"/>
      <c r="D630" s="5"/>
      <c r="E630" s="5"/>
      <c r="F630" s="5"/>
      <c r="G630" s="21"/>
      <c r="H630" s="21"/>
      <c r="I630" s="21"/>
      <c r="J630" s="21"/>
      <c r="K630" s="21"/>
      <c r="L630" s="21"/>
      <c r="M630" s="21"/>
      <c r="N630" s="21"/>
      <c r="O630" s="21"/>
      <c r="P630" s="21"/>
      <c r="Q630" s="21"/>
      <c r="R630" s="21"/>
      <c r="S630" s="21"/>
      <c r="T630" s="21"/>
      <c r="U630" s="21"/>
      <c r="V630" s="21"/>
      <c r="W630" s="21"/>
      <c r="X630" s="21"/>
      <c r="Y630" s="21"/>
      <c r="Z630" s="21"/>
    </row>
    <row r="631" spans="1:26" ht="14">
      <c r="A631" s="21"/>
      <c r="B631" s="21"/>
      <c r="C631" s="21"/>
      <c r="D631" s="5"/>
      <c r="E631" s="5"/>
      <c r="F631" s="5"/>
      <c r="G631" s="21"/>
      <c r="H631" s="21"/>
      <c r="I631" s="21"/>
      <c r="J631" s="21"/>
      <c r="K631" s="21"/>
      <c r="L631" s="21"/>
      <c r="M631" s="21"/>
      <c r="N631" s="21"/>
      <c r="O631" s="21"/>
      <c r="P631" s="21"/>
      <c r="Q631" s="21"/>
      <c r="R631" s="21"/>
      <c r="S631" s="21"/>
      <c r="T631" s="21"/>
      <c r="U631" s="21"/>
      <c r="V631" s="21"/>
      <c r="W631" s="21"/>
      <c r="X631" s="21"/>
      <c r="Y631" s="21"/>
      <c r="Z631" s="21"/>
    </row>
    <row r="632" spans="1:26" ht="14">
      <c r="A632" s="21"/>
      <c r="B632" s="21"/>
      <c r="C632" s="21"/>
      <c r="D632" s="5"/>
      <c r="E632" s="5"/>
      <c r="F632" s="5"/>
      <c r="G632" s="21"/>
      <c r="H632" s="21"/>
      <c r="I632" s="21"/>
      <c r="J632" s="21"/>
      <c r="K632" s="21"/>
      <c r="L632" s="21"/>
      <c r="M632" s="21"/>
      <c r="N632" s="21"/>
      <c r="O632" s="21"/>
      <c r="P632" s="21"/>
      <c r="Q632" s="21"/>
      <c r="R632" s="21"/>
      <c r="S632" s="21"/>
      <c r="T632" s="21"/>
      <c r="U632" s="21"/>
      <c r="V632" s="21"/>
      <c r="W632" s="21"/>
      <c r="X632" s="21"/>
      <c r="Y632" s="21"/>
      <c r="Z632" s="21"/>
    </row>
    <row r="633" spans="1:26" ht="14">
      <c r="A633" s="21"/>
      <c r="B633" s="21"/>
      <c r="C633" s="21"/>
      <c r="D633" s="5"/>
      <c r="E633" s="5"/>
      <c r="F633" s="5"/>
      <c r="G633" s="21"/>
      <c r="H633" s="21"/>
      <c r="I633" s="21"/>
      <c r="J633" s="21"/>
      <c r="K633" s="21"/>
      <c r="L633" s="21"/>
      <c r="M633" s="21"/>
      <c r="N633" s="21"/>
      <c r="O633" s="21"/>
      <c r="P633" s="21"/>
      <c r="Q633" s="21"/>
      <c r="R633" s="21"/>
      <c r="S633" s="21"/>
      <c r="T633" s="21"/>
      <c r="U633" s="21"/>
      <c r="V633" s="21"/>
      <c r="W633" s="21"/>
      <c r="X633" s="21"/>
      <c r="Y633" s="21"/>
      <c r="Z633" s="21"/>
    </row>
    <row r="634" spans="1:26" ht="14">
      <c r="A634" s="21"/>
      <c r="B634" s="21"/>
      <c r="C634" s="21"/>
      <c r="D634" s="5"/>
      <c r="E634" s="5"/>
      <c r="F634" s="5"/>
      <c r="G634" s="21"/>
      <c r="H634" s="21"/>
      <c r="I634" s="21"/>
      <c r="J634" s="21"/>
      <c r="K634" s="21"/>
      <c r="L634" s="21"/>
      <c r="M634" s="21"/>
      <c r="N634" s="21"/>
      <c r="O634" s="21"/>
      <c r="P634" s="21"/>
      <c r="Q634" s="21"/>
      <c r="R634" s="21"/>
      <c r="S634" s="21"/>
      <c r="T634" s="21"/>
      <c r="U634" s="21"/>
      <c r="V634" s="21"/>
      <c r="W634" s="21"/>
      <c r="X634" s="21"/>
      <c r="Y634" s="21"/>
      <c r="Z634" s="21"/>
    </row>
    <row r="635" spans="1:26" ht="14">
      <c r="A635" s="21"/>
      <c r="B635" s="21"/>
      <c r="C635" s="21"/>
      <c r="D635" s="5"/>
      <c r="E635" s="5"/>
      <c r="F635" s="5"/>
      <c r="G635" s="21"/>
      <c r="H635" s="21"/>
      <c r="I635" s="21"/>
      <c r="J635" s="21"/>
      <c r="K635" s="21"/>
      <c r="L635" s="21"/>
      <c r="M635" s="21"/>
      <c r="N635" s="21"/>
      <c r="O635" s="21"/>
      <c r="P635" s="21"/>
      <c r="Q635" s="21"/>
      <c r="R635" s="21"/>
      <c r="S635" s="21"/>
      <c r="T635" s="21"/>
      <c r="U635" s="21"/>
      <c r="V635" s="21"/>
      <c r="W635" s="21"/>
      <c r="X635" s="21"/>
      <c r="Y635" s="21"/>
      <c r="Z635" s="21"/>
    </row>
    <row r="636" spans="1:26" ht="14">
      <c r="A636" s="21"/>
      <c r="B636" s="21"/>
      <c r="C636" s="21"/>
      <c r="D636" s="5"/>
      <c r="E636" s="5"/>
      <c r="F636" s="5"/>
      <c r="G636" s="21"/>
      <c r="H636" s="21"/>
      <c r="I636" s="21"/>
      <c r="J636" s="21"/>
      <c r="K636" s="21"/>
      <c r="L636" s="21"/>
      <c r="M636" s="21"/>
      <c r="N636" s="21"/>
      <c r="O636" s="21"/>
      <c r="P636" s="21"/>
      <c r="Q636" s="21"/>
      <c r="R636" s="21"/>
      <c r="S636" s="21"/>
      <c r="T636" s="21"/>
      <c r="U636" s="21"/>
      <c r="V636" s="21"/>
      <c r="W636" s="21"/>
      <c r="X636" s="21"/>
      <c r="Y636" s="21"/>
      <c r="Z636" s="21"/>
    </row>
    <row r="637" spans="1:26" ht="14">
      <c r="A637" s="21"/>
      <c r="B637" s="21"/>
      <c r="C637" s="21"/>
      <c r="D637" s="5"/>
      <c r="E637" s="5"/>
      <c r="F637" s="5"/>
      <c r="G637" s="21"/>
      <c r="H637" s="21"/>
      <c r="I637" s="21"/>
      <c r="J637" s="21"/>
      <c r="K637" s="21"/>
      <c r="L637" s="21"/>
      <c r="M637" s="21"/>
      <c r="N637" s="21"/>
      <c r="O637" s="21"/>
      <c r="P637" s="21"/>
      <c r="Q637" s="21"/>
      <c r="R637" s="21"/>
      <c r="S637" s="21"/>
      <c r="T637" s="21"/>
      <c r="U637" s="21"/>
      <c r="V637" s="21"/>
      <c r="W637" s="21"/>
      <c r="X637" s="21"/>
      <c r="Y637" s="21"/>
      <c r="Z637" s="21"/>
    </row>
    <row r="638" spans="1:26" ht="14">
      <c r="A638" s="21"/>
      <c r="B638" s="21"/>
      <c r="C638" s="21"/>
      <c r="D638" s="5"/>
      <c r="E638" s="5"/>
      <c r="F638" s="5"/>
      <c r="G638" s="21"/>
      <c r="H638" s="21"/>
      <c r="I638" s="21"/>
      <c r="J638" s="21"/>
      <c r="K638" s="21"/>
      <c r="L638" s="21"/>
      <c r="M638" s="21"/>
      <c r="N638" s="21"/>
      <c r="O638" s="21"/>
      <c r="P638" s="21"/>
      <c r="Q638" s="21"/>
      <c r="R638" s="21"/>
      <c r="S638" s="21"/>
      <c r="T638" s="21"/>
      <c r="U638" s="21"/>
      <c r="V638" s="21"/>
      <c r="W638" s="21"/>
      <c r="X638" s="21"/>
      <c r="Y638" s="21"/>
      <c r="Z638" s="21"/>
    </row>
    <row r="639" spans="1:26" ht="14">
      <c r="A639" s="21"/>
      <c r="B639" s="21"/>
      <c r="C639" s="21"/>
      <c r="D639" s="5"/>
      <c r="E639" s="5"/>
      <c r="F639" s="5"/>
      <c r="G639" s="21"/>
      <c r="H639" s="21"/>
      <c r="I639" s="21"/>
      <c r="J639" s="21"/>
      <c r="K639" s="21"/>
      <c r="L639" s="21"/>
      <c r="M639" s="21"/>
      <c r="N639" s="21"/>
      <c r="O639" s="21"/>
      <c r="P639" s="21"/>
      <c r="Q639" s="21"/>
      <c r="R639" s="21"/>
      <c r="S639" s="21"/>
      <c r="T639" s="21"/>
      <c r="U639" s="21"/>
      <c r="V639" s="21"/>
      <c r="W639" s="21"/>
      <c r="X639" s="21"/>
      <c r="Y639" s="21"/>
      <c r="Z639" s="21"/>
    </row>
    <row r="640" spans="1:26" ht="14">
      <c r="A640" s="21"/>
      <c r="B640" s="21"/>
      <c r="C640" s="21"/>
      <c r="D640" s="5"/>
      <c r="E640" s="5"/>
      <c r="F640" s="5"/>
      <c r="G640" s="21"/>
      <c r="H640" s="21"/>
      <c r="I640" s="21"/>
      <c r="J640" s="21"/>
      <c r="K640" s="21"/>
      <c r="L640" s="21"/>
      <c r="M640" s="21"/>
      <c r="N640" s="21"/>
      <c r="O640" s="21"/>
      <c r="P640" s="21"/>
      <c r="Q640" s="21"/>
      <c r="R640" s="21"/>
      <c r="S640" s="21"/>
      <c r="T640" s="21"/>
      <c r="U640" s="21"/>
      <c r="V640" s="21"/>
      <c r="W640" s="21"/>
      <c r="X640" s="21"/>
      <c r="Y640" s="21"/>
      <c r="Z640" s="21"/>
    </row>
    <row r="641" spans="1:26" ht="14">
      <c r="A641" s="21"/>
      <c r="B641" s="21"/>
      <c r="C641" s="21"/>
      <c r="D641" s="5"/>
      <c r="E641" s="5"/>
      <c r="F641" s="5"/>
      <c r="G641" s="21"/>
      <c r="H641" s="21"/>
      <c r="I641" s="21"/>
      <c r="J641" s="21"/>
      <c r="K641" s="21"/>
      <c r="L641" s="21"/>
      <c r="M641" s="21"/>
      <c r="N641" s="21"/>
      <c r="O641" s="21"/>
      <c r="P641" s="21"/>
      <c r="Q641" s="21"/>
      <c r="R641" s="21"/>
      <c r="S641" s="21"/>
      <c r="T641" s="21"/>
      <c r="U641" s="21"/>
      <c r="V641" s="21"/>
      <c r="W641" s="21"/>
      <c r="X641" s="21"/>
      <c r="Y641" s="21"/>
      <c r="Z641" s="21"/>
    </row>
    <row r="642" spans="1:26" ht="14">
      <c r="A642" s="21"/>
      <c r="B642" s="21"/>
      <c r="C642" s="21"/>
      <c r="D642" s="5"/>
      <c r="E642" s="5"/>
      <c r="F642" s="5"/>
      <c r="G642" s="21"/>
      <c r="H642" s="21"/>
      <c r="I642" s="21"/>
      <c r="J642" s="21"/>
      <c r="K642" s="21"/>
      <c r="L642" s="21"/>
      <c r="M642" s="21"/>
      <c r="N642" s="21"/>
      <c r="O642" s="21"/>
      <c r="P642" s="21"/>
      <c r="Q642" s="21"/>
      <c r="R642" s="21"/>
      <c r="S642" s="21"/>
      <c r="T642" s="21"/>
      <c r="U642" s="21"/>
      <c r="V642" s="21"/>
      <c r="W642" s="21"/>
      <c r="X642" s="21"/>
      <c r="Y642" s="21"/>
      <c r="Z642" s="21"/>
    </row>
    <row r="643" spans="1:26" ht="14">
      <c r="A643" s="21"/>
      <c r="B643" s="21"/>
      <c r="C643" s="21"/>
      <c r="D643" s="5"/>
      <c r="E643" s="5"/>
      <c r="F643" s="5"/>
      <c r="G643" s="21"/>
      <c r="H643" s="21"/>
      <c r="I643" s="21"/>
      <c r="J643" s="21"/>
      <c r="K643" s="21"/>
      <c r="L643" s="21"/>
      <c r="M643" s="21"/>
      <c r="N643" s="21"/>
      <c r="O643" s="21"/>
      <c r="P643" s="21"/>
      <c r="Q643" s="21"/>
      <c r="R643" s="21"/>
      <c r="S643" s="21"/>
      <c r="T643" s="21"/>
      <c r="U643" s="21"/>
      <c r="V643" s="21"/>
      <c r="W643" s="21"/>
      <c r="X643" s="21"/>
      <c r="Y643" s="21"/>
      <c r="Z643" s="21"/>
    </row>
    <row r="644" spans="1:26" ht="14">
      <c r="A644" s="21"/>
      <c r="B644" s="21"/>
      <c r="C644" s="21"/>
      <c r="D644" s="5"/>
      <c r="E644" s="5"/>
      <c r="F644" s="5"/>
      <c r="G644" s="21"/>
      <c r="H644" s="21"/>
      <c r="I644" s="21"/>
      <c r="J644" s="21"/>
      <c r="K644" s="21"/>
      <c r="L644" s="21"/>
      <c r="M644" s="21"/>
      <c r="N644" s="21"/>
      <c r="O644" s="21"/>
      <c r="P644" s="21"/>
      <c r="Q644" s="21"/>
      <c r="R644" s="21"/>
      <c r="S644" s="21"/>
      <c r="T644" s="21"/>
      <c r="U644" s="21"/>
      <c r="V644" s="21"/>
      <c r="W644" s="21"/>
      <c r="X644" s="21"/>
      <c r="Y644" s="21"/>
      <c r="Z644" s="21"/>
    </row>
    <row r="645" spans="1:26" ht="14">
      <c r="A645" s="21"/>
      <c r="B645" s="21"/>
      <c r="C645" s="21"/>
      <c r="D645" s="5"/>
      <c r="E645" s="5"/>
      <c r="F645" s="5"/>
      <c r="G645" s="21"/>
      <c r="H645" s="21"/>
      <c r="I645" s="21"/>
      <c r="J645" s="21"/>
      <c r="K645" s="21"/>
      <c r="L645" s="21"/>
      <c r="M645" s="21"/>
      <c r="N645" s="21"/>
      <c r="O645" s="21"/>
      <c r="P645" s="21"/>
      <c r="Q645" s="21"/>
      <c r="R645" s="21"/>
      <c r="S645" s="21"/>
      <c r="T645" s="21"/>
      <c r="U645" s="21"/>
      <c r="V645" s="21"/>
      <c r="W645" s="21"/>
      <c r="X645" s="21"/>
      <c r="Y645" s="21"/>
      <c r="Z645" s="21"/>
    </row>
    <row r="646" spans="1:26" ht="14">
      <c r="A646" s="21"/>
      <c r="B646" s="21"/>
      <c r="C646" s="21"/>
      <c r="D646" s="5"/>
      <c r="E646" s="5"/>
      <c r="F646" s="5"/>
      <c r="G646" s="21"/>
      <c r="H646" s="21"/>
      <c r="I646" s="21"/>
      <c r="J646" s="21"/>
      <c r="K646" s="21"/>
      <c r="L646" s="21"/>
      <c r="M646" s="21"/>
      <c r="N646" s="21"/>
      <c r="O646" s="21"/>
      <c r="P646" s="21"/>
      <c r="Q646" s="21"/>
      <c r="R646" s="21"/>
      <c r="S646" s="21"/>
      <c r="T646" s="21"/>
      <c r="U646" s="21"/>
      <c r="V646" s="21"/>
      <c r="W646" s="21"/>
      <c r="X646" s="21"/>
      <c r="Y646" s="21"/>
      <c r="Z646" s="21"/>
    </row>
    <row r="647" spans="1:26" ht="14">
      <c r="A647" s="21"/>
      <c r="B647" s="21"/>
      <c r="C647" s="21"/>
      <c r="D647" s="5"/>
      <c r="E647" s="5"/>
      <c r="F647" s="5"/>
      <c r="G647" s="21"/>
      <c r="H647" s="21"/>
      <c r="I647" s="21"/>
      <c r="J647" s="21"/>
      <c r="K647" s="21"/>
      <c r="L647" s="21"/>
      <c r="M647" s="21"/>
      <c r="N647" s="21"/>
      <c r="O647" s="21"/>
      <c r="P647" s="21"/>
      <c r="Q647" s="21"/>
      <c r="R647" s="21"/>
      <c r="S647" s="21"/>
      <c r="T647" s="21"/>
      <c r="U647" s="21"/>
      <c r="V647" s="21"/>
      <c r="W647" s="21"/>
      <c r="X647" s="21"/>
      <c r="Y647" s="21"/>
      <c r="Z647" s="21"/>
    </row>
    <row r="648" spans="1:26" ht="14">
      <c r="A648" s="21"/>
      <c r="B648" s="21"/>
      <c r="C648" s="21"/>
      <c r="D648" s="5"/>
      <c r="E648" s="5"/>
      <c r="F648" s="5"/>
      <c r="G648" s="21"/>
      <c r="H648" s="21"/>
      <c r="I648" s="21"/>
      <c r="J648" s="21"/>
      <c r="K648" s="21"/>
      <c r="L648" s="21"/>
      <c r="M648" s="21"/>
      <c r="N648" s="21"/>
      <c r="O648" s="21"/>
      <c r="P648" s="21"/>
      <c r="Q648" s="21"/>
      <c r="R648" s="21"/>
      <c r="S648" s="21"/>
      <c r="T648" s="21"/>
      <c r="U648" s="21"/>
      <c r="V648" s="21"/>
      <c r="W648" s="21"/>
      <c r="X648" s="21"/>
      <c r="Y648" s="21"/>
      <c r="Z648" s="21"/>
    </row>
    <row r="649" spans="1:26" ht="14">
      <c r="A649" s="21"/>
      <c r="B649" s="21"/>
      <c r="C649" s="21"/>
      <c r="D649" s="5"/>
      <c r="E649" s="5"/>
      <c r="F649" s="5"/>
      <c r="G649" s="21"/>
      <c r="H649" s="21"/>
      <c r="I649" s="21"/>
      <c r="J649" s="21"/>
      <c r="K649" s="21"/>
      <c r="L649" s="21"/>
      <c r="M649" s="21"/>
      <c r="N649" s="21"/>
      <c r="O649" s="21"/>
      <c r="P649" s="21"/>
      <c r="Q649" s="21"/>
      <c r="R649" s="21"/>
      <c r="S649" s="21"/>
      <c r="T649" s="21"/>
      <c r="U649" s="21"/>
      <c r="V649" s="21"/>
      <c r="W649" s="21"/>
      <c r="X649" s="21"/>
      <c r="Y649" s="21"/>
      <c r="Z649" s="21"/>
    </row>
    <row r="650" spans="1:26" ht="14">
      <c r="A650" s="21"/>
      <c r="B650" s="21"/>
      <c r="C650" s="21"/>
      <c r="D650" s="5"/>
      <c r="E650" s="5"/>
      <c r="F650" s="5"/>
      <c r="G650" s="21"/>
      <c r="H650" s="21"/>
      <c r="I650" s="21"/>
      <c r="J650" s="21"/>
      <c r="K650" s="21"/>
      <c r="L650" s="21"/>
      <c r="M650" s="21"/>
      <c r="N650" s="21"/>
      <c r="O650" s="21"/>
      <c r="P650" s="21"/>
      <c r="Q650" s="21"/>
      <c r="R650" s="21"/>
      <c r="S650" s="21"/>
      <c r="T650" s="21"/>
      <c r="U650" s="21"/>
      <c r="V650" s="21"/>
      <c r="W650" s="21"/>
      <c r="X650" s="21"/>
      <c r="Y650" s="21"/>
      <c r="Z650" s="21"/>
    </row>
    <row r="651" spans="1:26" ht="14">
      <c r="A651" s="21"/>
      <c r="B651" s="21"/>
      <c r="C651" s="21"/>
      <c r="D651" s="5"/>
      <c r="E651" s="5"/>
      <c r="F651" s="5"/>
      <c r="G651" s="21"/>
      <c r="H651" s="21"/>
      <c r="I651" s="21"/>
      <c r="J651" s="21"/>
      <c r="K651" s="21"/>
      <c r="L651" s="21"/>
      <c r="M651" s="21"/>
      <c r="N651" s="21"/>
      <c r="O651" s="21"/>
      <c r="P651" s="21"/>
      <c r="Q651" s="21"/>
      <c r="R651" s="21"/>
      <c r="S651" s="21"/>
      <c r="T651" s="21"/>
      <c r="U651" s="21"/>
      <c r="V651" s="21"/>
      <c r="W651" s="21"/>
      <c r="X651" s="21"/>
      <c r="Y651" s="21"/>
      <c r="Z651" s="21"/>
    </row>
    <row r="652" spans="1:26" ht="14">
      <c r="A652" s="21"/>
      <c r="B652" s="21"/>
      <c r="C652" s="21"/>
      <c r="D652" s="5"/>
      <c r="E652" s="5"/>
      <c r="F652" s="5"/>
      <c r="G652" s="21"/>
      <c r="H652" s="21"/>
      <c r="I652" s="21"/>
      <c r="J652" s="21"/>
      <c r="K652" s="21"/>
      <c r="L652" s="21"/>
      <c r="M652" s="21"/>
      <c r="N652" s="21"/>
      <c r="O652" s="21"/>
      <c r="P652" s="21"/>
      <c r="Q652" s="21"/>
      <c r="R652" s="21"/>
      <c r="S652" s="21"/>
      <c r="T652" s="21"/>
      <c r="U652" s="21"/>
      <c r="V652" s="21"/>
      <c r="W652" s="21"/>
      <c r="X652" s="21"/>
      <c r="Y652" s="21"/>
      <c r="Z652" s="21"/>
    </row>
    <row r="653" spans="1:26" ht="14">
      <c r="A653" s="21"/>
      <c r="B653" s="21"/>
      <c r="C653" s="21"/>
      <c r="D653" s="5"/>
      <c r="E653" s="5"/>
      <c r="F653" s="5"/>
      <c r="G653" s="21"/>
      <c r="H653" s="21"/>
      <c r="I653" s="21"/>
      <c r="J653" s="21"/>
      <c r="K653" s="21"/>
      <c r="L653" s="21"/>
      <c r="M653" s="21"/>
      <c r="N653" s="21"/>
      <c r="O653" s="21"/>
      <c r="P653" s="21"/>
      <c r="Q653" s="21"/>
      <c r="R653" s="21"/>
      <c r="S653" s="21"/>
      <c r="T653" s="21"/>
      <c r="U653" s="21"/>
      <c r="V653" s="21"/>
      <c r="W653" s="21"/>
      <c r="X653" s="21"/>
      <c r="Y653" s="21"/>
      <c r="Z653" s="21"/>
    </row>
    <row r="654" spans="1:26" ht="14">
      <c r="A654" s="21"/>
      <c r="B654" s="21"/>
      <c r="C654" s="21"/>
      <c r="D654" s="5"/>
      <c r="E654" s="5"/>
      <c r="F654" s="5"/>
      <c r="G654" s="21"/>
      <c r="H654" s="21"/>
      <c r="I654" s="21"/>
      <c r="J654" s="21"/>
      <c r="K654" s="21"/>
      <c r="L654" s="21"/>
      <c r="M654" s="21"/>
      <c r="N654" s="21"/>
      <c r="O654" s="21"/>
      <c r="P654" s="21"/>
      <c r="Q654" s="21"/>
      <c r="R654" s="21"/>
      <c r="S654" s="21"/>
      <c r="T654" s="21"/>
      <c r="U654" s="21"/>
      <c r="V654" s="21"/>
      <c r="W654" s="21"/>
      <c r="X654" s="21"/>
      <c r="Y654" s="21"/>
      <c r="Z654" s="21"/>
    </row>
    <row r="655" spans="1:26" ht="14">
      <c r="A655" s="21"/>
      <c r="B655" s="21"/>
      <c r="C655" s="21"/>
      <c r="D655" s="5"/>
      <c r="E655" s="5"/>
      <c r="F655" s="5"/>
      <c r="G655" s="21"/>
      <c r="H655" s="21"/>
      <c r="I655" s="21"/>
      <c r="J655" s="21"/>
      <c r="K655" s="21"/>
      <c r="L655" s="21"/>
      <c r="M655" s="21"/>
      <c r="N655" s="21"/>
      <c r="O655" s="21"/>
      <c r="P655" s="21"/>
      <c r="Q655" s="21"/>
      <c r="R655" s="21"/>
      <c r="S655" s="21"/>
      <c r="T655" s="21"/>
      <c r="U655" s="21"/>
      <c r="V655" s="21"/>
      <c r="W655" s="21"/>
      <c r="X655" s="21"/>
      <c r="Y655" s="21"/>
      <c r="Z655" s="21"/>
    </row>
    <row r="656" spans="1:26" ht="14">
      <c r="A656" s="21"/>
      <c r="B656" s="21"/>
      <c r="C656" s="21"/>
      <c r="D656" s="5"/>
      <c r="E656" s="5"/>
      <c r="F656" s="5"/>
      <c r="G656" s="21"/>
      <c r="H656" s="21"/>
      <c r="I656" s="21"/>
      <c r="J656" s="21"/>
      <c r="K656" s="21"/>
      <c r="L656" s="21"/>
      <c r="M656" s="21"/>
      <c r="N656" s="21"/>
      <c r="O656" s="21"/>
      <c r="P656" s="21"/>
      <c r="Q656" s="21"/>
      <c r="R656" s="21"/>
      <c r="S656" s="21"/>
      <c r="T656" s="21"/>
      <c r="U656" s="21"/>
      <c r="V656" s="21"/>
      <c r="W656" s="21"/>
      <c r="X656" s="21"/>
      <c r="Y656" s="21"/>
      <c r="Z656" s="21"/>
    </row>
    <row r="657" spans="1:26" ht="14">
      <c r="A657" s="21"/>
      <c r="B657" s="21"/>
      <c r="C657" s="21"/>
      <c r="D657" s="5"/>
      <c r="E657" s="5"/>
      <c r="F657" s="5"/>
      <c r="G657" s="21"/>
      <c r="H657" s="21"/>
      <c r="I657" s="21"/>
      <c r="J657" s="21"/>
      <c r="K657" s="21"/>
      <c r="L657" s="21"/>
      <c r="M657" s="21"/>
      <c r="N657" s="21"/>
      <c r="O657" s="21"/>
      <c r="P657" s="21"/>
      <c r="Q657" s="21"/>
      <c r="R657" s="21"/>
      <c r="S657" s="21"/>
      <c r="T657" s="21"/>
      <c r="U657" s="21"/>
      <c r="V657" s="21"/>
      <c r="W657" s="21"/>
      <c r="X657" s="21"/>
      <c r="Y657" s="21"/>
      <c r="Z657" s="21"/>
    </row>
    <row r="658" spans="1:26" ht="14">
      <c r="A658" s="21"/>
      <c r="B658" s="21"/>
      <c r="C658" s="21"/>
      <c r="D658" s="5"/>
      <c r="E658" s="5"/>
      <c r="F658" s="5"/>
      <c r="G658" s="21"/>
      <c r="H658" s="21"/>
      <c r="I658" s="21"/>
      <c r="J658" s="21"/>
      <c r="K658" s="21"/>
      <c r="L658" s="21"/>
      <c r="M658" s="21"/>
      <c r="N658" s="21"/>
      <c r="O658" s="21"/>
      <c r="P658" s="21"/>
      <c r="Q658" s="21"/>
      <c r="R658" s="21"/>
      <c r="S658" s="21"/>
      <c r="T658" s="21"/>
      <c r="U658" s="21"/>
      <c r="V658" s="21"/>
      <c r="W658" s="21"/>
      <c r="X658" s="21"/>
      <c r="Y658" s="21"/>
      <c r="Z658" s="21"/>
    </row>
    <row r="659" spans="1:26" ht="14">
      <c r="A659" s="21"/>
      <c r="B659" s="21"/>
      <c r="C659" s="21"/>
      <c r="D659" s="5"/>
      <c r="E659" s="5"/>
      <c r="F659" s="5"/>
      <c r="G659" s="21"/>
      <c r="H659" s="21"/>
      <c r="I659" s="21"/>
      <c r="J659" s="21"/>
      <c r="K659" s="21"/>
      <c r="L659" s="21"/>
      <c r="M659" s="21"/>
      <c r="N659" s="21"/>
      <c r="O659" s="21"/>
      <c r="P659" s="21"/>
      <c r="Q659" s="21"/>
      <c r="R659" s="21"/>
      <c r="S659" s="21"/>
      <c r="T659" s="21"/>
      <c r="U659" s="21"/>
      <c r="V659" s="21"/>
      <c r="W659" s="21"/>
      <c r="X659" s="21"/>
      <c r="Y659" s="21"/>
      <c r="Z659" s="21"/>
    </row>
    <row r="660" spans="1:26" ht="14">
      <c r="A660" s="21"/>
      <c r="B660" s="21"/>
      <c r="C660" s="21"/>
      <c r="D660" s="5"/>
      <c r="E660" s="5"/>
      <c r="F660" s="5"/>
      <c r="G660" s="21"/>
      <c r="H660" s="21"/>
      <c r="I660" s="21"/>
      <c r="J660" s="21"/>
      <c r="K660" s="21"/>
      <c r="L660" s="21"/>
      <c r="M660" s="21"/>
      <c r="N660" s="21"/>
      <c r="O660" s="21"/>
      <c r="P660" s="21"/>
      <c r="Q660" s="21"/>
      <c r="R660" s="21"/>
      <c r="S660" s="21"/>
      <c r="T660" s="21"/>
      <c r="U660" s="21"/>
      <c r="V660" s="21"/>
      <c r="W660" s="21"/>
      <c r="X660" s="21"/>
      <c r="Y660" s="21"/>
      <c r="Z660" s="21"/>
    </row>
    <row r="661" spans="1:26" ht="14">
      <c r="A661" s="21"/>
      <c r="B661" s="21"/>
      <c r="C661" s="21"/>
      <c r="D661" s="5"/>
      <c r="E661" s="5"/>
      <c r="F661" s="5"/>
      <c r="G661" s="21"/>
      <c r="H661" s="21"/>
      <c r="I661" s="21"/>
      <c r="J661" s="21"/>
      <c r="K661" s="21"/>
      <c r="L661" s="21"/>
      <c r="M661" s="21"/>
      <c r="N661" s="21"/>
      <c r="O661" s="21"/>
      <c r="P661" s="21"/>
      <c r="Q661" s="21"/>
      <c r="R661" s="21"/>
      <c r="S661" s="21"/>
      <c r="T661" s="21"/>
      <c r="U661" s="21"/>
      <c r="V661" s="21"/>
      <c r="W661" s="21"/>
      <c r="X661" s="21"/>
      <c r="Y661" s="21"/>
      <c r="Z661" s="21"/>
    </row>
    <row r="662" spans="1:26" ht="14">
      <c r="A662" s="21"/>
      <c r="B662" s="21"/>
      <c r="C662" s="21"/>
      <c r="D662" s="5"/>
      <c r="E662" s="5"/>
      <c r="F662" s="5"/>
      <c r="G662" s="21"/>
      <c r="H662" s="21"/>
      <c r="I662" s="21"/>
      <c r="J662" s="21"/>
      <c r="K662" s="21"/>
      <c r="L662" s="21"/>
      <c r="M662" s="21"/>
      <c r="N662" s="21"/>
      <c r="O662" s="21"/>
      <c r="P662" s="21"/>
      <c r="Q662" s="21"/>
      <c r="R662" s="21"/>
      <c r="S662" s="21"/>
      <c r="T662" s="21"/>
      <c r="U662" s="21"/>
      <c r="V662" s="21"/>
      <c r="W662" s="21"/>
      <c r="X662" s="21"/>
      <c r="Y662" s="21"/>
      <c r="Z662" s="21"/>
    </row>
    <row r="663" spans="1:26" ht="14">
      <c r="A663" s="21"/>
      <c r="B663" s="21"/>
      <c r="C663" s="21"/>
      <c r="D663" s="5"/>
      <c r="E663" s="5"/>
      <c r="F663" s="5"/>
      <c r="G663" s="21"/>
      <c r="H663" s="21"/>
      <c r="I663" s="21"/>
      <c r="J663" s="21"/>
      <c r="K663" s="21"/>
      <c r="L663" s="21"/>
      <c r="M663" s="21"/>
      <c r="N663" s="21"/>
      <c r="O663" s="21"/>
      <c r="P663" s="21"/>
      <c r="Q663" s="21"/>
      <c r="R663" s="21"/>
      <c r="S663" s="21"/>
      <c r="T663" s="21"/>
      <c r="U663" s="21"/>
      <c r="V663" s="21"/>
      <c r="W663" s="21"/>
      <c r="X663" s="21"/>
      <c r="Y663" s="21"/>
      <c r="Z663" s="21"/>
    </row>
    <row r="664" spans="1:26" ht="14">
      <c r="A664" s="21"/>
      <c r="B664" s="21"/>
      <c r="C664" s="21"/>
      <c r="D664" s="5"/>
      <c r="E664" s="5"/>
      <c r="F664" s="5"/>
      <c r="G664" s="21"/>
      <c r="H664" s="21"/>
      <c r="I664" s="21"/>
      <c r="J664" s="21"/>
      <c r="K664" s="21"/>
      <c r="L664" s="21"/>
      <c r="M664" s="21"/>
      <c r="N664" s="21"/>
      <c r="O664" s="21"/>
      <c r="P664" s="21"/>
      <c r="Q664" s="21"/>
      <c r="R664" s="21"/>
      <c r="S664" s="21"/>
      <c r="T664" s="21"/>
      <c r="U664" s="21"/>
      <c r="V664" s="21"/>
      <c r="W664" s="21"/>
      <c r="X664" s="21"/>
      <c r="Y664" s="21"/>
      <c r="Z664" s="21"/>
    </row>
    <row r="665" spans="1:26" ht="14">
      <c r="A665" s="21"/>
      <c r="B665" s="21"/>
      <c r="C665" s="21"/>
      <c r="D665" s="5"/>
      <c r="E665" s="5"/>
      <c r="F665" s="5"/>
      <c r="G665" s="21"/>
      <c r="H665" s="21"/>
      <c r="I665" s="21"/>
      <c r="J665" s="21"/>
      <c r="K665" s="21"/>
      <c r="L665" s="21"/>
      <c r="M665" s="21"/>
      <c r="N665" s="21"/>
      <c r="O665" s="21"/>
      <c r="P665" s="21"/>
      <c r="Q665" s="21"/>
      <c r="R665" s="21"/>
      <c r="S665" s="21"/>
      <c r="T665" s="21"/>
      <c r="U665" s="21"/>
      <c r="V665" s="21"/>
      <c r="W665" s="21"/>
      <c r="X665" s="21"/>
      <c r="Y665" s="21"/>
      <c r="Z665" s="21"/>
    </row>
    <row r="666" spans="1:26" ht="14">
      <c r="A666" s="21"/>
      <c r="B666" s="21"/>
      <c r="C666" s="21"/>
      <c r="D666" s="5"/>
      <c r="E666" s="5"/>
      <c r="F666" s="5"/>
      <c r="G666" s="21"/>
      <c r="H666" s="21"/>
      <c r="I666" s="21"/>
      <c r="J666" s="21"/>
      <c r="K666" s="21"/>
      <c r="L666" s="21"/>
      <c r="M666" s="21"/>
      <c r="N666" s="21"/>
      <c r="O666" s="21"/>
      <c r="P666" s="21"/>
      <c r="Q666" s="21"/>
      <c r="R666" s="21"/>
      <c r="S666" s="21"/>
      <c r="T666" s="21"/>
      <c r="U666" s="21"/>
      <c r="V666" s="21"/>
      <c r="W666" s="21"/>
      <c r="X666" s="21"/>
      <c r="Y666" s="21"/>
      <c r="Z666" s="21"/>
    </row>
    <row r="667" spans="1:26" ht="14">
      <c r="A667" s="21"/>
      <c r="B667" s="21"/>
      <c r="C667" s="21"/>
      <c r="D667" s="5"/>
      <c r="E667" s="5"/>
      <c r="F667" s="5"/>
      <c r="G667" s="21"/>
      <c r="H667" s="21"/>
      <c r="I667" s="21"/>
      <c r="J667" s="21"/>
      <c r="K667" s="21"/>
      <c r="L667" s="21"/>
      <c r="M667" s="21"/>
      <c r="N667" s="21"/>
      <c r="O667" s="21"/>
      <c r="P667" s="21"/>
      <c r="Q667" s="21"/>
      <c r="R667" s="21"/>
      <c r="S667" s="21"/>
      <c r="T667" s="21"/>
      <c r="U667" s="21"/>
      <c r="V667" s="21"/>
      <c r="W667" s="21"/>
      <c r="X667" s="21"/>
      <c r="Y667" s="21"/>
      <c r="Z667" s="21"/>
    </row>
    <row r="668" spans="1:26" ht="14">
      <c r="A668" s="21"/>
      <c r="B668" s="21"/>
      <c r="C668" s="21"/>
      <c r="D668" s="5"/>
      <c r="E668" s="5"/>
      <c r="F668" s="5"/>
      <c r="G668" s="21"/>
      <c r="H668" s="21"/>
      <c r="I668" s="21"/>
      <c r="J668" s="21"/>
      <c r="K668" s="21"/>
      <c r="L668" s="21"/>
      <c r="M668" s="21"/>
      <c r="N668" s="21"/>
      <c r="O668" s="21"/>
      <c r="P668" s="21"/>
      <c r="Q668" s="21"/>
      <c r="R668" s="21"/>
      <c r="S668" s="21"/>
      <c r="T668" s="21"/>
      <c r="U668" s="21"/>
      <c r="V668" s="21"/>
      <c r="W668" s="21"/>
      <c r="X668" s="21"/>
      <c r="Y668" s="21"/>
      <c r="Z668" s="21"/>
    </row>
    <row r="669" spans="1:26" ht="14">
      <c r="A669" s="21"/>
      <c r="B669" s="21"/>
      <c r="C669" s="21"/>
      <c r="D669" s="5"/>
      <c r="E669" s="5"/>
      <c r="F669" s="5"/>
      <c r="G669" s="21"/>
      <c r="H669" s="21"/>
      <c r="I669" s="21"/>
      <c r="J669" s="21"/>
      <c r="K669" s="21"/>
      <c r="L669" s="21"/>
      <c r="M669" s="21"/>
      <c r="N669" s="21"/>
      <c r="O669" s="21"/>
      <c r="P669" s="21"/>
      <c r="Q669" s="21"/>
      <c r="R669" s="21"/>
      <c r="S669" s="21"/>
      <c r="T669" s="21"/>
      <c r="U669" s="21"/>
      <c r="V669" s="21"/>
      <c r="W669" s="21"/>
      <c r="X669" s="21"/>
      <c r="Y669" s="21"/>
      <c r="Z669" s="21"/>
    </row>
    <row r="670" spans="1:26" ht="14">
      <c r="A670" s="21"/>
      <c r="B670" s="21"/>
      <c r="C670" s="21"/>
      <c r="D670" s="5"/>
      <c r="E670" s="5"/>
      <c r="F670" s="5"/>
      <c r="G670" s="21"/>
      <c r="H670" s="21"/>
      <c r="I670" s="21"/>
      <c r="J670" s="21"/>
      <c r="K670" s="21"/>
      <c r="L670" s="21"/>
      <c r="M670" s="21"/>
      <c r="N670" s="21"/>
      <c r="O670" s="21"/>
      <c r="P670" s="21"/>
      <c r="Q670" s="21"/>
      <c r="R670" s="21"/>
      <c r="S670" s="21"/>
      <c r="T670" s="21"/>
      <c r="U670" s="21"/>
      <c r="V670" s="21"/>
      <c r="W670" s="21"/>
      <c r="X670" s="21"/>
      <c r="Y670" s="21"/>
      <c r="Z670" s="21"/>
    </row>
    <row r="671" spans="1:26" ht="14">
      <c r="A671" s="21"/>
      <c r="B671" s="21"/>
      <c r="C671" s="21"/>
      <c r="D671" s="5"/>
      <c r="E671" s="5"/>
      <c r="F671" s="5"/>
      <c r="G671" s="21"/>
      <c r="H671" s="21"/>
      <c r="I671" s="21"/>
      <c r="J671" s="21"/>
      <c r="K671" s="21"/>
      <c r="L671" s="21"/>
      <c r="M671" s="21"/>
      <c r="N671" s="21"/>
      <c r="O671" s="21"/>
      <c r="P671" s="21"/>
      <c r="Q671" s="21"/>
      <c r="R671" s="21"/>
      <c r="S671" s="21"/>
      <c r="T671" s="21"/>
      <c r="U671" s="21"/>
      <c r="V671" s="21"/>
      <c r="W671" s="21"/>
      <c r="X671" s="21"/>
      <c r="Y671" s="21"/>
      <c r="Z671" s="21"/>
    </row>
    <row r="672" spans="1:26" ht="14">
      <c r="A672" s="21"/>
      <c r="B672" s="21"/>
      <c r="C672" s="21"/>
      <c r="D672" s="5"/>
      <c r="E672" s="5"/>
      <c r="F672" s="5"/>
      <c r="G672" s="21"/>
      <c r="H672" s="21"/>
      <c r="I672" s="21"/>
      <c r="J672" s="21"/>
      <c r="K672" s="21"/>
      <c r="L672" s="21"/>
      <c r="M672" s="21"/>
      <c r="N672" s="21"/>
      <c r="O672" s="21"/>
      <c r="P672" s="21"/>
      <c r="Q672" s="21"/>
      <c r="R672" s="21"/>
      <c r="S672" s="21"/>
      <c r="T672" s="21"/>
      <c r="U672" s="21"/>
      <c r="V672" s="21"/>
      <c r="W672" s="21"/>
      <c r="X672" s="21"/>
      <c r="Y672" s="21"/>
      <c r="Z672" s="21"/>
    </row>
    <row r="673" spans="1:26" ht="14">
      <c r="A673" s="21"/>
      <c r="B673" s="21"/>
      <c r="C673" s="21"/>
      <c r="D673" s="5"/>
      <c r="E673" s="5"/>
      <c r="F673" s="5"/>
      <c r="G673" s="21"/>
      <c r="H673" s="21"/>
      <c r="I673" s="21"/>
      <c r="J673" s="21"/>
      <c r="K673" s="21"/>
      <c r="L673" s="21"/>
      <c r="M673" s="21"/>
      <c r="N673" s="21"/>
      <c r="O673" s="21"/>
      <c r="P673" s="21"/>
      <c r="Q673" s="21"/>
      <c r="R673" s="21"/>
      <c r="S673" s="21"/>
      <c r="T673" s="21"/>
      <c r="U673" s="21"/>
      <c r="V673" s="21"/>
      <c r="W673" s="21"/>
      <c r="X673" s="21"/>
      <c r="Y673" s="21"/>
      <c r="Z673" s="21"/>
    </row>
    <row r="674" spans="1:26" ht="14">
      <c r="A674" s="21"/>
      <c r="B674" s="21"/>
      <c r="C674" s="21"/>
      <c r="D674" s="5"/>
      <c r="E674" s="5"/>
      <c r="F674" s="5"/>
      <c r="G674" s="21"/>
      <c r="H674" s="21"/>
      <c r="I674" s="21"/>
      <c r="J674" s="21"/>
      <c r="K674" s="21"/>
      <c r="L674" s="21"/>
      <c r="M674" s="21"/>
      <c r="N674" s="21"/>
      <c r="O674" s="21"/>
      <c r="P674" s="21"/>
      <c r="Q674" s="21"/>
      <c r="R674" s="21"/>
      <c r="S674" s="21"/>
      <c r="T674" s="21"/>
      <c r="U674" s="21"/>
      <c r="V674" s="21"/>
      <c r="W674" s="21"/>
      <c r="X674" s="21"/>
      <c r="Y674" s="21"/>
      <c r="Z674" s="21"/>
    </row>
    <row r="675" spans="1:26" ht="14">
      <c r="A675" s="21"/>
      <c r="B675" s="21"/>
      <c r="C675" s="21"/>
      <c r="D675" s="5"/>
      <c r="E675" s="5"/>
      <c r="F675" s="5"/>
      <c r="G675" s="21"/>
      <c r="H675" s="21"/>
      <c r="I675" s="21"/>
      <c r="J675" s="21"/>
      <c r="K675" s="21"/>
      <c r="L675" s="21"/>
      <c r="M675" s="21"/>
      <c r="N675" s="21"/>
      <c r="O675" s="21"/>
      <c r="P675" s="21"/>
      <c r="Q675" s="21"/>
      <c r="R675" s="21"/>
      <c r="S675" s="21"/>
      <c r="T675" s="21"/>
      <c r="U675" s="21"/>
      <c r="V675" s="21"/>
      <c r="W675" s="21"/>
      <c r="X675" s="21"/>
      <c r="Y675" s="21"/>
      <c r="Z675" s="21"/>
    </row>
    <row r="676" spans="1:26" ht="14">
      <c r="A676" s="21"/>
      <c r="B676" s="21"/>
      <c r="C676" s="21"/>
      <c r="D676" s="5"/>
      <c r="E676" s="5"/>
      <c r="F676" s="5"/>
      <c r="G676" s="21"/>
      <c r="H676" s="21"/>
      <c r="I676" s="21"/>
      <c r="J676" s="21"/>
      <c r="K676" s="21"/>
      <c r="L676" s="21"/>
      <c r="M676" s="21"/>
      <c r="N676" s="21"/>
      <c r="O676" s="21"/>
      <c r="P676" s="21"/>
      <c r="Q676" s="21"/>
      <c r="R676" s="21"/>
      <c r="S676" s="21"/>
      <c r="T676" s="21"/>
      <c r="U676" s="21"/>
      <c r="V676" s="21"/>
      <c r="W676" s="21"/>
      <c r="X676" s="21"/>
      <c r="Y676" s="21"/>
      <c r="Z676" s="21"/>
    </row>
    <row r="677" spans="1:26" ht="14">
      <c r="A677" s="21"/>
      <c r="B677" s="21"/>
      <c r="C677" s="21"/>
      <c r="D677" s="5"/>
      <c r="E677" s="5"/>
      <c r="F677" s="5"/>
      <c r="G677" s="21"/>
      <c r="H677" s="21"/>
      <c r="I677" s="21"/>
      <c r="J677" s="21"/>
      <c r="K677" s="21"/>
      <c r="L677" s="21"/>
      <c r="M677" s="21"/>
      <c r="N677" s="21"/>
      <c r="O677" s="21"/>
      <c r="P677" s="21"/>
      <c r="Q677" s="21"/>
      <c r="R677" s="21"/>
      <c r="S677" s="21"/>
      <c r="T677" s="21"/>
      <c r="U677" s="21"/>
      <c r="V677" s="21"/>
      <c r="W677" s="21"/>
      <c r="X677" s="21"/>
      <c r="Y677" s="21"/>
      <c r="Z677" s="21"/>
    </row>
    <row r="678" spans="1:26" ht="14">
      <c r="A678" s="21"/>
      <c r="B678" s="21"/>
      <c r="C678" s="21"/>
      <c r="D678" s="5"/>
      <c r="E678" s="5"/>
      <c r="F678" s="5"/>
      <c r="G678" s="21"/>
      <c r="H678" s="21"/>
      <c r="I678" s="21"/>
      <c r="J678" s="21"/>
      <c r="K678" s="21"/>
      <c r="L678" s="21"/>
      <c r="M678" s="21"/>
      <c r="N678" s="21"/>
      <c r="O678" s="21"/>
      <c r="P678" s="21"/>
      <c r="Q678" s="21"/>
      <c r="R678" s="21"/>
      <c r="S678" s="21"/>
      <c r="T678" s="21"/>
      <c r="U678" s="21"/>
      <c r="V678" s="21"/>
      <c r="W678" s="21"/>
      <c r="X678" s="21"/>
      <c r="Y678" s="21"/>
      <c r="Z678" s="21"/>
    </row>
    <row r="679" spans="1:26" ht="14">
      <c r="A679" s="21"/>
      <c r="B679" s="21"/>
      <c r="C679" s="21"/>
      <c r="D679" s="5"/>
      <c r="E679" s="5"/>
      <c r="F679" s="5"/>
      <c r="G679" s="21"/>
      <c r="H679" s="21"/>
      <c r="I679" s="21"/>
      <c r="J679" s="21"/>
      <c r="K679" s="21"/>
      <c r="L679" s="21"/>
      <c r="M679" s="21"/>
      <c r="N679" s="21"/>
      <c r="O679" s="21"/>
      <c r="P679" s="21"/>
      <c r="Q679" s="21"/>
      <c r="R679" s="21"/>
      <c r="S679" s="21"/>
      <c r="T679" s="21"/>
      <c r="U679" s="21"/>
      <c r="V679" s="21"/>
      <c r="W679" s="21"/>
      <c r="X679" s="21"/>
      <c r="Y679" s="21"/>
      <c r="Z679" s="21"/>
    </row>
    <row r="680" spans="1:26" ht="14">
      <c r="A680" s="21"/>
      <c r="B680" s="21"/>
      <c r="C680" s="21"/>
      <c r="D680" s="5"/>
      <c r="E680" s="5"/>
      <c r="F680" s="5"/>
      <c r="G680" s="21"/>
      <c r="H680" s="21"/>
      <c r="I680" s="21"/>
      <c r="J680" s="21"/>
      <c r="K680" s="21"/>
      <c r="L680" s="21"/>
      <c r="M680" s="21"/>
      <c r="N680" s="21"/>
      <c r="O680" s="21"/>
      <c r="P680" s="21"/>
      <c r="Q680" s="21"/>
      <c r="R680" s="21"/>
      <c r="S680" s="21"/>
      <c r="T680" s="21"/>
      <c r="U680" s="21"/>
      <c r="V680" s="21"/>
      <c r="W680" s="21"/>
      <c r="X680" s="21"/>
      <c r="Y680" s="21"/>
      <c r="Z680" s="21"/>
    </row>
    <row r="681" spans="1:26" ht="14">
      <c r="A681" s="21"/>
      <c r="B681" s="21"/>
      <c r="C681" s="21"/>
      <c r="D681" s="5"/>
      <c r="E681" s="5"/>
      <c r="F681" s="5"/>
      <c r="G681" s="21"/>
      <c r="H681" s="21"/>
      <c r="I681" s="21"/>
      <c r="J681" s="21"/>
      <c r="K681" s="21"/>
      <c r="L681" s="21"/>
      <c r="M681" s="21"/>
      <c r="N681" s="21"/>
      <c r="O681" s="21"/>
      <c r="P681" s="21"/>
      <c r="Q681" s="21"/>
      <c r="R681" s="21"/>
      <c r="S681" s="21"/>
      <c r="T681" s="21"/>
      <c r="U681" s="21"/>
      <c r="V681" s="21"/>
      <c r="W681" s="21"/>
      <c r="X681" s="21"/>
      <c r="Y681" s="21"/>
      <c r="Z681" s="21"/>
    </row>
    <row r="682" spans="1:26" ht="14">
      <c r="A682" s="21"/>
      <c r="B682" s="21"/>
      <c r="C682" s="21"/>
      <c r="D682" s="5"/>
      <c r="E682" s="5"/>
      <c r="F682" s="5"/>
      <c r="G682" s="21"/>
      <c r="H682" s="21"/>
      <c r="I682" s="21"/>
      <c r="J682" s="21"/>
      <c r="K682" s="21"/>
      <c r="L682" s="21"/>
      <c r="M682" s="21"/>
      <c r="N682" s="21"/>
      <c r="O682" s="21"/>
      <c r="P682" s="21"/>
      <c r="Q682" s="21"/>
      <c r="R682" s="21"/>
      <c r="S682" s="21"/>
      <c r="T682" s="21"/>
      <c r="U682" s="21"/>
      <c r="V682" s="21"/>
      <c r="W682" s="21"/>
      <c r="X682" s="21"/>
      <c r="Y682" s="21"/>
      <c r="Z682" s="21"/>
    </row>
    <row r="683" spans="1:26" ht="14">
      <c r="A683" s="21"/>
      <c r="B683" s="21"/>
      <c r="C683" s="21"/>
      <c r="D683" s="5"/>
      <c r="E683" s="5"/>
      <c r="F683" s="5"/>
      <c r="G683" s="21"/>
      <c r="H683" s="21"/>
      <c r="I683" s="21"/>
      <c r="J683" s="21"/>
      <c r="K683" s="21"/>
      <c r="L683" s="21"/>
      <c r="M683" s="21"/>
      <c r="N683" s="21"/>
      <c r="O683" s="21"/>
      <c r="P683" s="21"/>
      <c r="Q683" s="21"/>
      <c r="R683" s="21"/>
      <c r="S683" s="21"/>
      <c r="T683" s="21"/>
      <c r="U683" s="21"/>
      <c r="V683" s="21"/>
      <c r="W683" s="21"/>
      <c r="X683" s="21"/>
      <c r="Y683" s="21"/>
      <c r="Z683" s="21"/>
    </row>
    <row r="684" spans="1:26" ht="14">
      <c r="A684" s="21"/>
      <c r="B684" s="21"/>
      <c r="C684" s="21"/>
      <c r="D684" s="5"/>
      <c r="E684" s="5"/>
      <c r="F684" s="5"/>
      <c r="G684" s="21"/>
      <c r="H684" s="21"/>
      <c r="I684" s="21"/>
      <c r="J684" s="21"/>
      <c r="K684" s="21"/>
      <c r="L684" s="21"/>
      <c r="M684" s="21"/>
      <c r="N684" s="21"/>
      <c r="O684" s="21"/>
      <c r="P684" s="21"/>
      <c r="Q684" s="21"/>
      <c r="R684" s="21"/>
      <c r="S684" s="21"/>
      <c r="T684" s="21"/>
      <c r="U684" s="21"/>
      <c r="V684" s="21"/>
      <c r="W684" s="21"/>
      <c r="X684" s="21"/>
      <c r="Y684" s="21"/>
      <c r="Z684" s="21"/>
    </row>
    <row r="685" spans="1:26" ht="14">
      <c r="A685" s="21"/>
      <c r="B685" s="21"/>
      <c r="C685" s="21"/>
      <c r="D685" s="5"/>
      <c r="E685" s="5"/>
      <c r="F685" s="5"/>
      <c r="G685" s="21"/>
      <c r="H685" s="21"/>
      <c r="I685" s="21"/>
      <c r="J685" s="21"/>
      <c r="K685" s="21"/>
      <c r="L685" s="21"/>
      <c r="M685" s="21"/>
      <c r="N685" s="21"/>
      <c r="O685" s="21"/>
      <c r="P685" s="21"/>
      <c r="Q685" s="21"/>
      <c r="R685" s="21"/>
      <c r="S685" s="21"/>
      <c r="T685" s="21"/>
      <c r="U685" s="21"/>
      <c r="V685" s="21"/>
      <c r="W685" s="21"/>
      <c r="X685" s="21"/>
      <c r="Y685" s="21"/>
      <c r="Z685" s="21"/>
    </row>
    <row r="686" spans="1:26" ht="14">
      <c r="A686" s="21"/>
      <c r="B686" s="21"/>
      <c r="C686" s="21"/>
      <c r="D686" s="5"/>
      <c r="E686" s="5"/>
      <c r="F686" s="5"/>
      <c r="G686" s="21"/>
      <c r="H686" s="21"/>
      <c r="I686" s="21"/>
      <c r="J686" s="21"/>
      <c r="K686" s="21"/>
      <c r="L686" s="21"/>
      <c r="M686" s="21"/>
      <c r="N686" s="21"/>
      <c r="O686" s="21"/>
      <c r="P686" s="21"/>
      <c r="Q686" s="21"/>
      <c r="R686" s="21"/>
      <c r="S686" s="21"/>
      <c r="T686" s="21"/>
      <c r="U686" s="21"/>
      <c r="V686" s="21"/>
      <c r="W686" s="21"/>
      <c r="X686" s="21"/>
      <c r="Y686" s="21"/>
      <c r="Z686" s="21"/>
    </row>
    <row r="687" spans="1:26" ht="14">
      <c r="A687" s="21"/>
      <c r="B687" s="21"/>
      <c r="C687" s="21"/>
      <c r="D687" s="5"/>
      <c r="E687" s="5"/>
      <c r="F687" s="5"/>
      <c r="G687" s="21"/>
      <c r="H687" s="21"/>
      <c r="I687" s="21"/>
      <c r="J687" s="21"/>
      <c r="K687" s="21"/>
      <c r="L687" s="21"/>
      <c r="M687" s="21"/>
      <c r="N687" s="21"/>
      <c r="O687" s="21"/>
      <c r="P687" s="21"/>
      <c r="Q687" s="21"/>
      <c r="R687" s="21"/>
      <c r="S687" s="21"/>
      <c r="T687" s="21"/>
      <c r="U687" s="21"/>
      <c r="V687" s="21"/>
      <c r="W687" s="21"/>
      <c r="X687" s="21"/>
      <c r="Y687" s="21"/>
      <c r="Z687" s="21"/>
    </row>
    <row r="688" spans="1:26" ht="14">
      <c r="A688" s="21"/>
      <c r="B688" s="21"/>
      <c r="C688" s="21"/>
      <c r="D688" s="5"/>
      <c r="E688" s="5"/>
      <c r="F688" s="5"/>
      <c r="G688" s="21"/>
      <c r="H688" s="21"/>
      <c r="I688" s="21"/>
      <c r="J688" s="21"/>
      <c r="K688" s="21"/>
      <c r="L688" s="21"/>
      <c r="M688" s="21"/>
      <c r="N688" s="21"/>
      <c r="O688" s="21"/>
      <c r="P688" s="21"/>
      <c r="Q688" s="21"/>
      <c r="R688" s="21"/>
      <c r="S688" s="21"/>
      <c r="T688" s="21"/>
      <c r="U688" s="21"/>
      <c r="V688" s="21"/>
      <c r="W688" s="21"/>
      <c r="X688" s="21"/>
      <c r="Y688" s="21"/>
      <c r="Z688" s="21"/>
    </row>
    <row r="689" spans="1:26" ht="14">
      <c r="A689" s="21"/>
      <c r="B689" s="21"/>
      <c r="C689" s="21"/>
      <c r="D689" s="5"/>
      <c r="E689" s="5"/>
      <c r="F689" s="5"/>
      <c r="G689" s="21"/>
      <c r="H689" s="21"/>
      <c r="I689" s="21"/>
      <c r="J689" s="21"/>
      <c r="K689" s="21"/>
      <c r="L689" s="21"/>
      <c r="M689" s="21"/>
      <c r="N689" s="21"/>
      <c r="O689" s="21"/>
      <c r="P689" s="21"/>
      <c r="Q689" s="21"/>
      <c r="R689" s="21"/>
      <c r="S689" s="21"/>
      <c r="T689" s="21"/>
      <c r="U689" s="21"/>
      <c r="V689" s="21"/>
      <c r="W689" s="21"/>
      <c r="X689" s="21"/>
      <c r="Y689" s="21"/>
      <c r="Z689" s="21"/>
    </row>
    <row r="690" spans="1:26" ht="14">
      <c r="A690" s="21"/>
      <c r="B690" s="21"/>
      <c r="C690" s="21"/>
      <c r="D690" s="5"/>
      <c r="E690" s="5"/>
      <c r="F690" s="5"/>
      <c r="G690" s="21"/>
      <c r="H690" s="21"/>
      <c r="I690" s="21"/>
      <c r="J690" s="21"/>
      <c r="K690" s="21"/>
      <c r="L690" s="21"/>
      <c r="M690" s="21"/>
      <c r="N690" s="21"/>
      <c r="O690" s="21"/>
      <c r="P690" s="21"/>
      <c r="Q690" s="21"/>
      <c r="R690" s="21"/>
      <c r="S690" s="21"/>
      <c r="T690" s="21"/>
      <c r="U690" s="21"/>
      <c r="V690" s="21"/>
      <c r="W690" s="21"/>
      <c r="X690" s="21"/>
      <c r="Y690" s="21"/>
      <c r="Z690" s="21"/>
    </row>
    <row r="691" spans="1:26" ht="14">
      <c r="A691" s="21"/>
      <c r="B691" s="21"/>
      <c r="C691" s="21"/>
      <c r="D691" s="5"/>
      <c r="E691" s="5"/>
      <c r="F691" s="5"/>
      <c r="G691" s="21"/>
      <c r="H691" s="21"/>
      <c r="I691" s="21"/>
      <c r="J691" s="21"/>
      <c r="K691" s="21"/>
      <c r="L691" s="21"/>
      <c r="M691" s="21"/>
      <c r="N691" s="21"/>
      <c r="O691" s="21"/>
      <c r="P691" s="21"/>
      <c r="Q691" s="21"/>
      <c r="R691" s="21"/>
      <c r="S691" s="21"/>
      <c r="T691" s="21"/>
      <c r="U691" s="21"/>
      <c r="V691" s="21"/>
      <c r="W691" s="21"/>
      <c r="X691" s="21"/>
      <c r="Y691" s="21"/>
      <c r="Z691" s="21"/>
    </row>
    <row r="692" spans="1:26" ht="14">
      <c r="A692" s="21"/>
      <c r="B692" s="21"/>
      <c r="C692" s="21"/>
      <c r="D692" s="5"/>
      <c r="E692" s="5"/>
      <c r="F692" s="5"/>
      <c r="G692" s="21"/>
      <c r="H692" s="21"/>
      <c r="I692" s="21"/>
      <c r="J692" s="21"/>
      <c r="K692" s="21"/>
      <c r="L692" s="21"/>
      <c r="M692" s="21"/>
      <c r="N692" s="21"/>
      <c r="O692" s="21"/>
      <c r="P692" s="21"/>
      <c r="Q692" s="21"/>
      <c r="R692" s="21"/>
      <c r="S692" s="21"/>
      <c r="T692" s="21"/>
      <c r="U692" s="21"/>
      <c r="V692" s="21"/>
      <c r="W692" s="21"/>
      <c r="X692" s="21"/>
      <c r="Y692" s="21"/>
      <c r="Z692" s="21"/>
    </row>
    <row r="693" spans="1:26" ht="14">
      <c r="A693" s="21"/>
      <c r="B693" s="21"/>
      <c r="C693" s="21"/>
      <c r="D693" s="5"/>
      <c r="E693" s="5"/>
      <c r="F693" s="5"/>
      <c r="G693" s="21"/>
      <c r="H693" s="21"/>
      <c r="I693" s="21"/>
      <c r="J693" s="21"/>
      <c r="K693" s="21"/>
      <c r="L693" s="21"/>
      <c r="M693" s="21"/>
      <c r="N693" s="21"/>
      <c r="O693" s="21"/>
      <c r="P693" s="21"/>
      <c r="Q693" s="21"/>
      <c r="R693" s="21"/>
      <c r="S693" s="21"/>
      <c r="T693" s="21"/>
      <c r="U693" s="21"/>
      <c r="V693" s="21"/>
      <c r="W693" s="21"/>
      <c r="X693" s="21"/>
      <c r="Y693" s="21"/>
      <c r="Z693" s="21"/>
    </row>
    <row r="694" spans="1:26" ht="14">
      <c r="A694" s="21"/>
      <c r="B694" s="21"/>
      <c r="C694" s="21"/>
      <c r="D694" s="5"/>
      <c r="E694" s="5"/>
      <c r="F694" s="5"/>
      <c r="G694" s="21"/>
      <c r="H694" s="21"/>
      <c r="I694" s="21"/>
      <c r="J694" s="21"/>
      <c r="K694" s="21"/>
      <c r="L694" s="21"/>
      <c r="M694" s="21"/>
      <c r="N694" s="21"/>
      <c r="O694" s="21"/>
      <c r="P694" s="21"/>
      <c r="Q694" s="21"/>
      <c r="R694" s="21"/>
      <c r="S694" s="21"/>
      <c r="T694" s="21"/>
      <c r="U694" s="21"/>
      <c r="V694" s="21"/>
      <c r="W694" s="21"/>
      <c r="X694" s="21"/>
      <c r="Y694" s="21"/>
      <c r="Z694" s="21"/>
    </row>
    <row r="695" spans="1:26" ht="14">
      <c r="A695" s="21"/>
      <c r="B695" s="21"/>
      <c r="C695" s="21"/>
      <c r="D695" s="5"/>
      <c r="E695" s="5"/>
      <c r="F695" s="5"/>
      <c r="G695" s="21"/>
      <c r="H695" s="21"/>
      <c r="I695" s="21"/>
      <c r="J695" s="21"/>
      <c r="K695" s="21"/>
      <c r="L695" s="21"/>
      <c r="M695" s="21"/>
      <c r="N695" s="21"/>
      <c r="O695" s="21"/>
      <c r="P695" s="21"/>
      <c r="Q695" s="21"/>
      <c r="R695" s="21"/>
      <c r="S695" s="21"/>
      <c r="T695" s="21"/>
      <c r="U695" s="21"/>
      <c r="V695" s="21"/>
      <c r="W695" s="21"/>
      <c r="X695" s="21"/>
      <c r="Y695" s="21"/>
      <c r="Z695" s="21"/>
    </row>
    <row r="696" spans="1:26" ht="14">
      <c r="A696" s="21"/>
      <c r="B696" s="21"/>
      <c r="C696" s="21"/>
      <c r="D696" s="5"/>
      <c r="E696" s="5"/>
      <c r="F696" s="5"/>
      <c r="G696" s="21"/>
      <c r="H696" s="21"/>
      <c r="I696" s="21"/>
      <c r="J696" s="21"/>
      <c r="K696" s="21"/>
      <c r="L696" s="21"/>
      <c r="M696" s="21"/>
      <c r="N696" s="21"/>
      <c r="O696" s="21"/>
      <c r="P696" s="21"/>
      <c r="Q696" s="21"/>
      <c r="R696" s="21"/>
      <c r="S696" s="21"/>
      <c r="T696" s="21"/>
      <c r="U696" s="21"/>
      <c r="V696" s="21"/>
      <c r="W696" s="21"/>
      <c r="X696" s="21"/>
      <c r="Y696" s="21"/>
      <c r="Z696" s="21"/>
    </row>
    <row r="697" spans="1:26" ht="14">
      <c r="A697" s="21"/>
      <c r="B697" s="21"/>
      <c r="C697" s="21"/>
      <c r="D697" s="5"/>
      <c r="E697" s="5"/>
      <c r="F697" s="5"/>
      <c r="G697" s="21"/>
      <c r="H697" s="21"/>
      <c r="I697" s="21"/>
      <c r="J697" s="21"/>
      <c r="K697" s="21"/>
      <c r="L697" s="21"/>
      <c r="M697" s="21"/>
      <c r="N697" s="21"/>
      <c r="O697" s="21"/>
      <c r="P697" s="21"/>
      <c r="Q697" s="21"/>
      <c r="R697" s="21"/>
      <c r="S697" s="21"/>
      <c r="T697" s="21"/>
      <c r="U697" s="21"/>
      <c r="V697" s="21"/>
      <c r="W697" s="21"/>
      <c r="X697" s="21"/>
      <c r="Y697" s="21"/>
      <c r="Z697" s="21"/>
    </row>
    <row r="698" spans="1:26" ht="14">
      <c r="A698" s="21"/>
      <c r="B698" s="21"/>
      <c r="C698" s="21"/>
      <c r="D698" s="5"/>
      <c r="E698" s="5"/>
      <c r="F698" s="5"/>
      <c r="G698" s="21"/>
      <c r="H698" s="21"/>
      <c r="I698" s="21"/>
      <c r="J698" s="21"/>
      <c r="K698" s="21"/>
      <c r="L698" s="21"/>
      <c r="M698" s="21"/>
      <c r="N698" s="21"/>
      <c r="O698" s="21"/>
      <c r="P698" s="21"/>
      <c r="Q698" s="21"/>
      <c r="R698" s="21"/>
      <c r="S698" s="21"/>
      <c r="T698" s="21"/>
      <c r="U698" s="21"/>
      <c r="V698" s="21"/>
      <c r="W698" s="21"/>
      <c r="X698" s="21"/>
      <c r="Y698" s="21"/>
      <c r="Z698" s="21"/>
    </row>
    <row r="699" spans="1:26" ht="14">
      <c r="A699" s="21"/>
      <c r="B699" s="21"/>
      <c r="C699" s="21"/>
      <c r="D699" s="5"/>
      <c r="E699" s="5"/>
      <c r="F699" s="5"/>
      <c r="G699" s="21"/>
      <c r="H699" s="21"/>
      <c r="I699" s="21"/>
      <c r="J699" s="21"/>
      <c r="K699" s="21"/>
      <c r="L699" s="21"/>
      <c r="M699" s="21"/>
      <c r="N699" s="21"/>
      <c r="O699" s="21"/>
      <c r="P699" s="21"/>
      <c r="Q699" s="21"/>
      <c r="R699" s="21"/>
      <c r="S699" s="21"/>
      <c r="T699" s="21"/>
      <c r="U699" s="21"/>
      <c r="V699" s="21"/>
      <c r="W699" s="21"/>
      <c r="X699" s="21"/>
      <c r="Y699" s="21"/>
      <c r="Z699" s="21"/>
    </row>
    <row r="700" spans="1:26" ht="14">
      <c r="A700" s="21"/>
      <c r="B700" s="21"/>
      <c r="C700" s="21"/>
      <c r="D700" s="5"/>
      <c r="E700" s="5"/>
      <c r="F700" s="5"/>
      <c r="G700" s="21"/>
      <c r="H700" s="21"/>
      <c r="I700" s="21"/>
      <c r="J700" s="21"/>
      <c r="K700" s="21"/>
      <c r="L700" s="21"/>
      <c r="M700" s="21"/>
      <c r="N700" s="21"/>
      <c r="O700" s="21"/>
      <c r="P700" s="21"/>
      <c r="Q700" s="21"/>
      <c r="R700" s="21"/>
      <c r="S700" s="21"/>
      <c r="T700" s="21"/>
      <c r="U700" s="21"/>
      <c r="V700" s="21"/>
      <c r="W700" s="21"/>
      <c r="X700" s="21"/>
      <c r="Y700" s="21"/>
      <c r="Z700" s="21"/>
    </row>
    <row r="701" spans="1:26" ht="14">
      <c r="A701" s="21"/>
      <c r="B701" s="21"/>
      <c r="C701" s="21"/>
      <c r="D701" s="5"/>
      <c r="E701" s="5"/>
      <c r="F701" s="5"/>
      <c r="G701" s="21"/>
      <c r="H701" s="21"/>
      <c r="I701" s="21"/>
      <c r="J701" s="21"/>
      <c r="K701" s="21"/>
      <c r="L701" s="21"/>
      <c r="M701" s="21"/>
      <c r="N701" s="21"/>
      <c r="O701" s="21"/>
      <c r="P701" s="21"/>
      <c r="Q701" s="21"/>
      <c r="R701" s="21"/>
      <c r="S701" s="21"/>
      <c r="T701" s="21"/>
      <c r="U701" s="21"/>
      <c r="V701" s="21"/>
      <c r="W701" s="21"/>
      <c r="X701" s="21"/>
      <c r="Y701" s="21"/>
      <c r="Z701" s="21"/>
    </row>
    <row r="702" spans="1:26" ht="14">
      <c r="A702" s="21"/>
      <c r="B702" s="21"/>
      <c r="C702" s="21"/>
      <c r="D702" s="5"/>
      <c r="E702" s="5"/>
      <c r="F702" s="5"/>
      <c r="G702" s="21"/>
      <c r="H702" s="21"/>
      <c r="I702" s="21"/>
      <c r="J702" s="21"/>
      <c r="K702" s="21"/>
      <c r="L702" s="21"/>
      <c r="M702" s="21"/>
      <c r="N702" s="21"/>
      <c r="O702" s="21"/>
      <c r="P702" s="21"/>
      <c r="Q702" s="21"/>
      <c r="R702" s="21"/>
      <c r="S702" s="21"/>
      <c r="T702" s="21"/>
      <c r="U702" s="21"/>
      <c r="V702" s="21"/>
      <c r="W702" s="21"/>
      <c r="X702" s="21"/>
      <c r="Y702" s="21"/>
      <c r="Z702" s="21"/>
    </row>
    <row r="703" spans="1:26" ht="14">
      <c r="A703" s="21"/>
      <c r="B703" s="21"/>
      <c r="C703" s="21"/>
      <c r="D703" s="5"/>
      <c r="E703" s="5"/>
      <c r="F703" s="5"/>
      <c r="G703" s="21"/>
      <c r="H703" s="21"/>
      <c r="I703" s="21"/>
      <c r="J703" s="21"/>
      <c r="K703" s="21"/>
      <c r="L703" s="21"/>
      <c r="M703" s="21"/>
      <c r="N703" s="21"/>
      <c r="O703" s="21"/>
      <c r="P703" s="21"/>
      <c r="Q703" s="21"/>
      <c r="R703" s="21"/>
      <c r="S703" s="21"/>
      <c r="T703" s="21"/>
      <c r="U703" s="21"/>
      <c r="V703" s="21"/>
      <c r="W703" s="21"/>
      <c r="X703" s="21"/>
      <c r="Y703" s="21"/>
      <c r="Z703" s="21"/>
    </row>
    <row r="704" spans="1:26" ht="14">
      <c r="A704" s="21"/>
      <c r="B704" s="21"/>
      <c r="C704" s="21"/>
      <c r="D704" s="5"/>
      <c r="E704" s="5"/>
      <c r="F704" s="5"/>
      <c r="G704" s="21"/>
      <c r="H704" s="21"/>
      <c r="I704" s="21"/>
      <c r="J704" s="21"/>
      <c r="K704" s="21"/>
      <c r="L704" s="21"/>
      <c r="M704" s="21"/>
      <c r="N704" s="21"/>
      <c r="O704" s="21"/>
      <c r="P704" s="21"/>
      <c r="Q704" s="21"/>
      <c r="R704" s="21"/>
      <c r="S704" s="21"/>
      <c r="T704" s="21"/>
      <c r="U704" s="21"/>
      <c r="V704" s="21"/>
      <c r="W704" s="21"/>
      <c r="X704" s="21"/>
      <c r="Y704" s="21"/>
      <c r="Z704" s="21"/>
    </row>
    <row r="705" spans="1:26" ht="14">
      <c r="A705" s="21"/>
      <c r="B705" s="21"/>
      <c r="C705" s="21"/>
      <c r="D705" s="5"/>
      <c r="E705" s="5"/>
      <c r="F705" s="5"/>
      <c r="G705" s="21"/>
      <c r="H705" s="21"/>
      <c r="I705" s="21"/>
      <c r="J705" s="21"/>
      <c r="K705" s="21"/>
      <c r="L705" s="21"/>
      <c r="M705" s="21"/>
      <c r="N705" s="21"/>
      <c r="O705" s="21"/>
      <c r="P705" s="21"/>
      <c r="Q705" s="21"/>
      <c r="R705" s="21"/>
      <c r="S705" s="21"/>
      <c r="T705" s="21"/>
      <c r="U705" s="21"/>
      <c r="V705" s="21"/>
      <c r="W705" s="21"/>
      <c r="X705" s="21"/>
      <c r="Y705" s="21"/>
      <c r="Z705" s="21"/>
    </row>
    <row r="706" spans="1:26" ht="14">
      <c r="A706" s="21"/>
      <c r="B706" s="21"/>
      <c r="C706" s="21"/>
      <c r="D706" s="5"/>
      <c r="E706" s="5"/>
      <c r="F706" s="5"/>
      <c r="G706" s="21"/>
      <c r="H706" s="21"/>
      <c r="I706" s="21"/>
      <c r="J706" s="21"/>
      <c r="K706" s="21"/>
      <c r="L706" s="21"/>
      <c r="M706" s="21"/>
      <c r="N706" s="21"/>
      <c r="O706" s="21"/>
      <c r="P706" s="21"/>
      <c r="Q706" s="21"/>
      <c r="R706" s="21"/>
      <c r="S706" s="21"/>
      <c r="T706" s="21"/>
      <c r="U706" s="21"/>
      <c r="V706" s="21"/>
      <c r="W706" s="21"/>
      <c r="X706" s="21"/>
      <c r="Y706" s="21"/>
      <c r="Z706" s="21"/>
    </row>
    <row r="707" spans="1:26" ht="14">
      <c r="A707" s="21"/>
      <c r="B707" s="21"/>
      <c r="C707" s="21"/>
      <c r="D707" s="5"/>
      <c r="E707" s="5"/>
      <c r="F707" s="5"/>
      <c r="G707" s="21"/>
      <c r="H707" s="21"/>
      <c r="I707" s="21"/>
      <c r="J707" s="21"/>
      <c r="K707" s="21"/>
      <c r="L707" s="21"/>
      <c r="M707" s="21"/>
      <c r="N707" s="21"/>
      <c r="O707" s="21"/>
      <c r="P707" s="21"/>
      <c r="Q707" s="21"/>
      <c r="R707" s="21"/>
      <c r="S707" s="21"/>
      <c r="T707" s="21"/>
      <c r="U707" s="21"/>
      <c r="V707" s="21"/>
      <c r="W707" s="21"/>
      <c r="X707" s="21"/>
      <c r="Y707" s="21"/>
      <c r="Z707" s="21"/>
    </row>
    <row r="708" spans="1:26" ht="14">
      <c r="A708" s="21"/>
      <c r="B708" s="21"/>
      <c r="C708" s="21"/>
      <c r="D708" s="5"/>
      <c r="E708" s="5"/>
      <c r="F708" s="5"/>
      <c r="G708" s="21"/>
      <c r="H708" s="21"/>
      <c r="I708" s="21"/>
      <c r="J708" s="21"/>
      <c r="K708" s="21"/>
      <c r="L708" s="21"/>
      <c r="M708" s="21"/>
      <c r="N708" s="21"/>
      <c r="O708" s="21"/>
      <c r="P708" s="21"/>
      <c r="Q708" s="21"/>
      <c r="R708" s="21"/>
      <c r="S708" s="21"/>
      <c r="T708" s="21"/>
      <c r="U708" s="21"/>
      <c r="V708" s="21"/>
      <c r="W708" s="21"/>
      <c r="X708" s="21"/>
      <c r="Y708" s="21"/>
      <c r="Z708" s="21"/>
    </row>
    <row r="709" spans="1:26" ht="14">
      <c r="A709" s="21"/>
      <c r="B709" s="21"/>
      <c r="C709" s="21"/>
      <c r="D709" s="5"/>
      <c r="E709" s="5"/>
      <c r="F709" s="5"/>
      <c r="G709" s="21"/>
      <c r="H709" s="21"/>
      <c r="I709" s="21"/>
      <c r="J709" s="21"/>
      <c r="K709" s="21"/>
      <c r="L709" s="21"/>
      <c r="M709" s="21"/>
      <c r="N709" s="21"/>
      <c r="O709" s="21"/>
      <c r="P709" s="21"/>
      <c r="Q709" s="21"/>
      <c r="R709" s="21"/>
      <c r="S709" s="21"/>
      <c r="T709" s="21"/>
      <c r="U709" s="21"/>
      <c r="V709" s="21"/>
      <c r="W709" s="21"/>
      <c r="X709" s="21"/>
      <c r="Y709" s="21"/>
      <c r="Z709" s="21"/>
    </row>
    <row r="710" spans="1:26" ht="14">
      <c r="A710" s="21"/>
      <c r="B710" s="21"/>
      <c r="C710" s="21"/>
      <c r="D710" s="5"/>
      <c r="E710" s="5"/>
      <c r="F710" s="5"/>
      <c r="G710" s="21"/>
      <c r="H710" s="21"/>
      <c r="I710" s="21"/>
      <c r="J710" s="21"/>
      <c r="K710" s="21"/>
      <c r="L710" s="21"/>
      <c r="M710" s="21"/>
      <c r="N710" s="21"/>
      <c r="O710" s="21"/>
      <c r="P710" s="21"/>
      <c r="Q710" s="21"/>
      <c r="R710" s="21"/>
      <c r="S710" s="21"/>
      <c r="T710" s="21"/>
      <c r="U710" s="21"/>
      <c r="V710" s="21"/>
      <c r="W710" s="21"/>
      <c r="X710" s="21"/>
      <c r="Y710" s="21"/>
      <c r="Z710" s="21"/>
    </row>
    <row r="711" spans="1:26" ht="14">
      <c r="A711" s="21"/>
      <c r="B711" s="21"/>
      <c r="C711" s="21"/>
      <c r="D711" s="5"/>
      <c r="E711" s="5"/>
      <c r="F711" s="5"/>
      <c r="G711" s="21"/>
      <c r="H711" s="21"/>
      <c r="I711" s="21"/>
      <c r="J711" s="21"/>
      <c r="K711" s="21"/>
      <c r="L711" s="21"/>
      <c r="M711" s="21"/>
      <c r="N711" s="21"/>
      <c r="O711" s="21"/>
      <c r="P711" s="21"/>
      <c r="Q711" s="21"/>
      <c r="R711" s="21"/>
      <c r="S711" s="21"/>
      <c r="T711" s="21"/>
      <c r="U711" s="21"/>
      <c r="V711" s="21"/>
      <c r="W711" s="21"/>
      <c r="X711" s="21"/>
      <c r="Y711" s="21"/>
      <c r="Z711" s="21"/>
    </row>
    <row r="712" spans="1:26" ht="14">
      <c r="A712" s="21"/>
      <c r="B712" s="21"/>
      <c r="C712" s="21"/>
      <c r="D712" s="5"/>
      <c r="E712" s="5"/>
      <c r="F712" s="5"/>
      <c r="G712" s="21"/>
      <c r="H712" s="21"/>
      <c r="I712" s="21"/>
      <c r="J712" s="21"/>
      <c r="K712" s="21"/>
      <c r="L712" s="21"/>
      <c r="M712" s="21"/>
      <c r="N712" s="21"/>
      <c r="O712" s="21"/>
      <c r="P712" s="21"/>
      <c r="Q712" s="21"/>
      <c r="R712" s="21"/>
      <c r="S712" s="21"/>
      <c r="T712" s="21"/>
      <c r="U712" s="21"/>
      <c r="V712" s="21"/>
      <c r="W712" s="21"/>
      <c r="X712" s="21"/>
      <c r="Y712" s="21"/>
      <c r="Z712" s="21"/>
    </row>
    <row r="713" spans="1:26" ht="14">
      <c r="A713" s="21"/>
      <c r="B713" s="21"/>
      <c r="C713" s="21"/>
      <c r="D713" s="5"/>
      <c r="E713" s="5"/>
      <c r="F713" s="5"/>
      <c r="G713" s="21"/>
      <c r="H713" s="21"/>
      <c r="I713" s="21"/>
      <c r="J713" s="21"/>
      <c r="K713" s="21"/>
      <c r="L713" s="21"/>
      <c r="M713" s="21"/>
      <c r="N713" s="21"/>
      <c r="O713" s="21"/>
      <c r="P713" s="21"/>
      <c r="Q713" s="21"/>
      <c r="R713" s="21"/>
      <c r="S713" s="21"/>
      <c r="T713" s="21"/>
      <c r="U713" s="21"/>
      <c r="V713" s="21"/>
      <c r="W713" s="21"/>
      <c r="X713" s="21"/>
      <c r="Y713" s="21"/>
      <c r="Z713" s="21"/>
    </row>
    <row r="714" spans="1:26" ht="14">
      <c r="A714" s="21"/>
      <c r="B714" s="21"/>
      <c r="C714" s="21"/>
      <c r="D714" s="5"/>
      <c r="E714" s="5"/>
      <c r="F714" s="5"/>
      <c r="G714" s="21"/>
      <c r="H714" s="21"/>
      <c r="I714" s="21"/>
      <c r="J714" s="21"/>
      <c r="K714" s="21"/>
      <c r="L714" s="21"/>
      <c r="M714" s="21"/>
      <c r="N714" s="21"/>
      <c r="O714" s="21"/>
      <c r="P714" s="21"/>
      <c r="Q714" s="21"/>
      <c r="R714" s="21"/>
      <c r="S714" s="21"/>
      <c r="T714" s="21"/>
      <c r="U714" s="21"/>
      <c r="V714" s="21"/>
      <c r="W714" s="21"/>
      <c r="X714" s="21"/>
      <c r="Y714" s="21"/>
      <c r="Z714" s="21"/>
    </row>
    <row r="715" spans="1:26" ht="14">
      <c r="A715" s="21"/>
      <c r="B715" s="21"/>
      <c r="C715" s="21"/>
      <c r="D715" s="5"/>
      <c r="E715" s="5"/>
      <c r="F715" s="5"/>
      <c r="G715" s="21"/>
      <c r="H715" s="21"/>
      <c r="I715" s="21"/>
      <c r="J715" s="21"/>
      <c r="K715" s="21"/>
      <c r="L715" s="21"/>
      <c r="M715" s="21"/>
      <c r="N715" s="21"/>
      <c r="O715" s="21"/>
      <c r="P715" s="21"/>
      <c r="Q715" s="21"/>
      <c r="R715" s="21"/>
      <c r="S715" s="21"/>
      <c r="T715" s="21"/>
      <c r="U715" s="21"/>
      <c r="V715" s="21"/>
      <c r="W715" s="21"/>
      <c r="X715" s="21"/>
      <c r="Y715" s="21"/>
      <c r="Z715" s="21"/>
    </row>
    <row r="716" spans="1:26" ht="14">
      <c r="A716" s="21"/>
      <c r="B716" s="21"/>
      <c r="C716" s="21"/>
      <c r="D716" s="5"/>
      <c r="E716" s="5"/>
      <c r="F716" s="5"/>
      <c r="G716" s="21"/>
      <c r="H716" s="21"/>
      <c r="I716" s="21"/>
      <c r="J716" s="21"/>
      <c r="K716" s="21"/>
      <c r="L716" s="21"/>
      <c r="M716" s="21"/>
      <c r="N716" s="21"/>
      <c r="O716" s="21"/>
      <c r="P716" s="21"/>
      <c r="Q716" s="21"/>
      <c r="R716" s="21"/>
      <c r="S716" s="21"/>
      <c r="T716" s="21"/>
      <c r="U716" s="21"/>
      <c r="V716" s="21"/>
      <c r="W716" s="21"/>
      <c r="X716" s="21"/>
      <c r="Y716" s="21"/>
      <c r="Z716" s="21"/>
    </row>
    <row r="717" spans="1:26" ht="14">
      <c r="A717" s="21"/>
      <c r="B717" s="21"/>
      <c r="C717" s="21"/>
      <c r="D717" s="5"/>
      <c r="E717" s="5"/>
      <c r="F717" s="5"/>
      <c r="G717" s="21"/>
      <c r="H717" s="21"/>
      <c r="I717" s="21"/>
      <c r="J717" s="21"/>
      <c r="K717" s="21"/>
      <c r="L717" s="21"/>
      <c r="M717" s="21"/>
      <c r="N717" s="21"/>
      <c r="O717" s="21"/>
      <c r="P717" s="21"/>
      <c r="Q717" s="21"/>
      <c r="R717" s="21"/>
      <c r="S717" s="21"/>
      <c r="T717" s="21"/>
      <c r="U717" s="21"/>
      <c r="V717" s="21"/>
      <c r="W717" s="21"/>
      <c r="X717" s="21"/>
      <c r="Y717" s="21"/>
      <c r="Z717" s="21"/>
    </row>
    <row r="718" spans="1:26" ht="14">
      <c r="A718" s="21"/>
      <c r="B718" s="21"/>
      <c r="C718" s="21"/>
      <c r="D718" s="5"/>
      <c r="E718" s="5"/>
      <c r="F718" s="5"/>
      <c r="G718" s="21"/>
      <c r="H718" s="21"/>
      <c r="I718" s="21"/>
      <c r="J718" s="21"/>
      <c r="K718" s="21"/>
      <c r="L718" s="21"/>
      <c r="M718" s="21"/>
      <c r="N718" s="21"/>
      <c r="O718" s="21"/>
      <c r="P718" s="21"/>
      <c r="Q718" s="21"/>
      <c r="R718" s="21"/>
      <c r="S718" s="21"/>
      <c r="T718" s="21"/>
      <c r="U718" s="21"/>
      <c r="V718" s="21"/>
      <c r="W718" s="21"/>
      <c r="X718" s="21"/>
      <c r="Y718" s="21"/>
      <c r="Z718" s="21"/>
    </row>
    <row r="719" spans="1:26" ht="14">
      <c r="A719" s="21"/>
      <c r="B719" s="21"/>
      <c r="C719" s="21"/>
      <c r="D719" s="5"/>
      <c r="E719" s="5"/>
      <c r="F719" s="5"/>
      <c r="G719" s="21"/>
      <c r="H719" s="21"/>
      <c r="I719" s="21"/>
      <c r="J719" s="21"/>
      <c r="K719" s="21"/>
      <c r="L719" s="21"/>
      <c r="M719" s="21"/>
      <c r="N719" s="21"/>
      <c r="O719" s="21"/>
      <c r="P719" s="21"/>
      <c r="Q719" s="21"/>
      <c r="R719" s="21"/>
      <c r="S719" s="21"/>
      <c r="T719" s="21"/>
      <c r="U719" s="21"/>
      <c r="V719" s="21"/>
      <c r="W719" s="21"/>
      <c r="X719" s="21"/>
      <c r="Y719" s="21"/>
      <c r="Z719" s="21"/>
    </row>
    <row r="720" spans="1:26" ht="14">
      <c r="A720" s="21"/>
      <c r="B720" s="21"/>
      <c r="C720" s="21"/>
      <c r="D720" s="5"/>
      <c r="E720" s="5"/>
      <c r="F720" s="5"/>
      <c r="G720" s="21"/>
      <c r="H720" s="21"/>
      <c r="I720" s="21"/>
      <c r="J720" s="21"/>
      <c r="K720" s="21"/>
      <c r="L720" s="21"/>
      <c r="M720" s="21"/>
      <c r="N720" s="21"/>
      <c r="O720" s="21"/>
      <c r="P720" s="21"/>
      <c r="Q720" s="21"/>
      <c r="R720" s="21"/>
      <c r="S720" s="21"/>
      <c r="T720" s="21"/>
      <c r="U720" s="21"/>
      <c r="V720" s="21"/>
      <c r="W720" s="21"/>
      <c r="X720" s="21"/>
      <c r="Y720" s="21"/>
      <c r="Z720" s="21"/>
    </row>
    <row r="721" spans="1:26" ht="14">
      <c r="A721" s="21"/>
      <c r="B721" s="21"/>
      <c r="C721" s="21"/>
      <c r="D721" s="5"/>
      <c r="E721" s="5"/>
      <c r="F721" s="5"/>
      <c r="G721" s="21"/>
      <c r="H721" s="21"/>
      <c r="I721" s="21"/>
      <c r="J721" s="21"/>
      <c r="K721" s="21"/>
      <c r="L721" s="21"/>
      <c r="M721" s="21"/>
      <c r="N721" s="21"/>
      <c r="O721" s="21"/>
      <c r="P721" s="21"/>
      <c r="Q721" s="21"/>
      <c r="R721" s="21"/>
      <c r="S721" s="21"/>
      <c r="T721" s="21"/>
      <c r="U721" s="21"/>
      <c r="V721" s="21"/>
      <c r="W721" s="21"/>
      <c r="X721" s="21"/>
      <c r="Y721" s="21"/>
      <c r="Z721" s="21"/>
    </row>
    <row r="722" spans="1:26" ht="14">
      <c r="A722" s="21"/>
      <c r="B722" s="21"/>
      <c r="C722" s="21"/>
      <c r="D722" s="5"/>
      <c r="E722" s="5"/>
      <c r="F722" s="5"/>
      <c r="G722" s="21"/>
      <c r="H722" s="21"/>
      <c r="I722" s="21"/>
      <c r="J722" s="21"/>
      <c r="K722" s="21"/>
      <c r="L722" s="21"/>
      <c r="M722" s="21"/>
      <c r="N722" s="21"/>
      <c r="O722" s="21"/>
      <c r="P722" s="21"/>
      <c r="Q722" s="21"/>
      <c r="R722" s="21"/>
      <c r="S722" s="21"/>
      <c r="T722" s="21"/>
      <c r="U722" s="21"/>
      <c r="V722" s="21"/>
      <c r="W722" s="21"/>
      <c r="X722" s="21"/>
      <c r="Y722" s="21"/>
      <c r="Z722" s="21"/>
    </row>
    <row r="723" spans="1:26" ht="14">
      <c r="A723" s="21"/>
      <c r="B723" s="21"/>
      <c r="C723" s="21"/>
      <c r="D723" s="5"/>
      <c r="E723" s="5"/>
      <c r="F723" s="5"/>
      <c r="G723" s="21"/>
      <c r="H723" s="21"/>
      <c r="I723" s="21"/>
      <c r="J723" s="21"/>
      <c r="K723" s="21"/>
      <c r="L723" s="21"/>
      <c r="M723" s="21"/>
      <c r="N723" s="21"/>
      <c r="O723" s="21"/>
      <c r="P723" s="21"/>
      <c r="Q723" s="21"/>
      <c r="R723" s="21"/>
      <c r="S723" s="21"/>
      <c r="T723" s="21"/>
      <c r="U723" s="21"/>
      <c r="V723" s="21"/>
      <c r="W723" s="21"/>
      <c r="X723" s="21"/>
      <c r="Y723" s="21"/>
      <c r="Z723" s="21"/>
    </row>
    <row r="724" spans="1:26" ht="14">
      <c r="A724" s="21"/>
      <c r="B724" s="21"/>
      <c r="C724" s="21"/>
      <c r="D724" s="5"/>
      <c r="E724" s="5"/>
      <c r="F724" s="5"/>
      <c r="G724" s="21"/>
      <c r="H724" s="21"/>
      <c r="I724" s="21"/>
      <c r="J724" s="21"/>
      <c r="K724" s="21"/>
      <c r="L724" s="21"/>
      <c r="M724" s="21"/>
      <c r="N724" s="21"/>
      <c r="O724" s="21"/>
      <c r="P724" s="21"/>
      <c r="Q724" s="21"/>
      <c r="R724" s="21"/>
      <c r="S724" s="21"/>
      <c r="T724" s="21"/>
      <c r="U724" s="21"/>
      <c r="V724" s="21"/>
      <c r="W724" s="21"/>
      <c r="X724" s="21"/>
      <c r="Y724" s="21"/>
      <c r="Z724" s="21"/>
    </row>
    <row r="725" spans="1:26" ht="14">
      <c r="A725" s="21"/>
      <c r="B725" s="21"/>
      <c r="C725" s="21"/>
      <c r="D725" s="5"/>
      <c r="E725" s="5"/>
      <c r="F725" s="5"/>
      <c r="G725" s="21"/>
      <c r="H725" s="21"/>
      <c r="I725" s="21"/>
      <c r="J725" s="21"/>
      <c r="K725" s="21"/>
      <c r="L725" s="21"/>
      <c r="M725" s="21"/>
      <c r="N725" s="21"/>
      <c r="O725" s="21"/>
      <c r="P725" s="21"/>
      <c r="Q725" s="21"/>
      <c r="R725" s="21"/>
      <c r="S725" s="21"/>
      <c r="T725" s="21"/>
      <c r="U725" s="21"/>
      <c r="V725" s="21"/>
      <c r="W725" s="21"/>
      <c r="X725" s="21"/>
      <c r="Y725" s="21"/>
      <c r="Z725" s="21"/>
    </row>
    <row r="726" spans="1:26" ht="14">
      <c r="A726" s="21"/>
      <c r="B726" s="21"/>
      <c r="C726" s="21"/>
      <c r="D726" s="5"/>
      <c r="E726" s="5"/>
      <c r="F726" s="5"/>
      <c r="G726" s="21"/>
      <c r="H726" s="21"/>
      <c r="I726" s="21"/>
      <c r="J726" s="21"/>
      <c r="K726" s="21"/>
      <c r="L726" s="21"/>
      <c r="M726" s="21"/>
      <c r="N726" s="21"/>
      <c r="O726" s="21"/>
      <c r="P726" s="21"/>
      <c r="Q726" s="21"/>
      <c r="R726" s="21"/>
      <c r="S726" s="21"/>
      <c r="T726" s="21"/>
      <c r="U726" s="21"/>
      <c r="V726" s="21"/>
      <c r="W726" s="21"/>
      <c r="X726" s="21"/>
      <c r="Y726" s="21"/>
      <c r="Z726" s="21"/>
    </row>
    <row r="727" spans="1:26" ht="14">
      <c r="A727" s="21"/>
      <c r="B727" s="21"/>
      <c r="C727" s="21"/>
      <c r="D727" s="5"/>
      <c r="E727" s="5"/>
      <c r="F727" s="5"/>
      <c r="G727" s="21"/>
      <c r="H727" s="21"/>
      <c r="I727" s="21"/>
      <c r="J727" s="21"/>
      <c r="K727" s="21"/>
      <c r="L727" s="21"/>
      <c r="M727" s="21"/>
      <c r="N727" s="21"/>
      <c r="O727" s="21"/>
      <c r="P727" s="21"/>
      <c r="Q727" s="21"/>
      <c r="R727" s="21"/>
      <c r="S727" s="21"/>
      <c r="T727" s="21"/>
      <c r="U727" s="21"/>
      <c r="V727" s="21"/>
      <c r="W727" s="21"/>
      <c r="X727" s="21"/>
      <c r="Y727" s="21"/>
      <c r="Z727" s="21"/>
    </row>
    <row r="728" spans="1:26" ht="14">
      <c r="A728" s="21"/>
      <c r="B728" s="21"/>
      <c r="C728" s="21"/>
      <c r="D728" s="5"/>
      <c r="E728" s="5"/>
      <c r="F728" s="5"/>
      <c r="G728" s="21"/>
      <c r="H728" s="21"/>
      <c r="I728" s="21"/>
      <c r="J728" s="21"/>
      <c r="K728" s="21"/>
      <c r="L728" s="21"/>
      <c r="M728" s="21"/>
      <c r="N728" s="21"/>
      <c r="O728" s="21"/>
      <c r="P728" s="21"/>
      <c r="Q728" s="21"/>
      <c r="R728" s="21"/>
      <c r="S728" s="21"/>
      <c r="T728" s="21"/>
      <c r="U728" s="21"/>
      <c r="V728" s="21"/>
      <c r="W728" s="21"/>
      <c r="X728" s="21"/>
      <c r="Y728" s="21"/>
      <c r="Z728" s="21"/>
    </row>
    <row r="729" spans="1:26" ht="14">
      <c r="A729" s="21"/>
      <c r="B729" s="21"/>
      <c r="C729" s="21"/>
      <c r="D729" s="5"/>
      <c r="E729" s="5"/>
      <c r="F729" s="5"/>
      <c r="G729" s="21"/>
      <c r="H729" s="21"/>
      <c r="I729" s="21"/>
      <c r="J729" s="21"/>
      <c r="K729" s="21"/>
      <c r="L729" s="21"/>
      <c r="M729" s="21"/>
      <c r="N729" s="21"/>
      <c r="O729" s="21"/>
      <c r="P729" s="21"/>
      <c r="Q729" s="21"/>
      <c r="R729" s="21"/>
      <c r="S729" s="21"/>
      <c r="T729" s="21"/>
      <c r="U729" s="21"/>
      <c r="V729" s="21"/>
      <c r="W729" s="21"/>
      <c r="X729" s="21"/>
      <c r="Y729" s="21"/>
      <c r="Z729" s="21"/>
    </row>
    <row r="730" spans="1:26" ht="14">
      <c r="A730" s="21"/>
      <c r="B730" s="21"/>
      <c r="C730" s="21"/>
      <c r="D730" s="5"/>
      <c r="E730" s="5"/>
      <c r="F730" s="5"/>
      <c r="G730" s="21"/>
      <c r="H730" s="21"/>
      <c r="I730" s="21"/>
      <c r="J730" s="21"/>
      <c r="K730" s="21"/>
      <c r="L730" s="21"/>
      <c r="M730" s="21"/>
      <c r="N730" s="21"/>
      <c r="O730" s="21"/>
      <c r="P730" s="21"/>
      <c r="Q730" s="21"/>
      <c r="R730" s="21"/>
      <c r="S730" s="21"/>
      <c r="T730" s="21"/>
      <c r="U730" s="21"/>
      <c r="V730" s="21"/>
      <c r="W730" s="21"/>
      <c r="X730" s="21"/>
      <c r="Y730" s="21"/>
      <c r="Z730" s="21"/>
    </row>
    <row r="731" spans="1:26" ht="14">
      <c r="A731" s="21"/>
      <c r="B731" s="21"/>
      <c r="C731" s="21"/>
      <c r="D731" s="5"/>
      <c r="E731" s="5"/>
      <c r="F731" s="5"/>
      <c r="G731" s="21"/>
      <c r="H731" s="21"/>
      <c r="I731" s="21"/>
      <c r="J731" s="21"/>
      <c r="K731" s="21"/>
      <c r="L731" s="21"/>
      <c r="M731" s="21"/>
      <c r="N731" s="21"/>
      <c r="O731" s="21"/>
      <c r="P731" s="21"/>
      <c r="Q731" s="21"/>
      <c r="R731" s="21"/>
      <c r="S731" s="21"/>
      <c r="T731" s="21"/>
      <c r="U731" s="21"/>
      <c r="V731" s="21"/>
      <c r="W731" s="21"/>
      <c r="X731" s="21"/>
      <c r="Y731" s="21"/>
      <c r="Z731" s="21"/>
    </row>
    <row r="732" spans="1:26" ht="14">
      <c r="A732" s="21"/>
      <c r="B732" s="21"/>
      <c r="C732" s="21"/>
      <c r="D732" s="5"/>
      <c r="E732" s="5"/>
      <c r="F732" s="5"/>
      <c r="G732" s="21"/>
      <c r="H732" s="21"/>
      <c r="I732" s="21"/>
      <c r="J732" s="21"/>
      <c r="K732" s="21"/>
      <c r="L732" s="21"/>
      <c r="M732" s="21"/>
      <c r="N732" s="21"/>
      <c r="O732" s="21"/>
      <c r="P732" s="21"/>
      <c r="Q732" s="21"/>
      <c r="R732" s="21"/>
      <c r="S732" s="21"/>
      <c r="T732" s="21"/>
      <c r="U732" s="21"/>
      <c r="V732" s="21"/>
      <c r="W732" s="21"/>
      <c r="X732" s="21"/>
      <c r="Y732" s="21"/>
      <c r="Z732" s="21"/>
    </row>
    <row r="733" spans="1:26" ht="14">
      <c r="A733" s="21"/>
      <c r="B733" s="21"/>
      <c r="C733" s="21"/>
      <c r="D733" s="5"/>
      <c r="E733" s="5"/>
      <c r="F733" s="5"/>
      <c r="G733" s="21"/>
      <c r="H733" s="21"/>
      <c r="I733" s="21"/>
      <c r="J733" s="21"/>
      <c r="K733" s="21"/>
      <c r="L733" s="21"/>
      <c r="M733" s="21"/>
      <c r="N733" s="21"/>
      <c r="O733" s="21"/>
      <c r="P733" s="21"/>
      <c r="Q733" s="21"/>
      <c r="R733" s="21"/>
      <c r="S733" s="21"/>
      <c r="T733" s="21"/>
      <c r="U733" s="21"/>
      <c r="V733" s="21"/>
      <c r="W733" s="21"/>
      <c r="X733" s="21"/>
      <c r="Y733" s="21"/>
      <c r="Z733" s="21"/>
    </row>
    <row r="734" spans="1:26" ht="14">
      <c r="A734" s="21"/>
      <c r="B734" s="21"/>
      <c r="C734" s="21"/>
      <c r="D734" s="5"/>
      <c r="E734" s="5"/>
      <c r="F734" s="5"/>
      <c r="G734" s="21"/>
      <c r="H734" s="21"/>
      <c r="I734" s="21"/>
      <c r="J734" s="21"/>
      <c r="K734" s="21"/>
      <c r="L734" s="21"/>
      <c r="M734" s="21"/>
      <c r="N734" s="21"/>
      <c r="O734" s="21"/>
      <c r="P734" s="21"/>
      <c r="Q734" s="21"/>
      <c r="R734" s="21"/>
      <c r="S734" s="21"/>
      <c r="T734" s="21"/>
      <c r="U734" s="21"/>
      <c r="V734" s="21"/>
      <c r="W734" s="21"/>
      <c r="X734" s="21"/>
      <c r="Y734" s="21"/>
      <c r="Z734" s="21"/>
    </row>
    <row r="735" spans="1:26" ht="14">
      <c r="A735" s="21"/>
      <c r="B735" s="21"/>
      <c r="C735" s="21"/>
      <c r="D735" s="5"/>
      <c r="E735" s="5"/>
      <c r="F735" s="5"/>
      <c r="G735" s="21"/>
      <c r="H735" s="21"/>
      <c r="I735" s="21"/>
      <c r="J735" s="21"/>
      <c r="K735" s="21"/>
      <c r="L735" s="21"/>
      <c r="M735" s="21"/>
      <c r="N735" s="21"/>
      <c r="O735" s="21"/>
      <c r="P735" s="21"/>
      <c r="Q735" s="21"/>
      <c r="R735" s="21"/>
      <c r="S735" s="21"/>
      <c r="T735" s="21"/>
      <c r="U735" s="21"/>
      <c r="V735" s="21"/>
      <c r="W735" s="21"/>
      <c r="X735" s="21"/>
      <c r="Y735" s="21"/>
      <c r="Z735" s="21"/>
    </row>
    <row r="736" spans="1:26" ht="14">
      <c r="A736" s="21"/>
      <c r="B736" s="21"/>
      <c r="C736" s="21"/>
      <c r="D736" s="5"/>
      <c r="E736" s="5"/>
      <c r="F736" s="5"/>
      <c r="G736" s="21"/>
      <c r="H736" s="21"/>
      <c r="I736" s="21"/>
      <c r="J736" s="21"/>
      <c r="K736" s="21"/>
      <c r="L736" s="21"/>
      <c r="M736" s="21"/>
      <c r="N736" s="21"/>
      <c r="O736" s="21"/>
      <c r="P736" s="21"/>
      <c r="Q736" s="21"/>
      <c r="R736" s="21"/>
      <c r="S736" s="21"/>
      <c r="T736" s="21"/>
      <c r="U736" s="21"/>
      <c r="V736" s="21"/>
      <c r="W736" s="21"/>
      <c r="X736" s="21"/>
      <c r="Y736" s="21"/>
      <c r="Z736" s="21"/>
    </row>
    <row r="737" spans="1:26" ht="14">
      <c r="A737" s="21"/>
      <c r="B737" s="21"/>
      <c r="C737" s="21"/>
      <c r="D737" s="5"/>
      <c r="E737" s="5"/>
      <c r="F737" s="5"/>
      <c r="G737" s="21"/>
      <c r="H737" s="21"/>
      <c r="I737" s="21"/>
      <c r="J737" s="21"/>
      <c r="K737" s="21"/>
      <c r="L737" s="21"/>
      <c r="M737" s="21"/>
      <c r="N737" s="21"/>
      <c r="O737" s="21"/>
      <c r="P737" s="21"/>
      <c r="Q737" s="21"/>
      <c r="R737" s="21"/>
      <c r="S737" s="21"/>
      <c r="T737" s="21"/>
      <c r="U737" s="21"/>
      <c r="V737" s="21"/>
      <c r="W737" s="21"/>
      <c r="X737" s="21"/>
      <c r="Y737" s="21"/>
      <c r="Z737" s="21"/>
    </row>
    <row r="738" spans="1:26" ht="14">
      <c r="A738" s="21"/>
      <c r="B738" s="21"/>
      <c r="C738" s="21"/>
      <c r="D738" s="5"/>
      <c r="E738" s="5"/>
      <c r="F738" s="5"/>
      <c r="G738" s="21"/>
      <c r="H738" s="21"/>
      <c r="I738" s="21"/>
      <c r="J738" s="21"/>
      <c r="K738" s="21"/>
      <c r="L738" s="21"/>
      <c r="M738" s="21"/>
      <c r="N738" s="21"/>
      <c r="O738" s="21"/>
      <c r="P738" s="21"/>
      <c r="Q738" s="21"/>
      <c r="R738" s="21"/>
      <c r="S738" s="21"/>
      <c r="T738" s="21"/>
      <c r="U738" s="21"/>
      <c r="V738" s="21"/>
      <c r="W738" s="21"/>
      <c r="X738" s="21"/>
      <c r="Y738" s="21"/>
      <c r="Z738" s="21"/>
    </row>
    <row r="739" spans="1:26" ht="14">
      <c r="A739" s="21"/>
      <c r="B739" s="21"/>
      <c r="C739" s="21"/>
      <c r="D739" s="5"/>
      <c r="E739" s="5"/>
      <c r="F739" s="5"/>
      <c r="G739" s="21"/>
      <c r="H739" s="21"/>
      <c r="I739" s="21"/>
      <c r="J739" s="21"/>
      <c r="K739" s="21"/>
      <c r="L739" s="21"/>
      <c r="M739" s="21"/>
      <c r="N739" s="21"/>
      <c r="O739" s="21"/>
      <c r="P739" s="21"/>
      <c r="Q739" s="21"/>
      <c r="R739" s="21"/>
      <c r="S739" s="21"/>
      <c r="T739" s="21"/>
      <c r="U739" s="21"/>
      <c r="V739" s="21"/>
      <c r="W739" s="21"/>
      <c r="X739" s="21"/>
      <c r="Y739" s="21"/>
      <c r="Z739" s="21"/>
    </row>
    <row r="740" spans="1:26" ht="14">
      <c r="A740" s="21"/>
      <c r="B740" s="21"/>
      <c r="C740" s="21"/>
      <c r="D740" s="5"/>
      <c r="E740" s="5"/>
      <c r="F740" s="5"/>
      <c r="G740" s="21"/>
      <c r="H740" s="21"/>
      <c r="I740" s="21"/>
      <c r="J740" s="21"/>
      <c r="K740" s="21"/>
      <c r="L740" s="21"/>
      <c r="M740" s="21"/>
      <c r="N740" s="21"/>
      <c r="O740" s="21"/>
      <c r="P740" s="21"/>
      <c r="Q740" s="21"/>
      <c r="R740" s="21"/>
      <c r="S740" s="21"/>
      <c r="T740" s="21"/>
      <c r="U740" s="21"/>
      <c r="V740" s="21"/>
      <c r="W740" s="21"/>
      <c r="X740" s="21"/>
      <c r="Y740" s="21"/>
      <c r="Z740" s="21"/>
    </row>
    <row r="741" spans="1:26" ht="14">
      <c r="A741" s="21"/>
      <c r="B741" s="21"/>
      <c r="C741" s="21"/>
      <c r="D741" s="5"/>
      <c r="E741" s="5"/>
      <c r="F741" s="5"/>
      <c r="G741" s="21"/>
      <c r="H741" s="21"/>
      <c r="I741" s="21"/>
      <c r="J741" s="21"/>
      <c r="K741" s="21"/>
      <c r="L741" s="21"/>
      <c r="M741" s="21"/>
      <c r="N741" s="21"/>
      <c r="O741" s="21"/>
      <c r="P741" s="21"/>
      <c r="Q741" s="21"/>
      <c r="R741" s="21"/>
      <c r="S741" s="21"/>
      <c r="T741" s="21"/>
      <c r="U741" s="21"/>
      <c r="V741" s="21"/>
      <c r="W741" s="21"/>
      <c r="X741" s="21"/>
      <c r="Y741" s="21"/>
      <c r="Z741" s="21"/>
    </row>
    <row r="742" spans="1:26" ht="14">
      <c r="A742" s="21"/>
      <c r="B742" s="21"/>
      <c r="C742" s="21"/>
      <c r="D742" s="5"/>
      <c r="E742" s="5"/>
      <c r="F742" s="5"/>
      <c r="G742" s="21"/>
      <c r="H742" s="21"/>
      <c r="I742" s="21"/>
      <c r="J742" s="21"/>
      <c r="K742" s="21"/>
      <c r="L742" s="21"/>
      <c r="M742" s="21"/>
      <c r="N742" s="21"/>
      <c r="O742" s="21"/>
      <c r="P742" s="21"/>
      <c r="Q742" s="21"/>
      <c r="R742" s="21"/>
      <c r="S742" s="21"/>
      <c r="T742" s="21"/>
      <c r="U742" s="21"/>
      <c r="V742" s="21"/>
      <c r="W742" s="21"/>
      <c r="X742" s="21"/>
      <c r="Y742" s="21"/>
      <c r="Z742" s="21"/>
    </row>
    <row r="743" spans="1:26" ht="14">
      <c r="A743" s="21"/>
      <c r="B743" s="21"/>
      <c r="C743" s="21"/>
      <c r="D743" s="5"/>
      <c r="E743" s="5"/>
      <c r="F743" s="5"/>
      <c r="G743" s="21"/>
      <c r="H743" s="21"/>
      <c r="I743" s="21"/>
      <c r="J743" s="21"/>
      <c r="K743" s="21"/>
      <c r="L743" s="21"/>
      <c r="M743" s="21"/>
      <c r="N743" s="21"/>
      <c r="O743" s="21"/>
      <c r="P743" s="21"/>
      <c r="Q743" s="21"/>
      <c r="R743" s="21"/>
      <c r="S743" s="21"/>
      <c r="T743" s="21"/>
      <c r="U743" s="21"/>
      <c r="V743" s="21"/>
      <c r="W743" s="21"/>
      <c r="X743" s="21"/>
      <c r="Y743" s="21"/>
      <c r="Z743" s="21"/>
    </row>
    <row r="744" spans="1:26" ht="14">
      <c r="A744" s="21"/>
      <c r="B744" s="21"/>
      <c r="C744" s="21"/>
      <c r="D744" s="5"/>
      <c r="E744" s="5"/>
      <c r="F744" s="5"/>
      <c r="G744" s="21"/>
      <c r="H744" s="21"/>
      <c r="I744" s="21"/>
      <c r="J744" s="21"/>
      <c r="K744" s="21"/>
      <c r="L744" s="21"/>
      <c r="M744" s="21"/>
      <c r="N744" s="21"/>
      <c r="O744" s="21"/>
      <c r="P744" s="21"/>
      <c r="Q744" s="21"/>
      <c r="R744" s="21"/>
      <c r="S744" s="21"/>
      <c r="T744" s="21"/>
      <c r="U744" s="21"/>
      <c r="V744" s="21"/>
      <c r="W744" s="21"/>
      <c r="X744" s="21"/>
      <c r="Y744" s="21"/>
      <c r="Z744" s="21"/>
    </row>
    <row r="745" spans="1:26" ht="14">
      <c r="A745" s="21"/>
      <c r="B745" s="21"/>
      <c r="C745" s="21"/>
      <c r="D745" s="5"/>
      <c r="E745" s="5"/>
      <c r="F745" s="5"/>
      <c r="G745" s="21"/>
      <c r="H745" s="21"/>
      <c r="I745" s="21"/>
      <c r="J745" s="21"/>
      <c r="K745" s="21"/>
      <c r="L745" s="21"/>
      <c r="M745" s="21"/>
      <c r="N745" s="21"/>
      <c r="O745" s="21"/>
      <c r="P745" s="21"/>
      <c r="Q745" s="21"/>
      <c r="R745" s="21"/>
      <c r="S745" s="21"/>
      <c r="T745" s="21"/>
      <c r="U745" s="21"/>
      <c r="V745" s="21"/>
      <c r="W745" s="21"/>
      <c r="X745" s="21"/>
      <c r="Y745" s="21"/>
      <c r="Z745" s="21"/>
    </row>
    <row r="746" spans="1:26" ht="14">
      <c r="A746" s="21"/>
      <c r="B746" s="21"/>
      <c r="C746" s="21"/>
      <c r="D746" s="5"/>
      <c r="E746" s="5"/>
      <c r="F746" s="5"/>
      <c r="G746" s="21"/>
      <c r="H746" s="21"/>
      <c r="I746" s="21"/>
      <c r="J746" s="21"/>
      <c r="K746" s="21"/>
      <c r="L746" s="21"/>
      <c r="M746" s="21"/>
      <c r="N746" s="21"/>
      <c r="O746" s="21"/>
      <c r="P746" s="21"/>
      <c r="Q746" s="21"/>
      <c r="R746" s="21"/>
      <c r="S746" s="21"/>
      <c r="T746" s="21"/>
      <c r="U746" s="21"/>
      <c r="V746" s="21"/>
      <c r="W746" s="21"/>
      <c r="X746" s="21"/>
      <c r="Y746" s="21"/>
      <c r="Z746" s="21"/>
    </row>
    <row r="747" spans="1:26" ht="14">
      <c r="A747" s="21"/>
      <c r="B747" s="21"/>
      <c r="C747" s="21"/>
      <c r="D747" s="5"/>
      <c r="E747" s="5"/>
      <c r="F747" s="5"/>
      <c r="G747" s="21"/>
      <c r="H747" s="21"/>
      <c r="I747" s="21"/>
      <c r="J747" s="21"/>
      <c r="K747" s="21"/>
      <c r="L747" s="21"/>
      <c r="M747" s="21"/>
      <c r="N747" s="21"/>
      <c r="O747" s="21"/>
      <c r="P747" s="21"/>
      <c r="Q747" s="21"/>
      <c r="R747" s="21"/>
      <c r="S747" s="21"/>
      <c r="T747" s="21"/>
      <c r="U747" s="21"/>
      <c r="V747" s="21"/>
      <c r="W747" s="21"/>
      <c r="X747" s="21"/>
      <c r="Y747" s="21"/>
      <c r="Z747" s="21"/>
    </row>
    <row r="748" spans="1:26" ht="14">
      <c r="A748" s="21"/>
      <c r="B748" s="21"/>
      <c r="C748" s="21"/>
      <c r="D748" s="5"/>
      <c r="E748" s="5"/>
      <c r="F748" s="5"/>
      <c r="G748" s="21"/>
      <c r="H748" s="21"/>
      <c r="I748" s="21"/>
      <c r="J748" s="21"/>
      <c r="K748" s="21"/>
      <c r="L748" s="21"/>
      <c r="M748" s="21"/>
      <c r="N748" s="21"/>
      <c r="O748" s="21"/>
      <c r="P748" s="21"/>
      <c r="Q748" s="21"/>
      <c r="R748" s="21"/>
      <c r="S748" s="21"/>
      <c r="T748" s="21"/>
      <c r="U748" s="21"/>
      <c r="V748" s="21"/>
      <c r="W748" s="21"/>
      <c r="X748" s="21"/>
      <c r="Y748" s="21"/>
      <c r="Z748" s="21"/>
    </row>
    <row r="749" spans="1:26" ht="14">
      <c r="A749" s="21"/>
      <c r="B749" s="21"/>
      <c r="C749" s="21"/>
      <c r="D749" s="5"/>
      <c r="E749" s="5"/>
      <c r="F749" s="5"/>
      <c r="G749" s="21"/>
      <c r="H749" s="21"/>
      <c r="I749" s="21"/>
      <c r="J749" s="21"/>
      <c r="K749" s="21"/>
      <c r="L749" s="21"/>
      <c r="M749" s="21"/>
      <c r="N749" s="21"/>
      <c r="O749" s="21"/>
      <c r="P749" s="21"/>
      <c r="Q749" s="21"/>
      <c r="R749" s="21"/>
      <c r="S749" s="21"/>
      <c r="T749" s="21"/>
      <c r="U749" s="21"/>
      <c r="V749" s="21"/>
      <c r="W749" s="21"/>
      <c r="X749" s="21"/>
      <c r="Y749" s="21"/>
      <c r="Z749" s="21"/>
    </row>
    <row r="750" spans="1:26" ht="14">
      <c r="A750" s="21"/>
      <c r="B750" s="21"/>
      <c r="C750" s="21"/>
      <c r="D750" s="5"/>
      <c r="E750" s="5"/>
      <c r="F750" s="5"/>
      <c r="G750" s="21"/>
      <c r="H750" s="21"/>
      <c r="I750" s="21"/>
      <c r="J750" s="21"/>
      <c r="K750" s="21"/>
      <c r="L750" s="21"/>
      <c r="M750" s="21"/>
      <c r="N750" s="21"/>
      <c r="O750" s="21"/>
      <c r="P750" s="21"/>
      <c r="Q750" s="21"/>
      <c r="R750" s="21"/>
      <c r="S750" s="21"/>
      <c r="T750" s="21"/>
      <c r="U750" s="21"/>
      <c r="V750" s="21"/>
      <c r="W750" s="21"/>
      <c r="X750" s="21"/>
      <c r="Y750" s="21"/>
      <c r="Z750" s="21"/>
    </row>
    <row r="751" spans="1:26" ht="14">
      <c r="A751" s="21"/>
      <c r="B751" s="21"/>
      <c r="C751" s="21"/>
      <c r="D751" s="5"/>
      <c r="E751" s="5"/>
      <c r="F751" s="5"/>
      <c r="G751" s="21"/>
      <c r="H751" s="21"/>
      <c r="I751" s="21"/>
      <c r="J751" s="21"/>
      <c r="K751" s="21"/>
      <c r="L751" s="21"/>
      <c r="M751" s="21"/>
      <c r="N751" s="21"/>
      <c r="O751" s="21"/>
      <c r="P751" s="21"/>
      <c r="Q751" s="21"/>
      <c r="R751" s="21"/>
      <c r="S751" s="21"/>
      <c r="T751" s="21"/>
      <c r="U751" s="21"/>
      <c r="V751" s="21"/>
      <c r="W751" s="21"/>
      <c r="X751" s="21"/>
      <c r="Y751" s="21"/>
      <c r="Z751" s="21"/>
    </row>
    <row r="752" spans="1:26" ht="14">
      <c r="A752" s="21"/>
      <c r="B752" s="21"/>
      <c r="C752" s="21"/>
      <c r="D752" s="5"/>
      <c r="E752" s="5"/>
      <c r="F752" s="5"/>
      <c r="G752" s="21"/>
      <c r="H752" s="21"/>
      <c r="I752" s="21"/>
      <c r="J752" s="21"/>
      <c r="K752" s="21"/>
      <c r="L752" s="21"/>
      <c r="M752" s="21"/>
      <c r="N752" s="21"/>
      <c r="O752" s="21"/>
      <c r="P752" s="21"/>
      <c r="Q752" s="21"/>
      <c r="R752" s="21"/>
      <c r="S752" s="21"/>
      <c r="T752" s="21"/>
      <c r="U752" s="21"/>
      <c r="V752" s="21"/>
      <c r="W752" s="21"/>
      <c r="X752" s="21"/>
      <c r="Y752" s="21"/>
      <c r="Z752" s="21"/>
    </row>
    <row r="753" spans="1:26" ht="14">
      <c r="A753" s="21"/>
      <c r="B753" s="21"/>
      <c r="C753" s="21"/>
      <c r="D753" s="5"/>
      <c r="E753" s="5"/>
      <c r="F753" s="5"/>
      <c r="G753" s="21"/>
      <c r="H753" s="21"/>
      <c r="I753" s="21"/>
      <c r="J753" s="21"/>
      <c r="K753" s="21"/>
      <c r="L753" s="21"/>
      <c r="M753" s="21"/>
      <c r="N753" s="21"/>
      <c r="O753" s="21"/>
      <c r="P753" s="21"/>
      <c r="Q753" s="21"/>
      <c r="R753" s="21"/>
      <c r="S753" s="21"/>
      <c r="T753" s="21"/>
      <c r="U753" s="21"/>
      <c r="V753" s="21"/>
      <c r="W753" s="21"/>
      <c r="X753" s="21"/>
      <c r="Y753" s="21"/>
      <c r="Z753" s="21"/>
    </row>
    <row r="754" spans="1:26" ht="14">
      <c r="A754" s="21"/>
      <c r="B754" s="21"/>
      <c r="C754" s="21"/>
      <c r="D754" s="5"/>
      <c r="E754" s="5"/>
      <c r="F754" s="5"/>
      <c r="G754" s="21"/>
      <c r="H754" s="21"/>
      <c r="I754" s="21"/>
      <c r="J754" s="21"/>
      <c r="K754" s="21"/>
      <c r="L754" s="21"/>
      <c r="M754" s="21"/>
      <c r="N754" s="21"/>
      <c r="O754" s="21"/>
      <c r="P754" s="21"/>
      <c r="Q754" s="21"/>
      <c r="R754" s="21"/>
      <c r="S754" s="21"/>
      <c r="T754" s="21"/>
      <c r="U754" s="21"/>
      <c r="V754" s="21"/>
      <c r="W754" s="21"/>
      <c r="X754" s="21"/>
      <c r="Y754" s="21"/>
      <c r="Z754" s="21"/>
    </row>
    <row r="755" spans="1:26" ht="14">
      <c r="A755" s="21"/>
      <c r="B755" s="21"/>
      <c r="C755" s="21"/>
      <c r="D755" s="5"/>
      <c r="E755" s="5"/>
      <c r="F755" s="5"/>
      <c r="G755" s="21"/>
      <c r="H755" s="21"/>
      <c r="I755" s="21"/>
      <c r="J755" s="21"/>
      <c r="K755" s="21"/>
      <c r="L755" s="21"/>
      <c r="M755" s="21"/>
      <c r="N755" s="21"/>
      <c r="O755" s="21"/>
      <c r="P755" s="21"/>
      <c r="Q755" s="21"/>
      <c r="R755" s="21"/>
      <c r="S755" s="21"/>
      <c r="T755" s="21"/>
      <c r="U755" s="21"/>
      <c r="V755" s="21"/>
      <c r="W755" s="21"/>
      <c r="X755" s="21"/>
      <c r="Y755" s="21"/>
      <c r="Z755" s="21"/>
    </row>
    <row r="756" spans="1:26" ht="14">
      <c r="A756" s="21"/>
      <c r="B756" s="21"/>
      <c r="C756" s="21"/>
      <c r="D756" s="5"/>
      <c r="E756" s="5"/>
      <c r="F756" s="5"/>
      <c r="G756" s="21"/>
      <c r="H756" s="21"/>
      <c r="I756" s="21"/>
      <c r="J756" s="21"/>
      <c r="K756" s="21"/>
      <c r="L756" s="21"/>
      <c r="M756" s="21"/>
      <c r="N756" s="21"/>
      <c r="O756" s="21"/>
      <c r="P756" s="21"/>
      <c r="Q756" s="21"/>
      <c r="R756" s="21"/>
      <c r="S756" s="21"/>
      <c r="T756" s="21"/>
      <c r="U756" s="21"/>
      <c r="V756" s="21"/>
      <c r="W756" s="21"/>
      <c r="X756" s="21"/>
      <c r="Y756" s="21"/>
      <c r="Z756" s="21"/>
    </row>
    <row r="757" spans="1:26" ht="14">
      <c r="A757" s="21"/>
      <c r="B757" s="21"/>
      <c r="C757" s="21"/>
      <c r="D757" s="5"/>
      <c r="E757" s="5"/>
      <c r="F757" s="5"/>
      <c r="G757" s="21"/>
      <c r="H757" s="21"/>
      <c r="I757" s="21"/>
      <c r="J757" s="21"/>
      <c r="K757" s="21"/>
      <c r="L757" s="21"/>
      <c r="M757" s="21"/>
      <c r="N757" s="21"/>
      <c r="O757" s="21"/>
      <c r="P757" s="21"/>
      <c r="Q757" s="21"/>
      <c r="R757" s="21"/>
      <c r="S757" s="21"/>
      <c r="T757" s="21"/>
      <c r="U757" s="21"/>
      <c r="V757" s="21"/>
      <c r="W757" s="21"/>
      <c r="X757" s="21"/>
      <c r="Y757" s="21"/>
      <c r="Z757" s="21"/>
    </row>
    <row r="758" spans="1:26" ht="14">
      <c r="A758" s="21"/>
      <c r="B758" s="21"/>
      <c r="C758" s="21"/>
      <c r="D758" s="5"/>
      <c r="E758" s="5"/>
      <c r="F758" s="5"/>
      <c r="G758" s="21"/>
      <c r="H758" s="21"/>
      <c r="I758" s="21"/>
      <c r="J758" s="21"/>
      <c r="K758" s="21"/>
      <c r="L758" s="21"/>
      <c r="M758" s="21"/>
      <c r="N758" s="21"/>
      <c r="O758" s="21"/>
      <c r="P758" s="21"/>
      <c r="Q758" s="21"/>
      <c r="R758" s="21"/>
      <c r="S758" s="21"/>
      <c r="T758" s="21"/>
      <c r="U758" s="21"/>
      <c r="V758" s="21"/>
      <c r="W758" s="21"/>
      <c r="X758" s="21"/>
      <c r="Y758" s="21"/>
      <c r="Z758" s="21"/>
    </row>
    <row r="759" spans="1:26" ht="14">
      <c r="A759" s="21"/>
      <c r="B759" s="21"/>
      <c r="C759" s="21"/>
      <c r="D759" s="5"/>
      <c r="E759" s="5"/>
      <c r="F759" s="5"/>
      <c r="G759" s="21"/>
      <c r="H759" s="21"/>
      <c r="I759" s="21"/>
      <c r="J759" s="21"/>
      <c r="K759" s="21"/>
      <c r="L759" s="21"/>
      <c r="M759" s="21"/>
      <c r="N759" s="21"/>
      <c r="O759" s="21"/>
      <c r="P759" s="21"/>
      <c r="Q759" s="21"/>
      <c r="R759" s="21"/>
      <c r="S759" s="21"/>
      <c r="T759" s="21"/>
      <c r="U759" s="21"/>
      <c r="V759" s="21"/>
      <c r="W759" s="21"/>
      <c r="X759" s="21"/>
      <c r="Y759" s="21"/>
      <c r="Z759" s="21"/>
    </row>
    <row r="760" spans="1:26" ht="14">
      <c r="A760" s="21"/>
      <c r="B760" s="21"/>
      <c r="C760" s="21"/>
      <c r="D760" s="5"/>
      <c r="E760" s="5"/>
      <c r="F760" s="5"/>
      <c r="G760" s="21"/>
      <c r="H760" s="21"/>
      <c r="I760" s="21"/>
      <c r="J760" s="21"/>
      <c r="K760" s="21"/>
      <c r="L760" s="21"/>
      <c r="M760" s="21"/>
      <c r="N760" s="21"/>
      <c r="O760" s="21"/>
      <c r="P760" s="21"/>
      <c r="Q760" s="21"/>
      <c r="R760" s="21"/>
      <c r="S760" s="21"/>
      <c r="T760" s="21"/>
      <c r="U760" s="21"/>
      <c r="V760" s="21"/>
      <c r="W760" s="21"/>
      <c r="X760" s="21"/>
      <c r="Y760" s="21"/>
      <c r="Z760" s="21"/>
    </row>
    <row r="761" spans="1:26" ht="14">
      <c r="A761" s="21"/>
      <c r="B761" s="21"/>
      <c r="C761" s="21"/>
      <c r="D761" s="5"/>
      <c r="E761" s="5"/>
      <c r="F761" s="5"/>
      <c r="G761" s="21"/>
      <c r="H761" s="21"/>
      <c r="I761" s="21"/>
      <c r="J761" s="21"/>
      <c r="K761" s="21"/>
      <c r="L761" s="21"/>
      <c r="M761" s="21"/>
      <c r="N761" s="21"/>
      <c r="O761" s="21"/>
      <c r="P761" s="21"/>
      <c r="Q761" s="21"/>
      <c r="R761" s="21"/>
      <c r="S761" s="21"/>
      <c r="T761" s="21"/>
      <c r="U761" s="21"/>
      <c r="V761" s="21"/>
      <c r="W761" s="21"/>
      <c r="X761" s="21"/>
      <c r="Y761" s="21"/>
      <c r="Z761" s="21"/>
    </row>
    <row r="762" spans="1:26" ht="14">
      <c r="A762" s="21"/>
      <c r="B762" s="21"/>
      <c r="C762" s="21"/>
      <c r="D762" s="5"/>
      <c r="E762" s="5"/>
      <c r="F762" s="5"/>
      <c r="G762" s="21"/>
      <c r="H762" s="21"/>
      <c r="I762" s="21"/>
      <c r="J762" s="21"/>
      <c r="K762" s="21"/>
      <c r="L762" s="21"/>
      <c r="M762" s="21"/>
      <c r="N762" s="21"/>
      <c r="O762" s="21"/>
      <c r="P762" s="21"/>
      <c r="Q762" s="21"/>
      <c r="R762" s="21"/>
      <c r="S762" s="21"/>
      <c r="T762" s="21"/>
      <c r="U762" s="21"/>
      <c r="V762" s="21"/>
      <c r="W762" s="21"/>
      <c r="X762" s="21"/>
      <c r="Y762" s="21"/>
      <c r="Z762" s="21"/>
    </row>
    <row r="763" spans="1:26" ht="14">
      <c r="A763" s="21"/>
      <c r="B763" s="21"/>
      <c r="C763" s="21"/>
      <c r="D763" s="5"/>
      <c r="E763" s="5"/>
      <c r="F763" s="5"/>
      <c r="G763" s="21"/>
      <c r="H763" s="21"/>
      <c r="I763" s="21"/>
      <c r="J763" s="21"/>
      <c r="K763" s="21"/>
      <c r="L763" s="21"/>
      <c r="M763" s="21"/>
      <c r="N763" s="21"/>
      <c r="O763" s="21"/>
      <c r="P763" s="21"/>
      <c r="Q763" s="21"/>
      <c r="R763" s="21"/>
      <c r="S763" s="21"/>
      <c r="T763" s="21"/>
      <c r="U763" s="21"/>
      <c r="V763" s="21"/>
      <c r="W763" s="21"/>
      <c r="X763" s="21"/>
      <c r="Y763" s="21"/>
      <c r="Z763" s="21"/>
    </row>
    <row r="764" spans="1:26" ht="14">
      <c r="A764" s="21"/>
      <c r="B764" s="21"/>
      <c r="C764" s="21"/>
      <c r="D764" s="5"/>
      <c r="E764" s="5"/>
      <c r="F764" s="5"/>
      <c r="G764" s="21"/>
      <c r="H764" s="21"/>
      <c r="I764" s="21"/>
      <c r="J764" s="21"/>
      <c r="K764" s="21"/>
      <c r="L764" s="21"/>
      <c r="M764" s="21"/>
      <c r="N764" s="21"/>
      <c r="O764" s="21"/>
      <c r="P764" s="21"/>
      <c r="Q764" s="21"/>
      <c r="R764" s="21"/>
      <c r="S764" s="21"/>
      <c r="T764" s="21"/>
      <c r="U764" s="21"/>
      <c r="V764" s="21"/>
      <c r="W764" s="21"/>
      <c r="X764" s="21"/>
      <c r="Y764" s="21"/>
      <c r="Z764" s="21"/>
    </row>
    <row r="765" spans="1:26" ht="14">
      <c r="A765" s="21"/>
      <c r="B765" s="21"/>
      <c r="C765" s="21"/>
      <c r="D765" s="5"/>
      <c r="E765" s="5"/>
      <c r="F765" s="5"/>
      <c r="G765" s="21"/>
      <c r="H765" s="21"/>
      <c r="I765" s="21"/>
      <c r="J765" s="21"/>
      <c r="K765" s="21"/>
      <c r="L765" s="21"/>
      <c r="M765" s="21"/>
      <c r="N765" s="21"/>
      <c r="O765" s="21"/>
      <c r="P765" s="21"/>
      <c r="Q765" s="21"/>
      <c r="R765" s="21"/>
      <c r="S765" s="21"/>
      <c r="T765" s="21"/>
      <c r="U765" s="21"/>
      <c r="V765" s="21"/>
      <c r="W765" s="21"/>
      <c r="X765" s="21"/>
      <c r="Y765" s="21"/>
      <c r="Z765" s="21"/>
    </row>
    <row r="766" spans="1:26" ht="14">
      <c r="A766" s="21"/>
      <c r="B766" s="21"/>
      <c r="C766" s="21"/>
      <c r="D766" s="5"/>
      <c r="E766" s="5"/>
      <c r="F766" s="5"/>
      <c r="G766" s="21"/>
      <c r="H766" s="21"/>
      <c r="I766" s="21"/>
      <c r="J766" s="21"/>
      <c r="K766" s="21"/>
      <c r="L766" s="21"/>
      <c r="M766" s="21"/>
      <c r="N766" s="21"/>
      <c r="O766" s="21"/>
      <c r="P766" s="21"/>
      <c r="Q766" s="21"/>
      <c r="R766" s="21"/>
      <c r="S766" s="21"/>
      <c r="T766" s="21"/>
      <c r="U766" s="21"/>
      <c r="V766" s="21"/>
      <c r="W766" s="21"/>
      <c r="X766" s="21"/>
      <c r="Y766" s="21"/>
      <c r="Z766" s="21"/>
    </row>
    <row r="767" spans="1:26" ht="14">
      <c r="A767" s="21"/>
      <c r="B767" s="21"/>
      <c r="C767" s="21"/>
      <c r="D767" s="5"/>
      <c r="E767" s="5"/>
      <c r="F767" s="5"/>
      <c r="G767" s="21"/>
      <c r="H767" s="21"/>
      <c r="I767" s="21"/>
      <c r="J767" s="21"/>
      <c r="K767" s="21"/>
      <c r="L767" s="21"/>
      <c r="M767" s="21"/>
      <c r="N767" s="21"/>
      <c r="O767" s="21"/>
      <c r="P767" s="21"/>
      <c r="Q767" s="21"/>
      <c r="R767" s="21"/>
      <c r="S767" s="21"/>
      <c r="T767" s="21"/>
      <c r="U767" s="21"/>
      <c r="V767" s="21"/>
      <c r="W767" s="21"/>
      <c r="X767" s="21"/>
      <c r="Y767" s="21"/>
      <c r="Z767" s="21"/>
    </row>
    <row r="768" spans="1:26" ht="14">
      <c r="A768" s="21"/>
      <c r="B768" s="21"/>
      <c r="C768" s="21"/>
      <c r="D768" s="5"/>
      <c r="E768" s="5"/>
      <c r="F768" s="5"/>
      <c r="G768" s="21"/>
      <c r="H768" s="21"/>
      <c r="I768" s="21"/>
      <c r="J768" s="21"/>
      <c r="K768" s="21"/>
      <c r="L768" s="21"/>
      <c r="M768" s="21"/>
      <c r="N768" s="21"/>
      <c r="O768" s="21"/>
      <c r="P768" s="21"/>
      <c r="Q768" s="21"/>
      <c r="R768" s="21"/>
      <c r="S768" s="21"/>
      <c r="T768" s="21"/>
      <c r="U768" s="21"/>
      <c r="V768" s="21"/>
      <c r="W768" s="21"/>
      <c r="X768" s="21"/>
      <c r="Y768" s="21"/>
      <c r="Z768" s="21"/>
    </row>
    <row r="769" spans="1:26" ht="14">
      <c r="A769" s="21"/>
      <c r="B769" s="21"/>
      <c r="C769" s="21"/>
      <c r="D769" s="5"/>
      <c r="E769" s="5"/>
      <c r="F769" s="5"/>
      <c r="G769" s="21"/>
      <c r="H769" s="21"/>
      <c r="I769" s="21"/>
      <c r="J769" s="21"/>
      <c r="K769" s="21"/>
      <c r="L769" s="21"/>
      <c r="M769" s="21"/>
      <c r="N769" s="21"/>
      <c r="O769" s="21"/>
      <c r="P769" s="21"/>
      <c r="Q769" s="21"/>
      <c r="R769" s="21"/>
      <c r="S769" s="21"/>
      <c r="T769" s="21"/>
      <c r="U769" s="21"/>
      <c r="V769" s="21"/>
      <c r="W769" s="21"/>
      <c r="X769" s="21"/>
      <c r="Y769" s="21"/>
      <c r="Z769" s="21"/>
    </row>
    <row r="770" spans="1:26" ht="14">
      <c r="A770" s="21"/>
      <c r="B770" s="21"/>
      <c r="C770" s="21"/>
      <c r="D770" s="5"/>
      <c r="E770" s="5"/>
      <c r="F770" s="5"/>
      <c r="G770" s="21"/>
      <c r="H770" s="21"/>
      <c r="I770" s="21"/>
      <c r="J770" s="21"/>
      <c r="K770" s="21"/>
      <c r="L770" s="21"/>
      <c r="M770" s="21"/>
      <c r="N770" s="21"/>
      <c r="O770" s="21"/>
      <c r="P770" s="21"/>
      <c r="Q770" s="21"/>
      <c r="R770" s="21"/>
      <c r="S770" s="21"/>
      <c r="T770" s="21"/>
      <c r="U770" s="21"/>
      <c r="V770" s="21"/>
      <c r="W770" s="21"/>
      <c r="X770" s="21"/>
      <c r="Y770" s="21"/>
      <c r="Z770" s="21"/>
    </row>
    <row r="771" spans="1:26" ht="14">
      <c r="A771" s="21"/>
      <c r="B771" s="21"/>
      <c r="C771" s="21"/>
      <c r="D771" s="5"/>
      <c r="E771" s="5"/>
      <c r="F771" s="5"/>
      <c r="G771" s="21"/>
      <c r="H771" s="21"/>
      <c r="I771" s="21"/>
      <c r="J771" s="21"/>
      <c r="K771" s="21"/>
      <c r="L771" s="21"/>
      <c r="M771" s="21"/>
      <c r="N771" s="21"/>
      <c r="O771" s="21"/>
      <c r="P771" s="21"/>
      <c r="Q771" s="21"/>
      <c r="R771" s="21"/>
      <c r="S771" s="21"/>
      <c r="T771" s="21"/>
      <c r="U771" s="21"/>
      <c r="V771" s="21"/>
      <c r="W771" s="21"/>
      <c r="X771" s="21"/>
      <c r="Y771" s="21"/>
      <c r="Z771" s="21"/>
    </row>
    <row r="772" spans="1:26" ht="14">
      <c r="A772" s="21"/>
      <c r="B772" s="21"/>
      <c r="C772" s="21"/>
      <c r="D772" s="5"/>
      <c r="E772" s="5"/>
      <c r="F772" s="5"/>
      <c r="G772" s="21"/>
      <c r="H772" s="21"/>
      <c r="I772" s="21"/>
      <c r="J772" s="21"/>
      <c r="K772" s="21"/>
      <c r="L772" s="21"/>
      <c r="M772" s="21"/>
      <c r="N772" s="21"/>
      <c r="O772" s="21"/>
      <c r="P772" s="21"/>
      <c r="Q772" s="21"/>
      <c r="R772" s="21"/>
      <c r="S772" s="21"/>
      <c r="T772" s="21"/>
      <c r="U772" s="21"/>
      <c r="V772" s="21"/>
      <c r="W772" s="21"/>
      <c r="X772" s="21"/>
      <c r="Y772" s="21"/>
      <c r="Z772" s="21"/>
    </row>
    <row r="773" spans="1:26" ht="14">
      <c r="A773" s="21"/>
      <c r="B773" s="21"/>
      <c r="C773" s="21"/>
      <c r="D773" s="5"/>
      <c r="E773" s="5"/>
      <c r="F773" s="5"/>
      <c r="G773" s="21"/>
      <c r="H773" s="21"/>
      <c r="I773" s="21"/>
      <c r="J773" s="21"/>
      <c r="K773" s="21"/>
      <c r="L773" s="21"/>
      <c r="M773" s="21"/>
      <c r="N773" s="21"/>
      <c r="O773" s="21"/>
      <c r="P773" s="21"/>
      <c r="Q773" s="21"/>
      <c r="R773" s="21"/>
      <c r="S773" s="21"/>
      <c r="T773" s="21"/>
      <c r="U773" s="21"/>
      <c r="V773" s="21"/>
      <c r="W773" s="21"/>
      <c r="X773" s="21"/>
      <c r="Y773" s="21"/>
      <c r="Z773" s="21"/>
    </row>
    <row r="774" spans="1:26" ht="14">
      <c r="A774" s="21"/>
      <c r="B774" s="21"/>
      <c r="C774" s="21"/>
      <c r="D774" s="5"/>
      <c r="E774" s="5"/>
      <c r="F774" s="5"/>
      <c r="G774" s="21"/>
      <c r="H774" s="21"/>
      <c r="I774" s="21"/>
      <c r="J774" s="21"/>
      <c r="K774" s="21"/>
      <c r="L774" s="21"/>
      <c r="M774" s="21"/>
      <c r="N774" s="21"/>
      <c r="O774" s="21"/>
      <c r="P774" s="21"/>
      <c r="Q774" s="21"/>
      <c r="R774" s="21"/>
      <c r="S774" s="21"/>
      <c r="T774" s="21"/>
      <c r="U774" s="21"/>
      <c r="V774" s="21"/>
      <c r="W774" s="21"/>
      <c r="X774" s="21"/>
      <c r="Y774" s="21"/>
      <c r="Z774" s="21"/>
    </row>
    <row r="775" spans="1:26" ht="14">
      <c r="A775" s="21"/>
      <c r="B775" s="21"/>
      <c r="C775" s="21"/>
      <c r="D775" s="5"/>
      <c r="E775" s="5"/>
      <c r="F775" s="5"/>
      <c r="G775" s="21"/>
      <c r="H775" s="21"/>
      <c r="I775" s="21"/>
      <c r="J775" s="21"/>
      <c r="K775" s="21"/>
      <c r="L775" s="21"/>
      <c r="M775" s="21"/>
      <c r="N775" s="21"/>
      <c r="O775" s="21"/>
      <c r="P775" s="21"/>
      <c r="Q775" s="21"/>
      <c r="R775" s="21"/>
      <c r="S775" s="21"/>
      <c r="T775" s="21"/>
      <c r="U775" s="21"/>
      <c r="V775" s="21"/>
      <c r="W775" s="21"/>
      <c r="X775" s="21"/>
      <c r="Y775" s="21"/>
      <c r="Z775" s="21"/>
    </row>
    <row r="776" spans="1:26" ht="14">
      <c r="A776" s="21"/>
      <c r="B776" s="21"/>
      <c r="C776" s="21"/>
      <c r="D776" s="5"/>
      <c r="E776" s="5"/>
      <c r="F776" s="5"/>
      <c r="G776" s="21"/>
      <c r="H776" s="21"/>
      <c r="I776" s="21"/>
      <c r="J776" s="21"/>
      <c r="K776" s="21"/>
      <c r="L776" s="21"/>
      <c r="M776" s="21"/>
      <c r="N776" s="21"/>
      <c r="O776" s="21"/>
      <c r="P776" s="21"/>
      <c r="Q776" s="21"/>
      <c r="R776" s="21"/>
      <c r="S776" s="21"/>
      <c r="T776" s="21"/>
      <c r="U776" s="21"/>
      <c r="V776" s="21"/>
      <c r="W776" s="21"/>
      <c r="X776" s="21"/>
      <c r="Y776" s="21"/>
      <c r="Z776" s="21"/>
    </row>
    <row r="777" spans="1:26" ht="14">
      <c r="A777" s="21"/>
      <c r="B777" s="21"/>
      <c r="C777" s="21"/>
      <c r="D777" s="5"/>
      <c r="E777" s="5"/>
      <c r="F777" s="5"/>
      <c r="G777" s="21"/>
      <c r="H777" s="21"/>
      <c r="I777" s="21"/>
      <c r="J777" s="21"/>
      <c r="K777" s="21"/>
      <c r="L777" s="21"/>
      <c r="M777" s="21"/>
      <c r="N777" s="21"/>
      <c r="O777" s="21"/>
      <c r="P777" s="21"/>
      <c r="Q777" s="21"/>
      <c r="R777" s="21"/>
      <c r="S777" s="21"/>
      <c r="T777" s="21"/>
      <c r="U777" s="21"/>
      <c r="V777" s="21"/>
      <c r="W777" s="21"/>
      <c r="X777" s="21"/>
      <c r="Y777" s="21"/>
      <c r="Z777" s="21"/>
    </row>
    <row r="778" spans="1:26" ht="14">
      <c r="A778" s="21"/>
      <c r="B778" s="21"/>
      <c r="C778" s="21"/>
      <c r="D778" s="5"/>
      <c r="E778" s="5"/>
      <c r="F778" s="5"/>
      <c r="G778" s="21"/>
      <c r="H778" s="21"/>
      <c r="I778" s="21"/>
      <c r="J778" s="21"/>
      <c r="K778" s="21"/>
      <c r="L778" s="21"/>
      <c r="M778" s="21"/>
      <c r="N778" s="21"/>
      <c r="O778" s="21"/>
      <c r="P778" s="21"/>
      <c r="Q778" s="21"/>
      <c r="R778" s="21"/>
      <c r="S778" s="21"/>
      <c r="T778" s="21"/>
      <c r="U778" s="21"/>
      <c r="V778" s="21"/>
      <c r="W778" s="21"/>
      <c r="X778" s="21"/>
      <c r="Y778" s="21"/>
      <c r="Z778" s="21"/>
    </row>
    <row r="779" spans="1:26" ht="14">
      <c r="A779" s="21"/>
      <c r="B779" s="21"/>
      <c r="C779" s="21"/>
      <c r="D779" s="5"/>
      <c r="E779" s="5"/>
      <c r="F779" s="5"/>
      <c r="G779" s="21"/>
      <c r="H779" s="21"/>
      <c r="I779" s="21"/>
      <c r="J779" s="21"/>
      <c r="K779" s="21"/>
      <c r="L779" s="21"/>
      <c r="M779" s="21"/>
      <c r="N779" s="21"/>
      <c r="O779" s="21"/>
      <c r="P779" s="21"/>
      <c r="Q779" s="21"/>
      <c r="R779" s="21"/>
      <c r="S779" s="21"/>
      <c r="T779" s="21"/>
      <c r="U779" s="21"/>
      <c r="V779" s="21"/>
      <c r="W779" s="21"/>
      <c r="X779" s="21"/>
      <c r="Y779" s="21"/>
      <c r="Z779" s="21"/>
    </row>
    <row r="780" spans="1:26" ht="14">
      <c r="A780" s="21"/>
      <c r="B780" s="21"/>
      <c r="C780" s="21"/>
      <c r="D780" s="5"/>
      <c r="E780" s="5"/>
      <c r="F780" s="5"/>
      <c r="G780" s="21"/>
      <c r="H780" s="21"/>
      <c r="I780" s="21"/>
      <c r="J780" s="21"/>
      <c r="K780" s="21"/>
      <c r="L780" s="21"/>
      <c r="M780" s="21"/>
      <c r="N780" s="21"/>
      <c r="O780" s="21"/>
      <c r="P780" s="21"/>
      <c r="Q780" s="21"/>
      <c r="R780" s="21"/>
      <c r="S780" s="21"/>
      <c r="T780" s="21"/>
      <c r="U780" s="21"/>
      <c r="V780" s="21"/>
      <c r="W780" s="21"/>
      <c r="X780" s="21"/>
      <c r="Y780" s="21"/>
      <c r="Z780" s="21"/>
    </row>
    <row r="781" spans="1:26" ht="14">
      <c r="A781" s="21"/>
      <c r="B781" s="21"/>
      <c r="C781" s="21"/>
      <c r="D781" s="5"/>
      <c r="E781" s="5"/>
      <c r="F781" s="5"/>
      <c r="G781" s="21"/>
      <c r="H781" s="21"/>
      <c r="I781" s="21"/>
      <c r="J781" s="21"/>
      <c r="K781" s="21"/>
      <c r="L781" s="21"/>
      <c r="M781" s="21"/>
      <c r="N781" s="21"/>
      <c r="O781" s="21"/>
      <c r="P781" s="21"/>
      <c r="Q781" s="21"/>
      <c r="R781" s="21"/>
      <c r="S781" s="21"/>
      <c r="T781" s="21"/>
      <c r="U781" s="21"/>
      <c r="V781" s="21"/>
      <c r="W781" s="21"/>
      <c r="X781" s="21"/>
      <c r="Y781" s="21"/>
      <c r="Z781" s="21"/>
    </row>
    <row r="782" spans="1:26" ht="14">
      <c r="A782" s="21"/>
      <c r="B782" s="21"/>
      <c r="C782" s="21"/>
      <c r="D782" s="5"/>
      <c r="E782" s="5"/>
      <c r="F782" s="5"/>
      <c r="G782" s="21"/>
      <c r="H782" s="21"/>
      <c r="I782" s="21"/>
      <c r="J782" s="21"/>
      <c r="K782" s="21"/>
      <c r="L782" s="21"/>
      <c r="M782" s="21"/>
      <c r="N782" s="21"/>
      <c r="O782" s="21"/>
      <c r="P782" s="21"/>
      <c r="Q782" s="21"/>
      <c r="R782" s="21"/>
      <c r="S782" s="21"/>
      <c r="T782" s="21"/>
      <c r="U782" s="21"/>
      <c r="V782" s="21"/>
      <c r="W782" s="21"/>
      <c r="X782" s="21"/>
      <c r="Y782" s="21"/>
      <c r="Z782" s="21"/>
    </row>
    <row r="783" spans="1:26" ht="14">
      <c r="A783" s="21"/>
      <c r="B783" s="21"/>
      <c r="C783" s="21"/>
      <c r="D783" s="5"/>
      <c r="E783" s="5"/>
      <c r="F783" s="5"/>
      <c r="G783" s="21"/>
      <c r="H783" s="21"/>
      <c r="I783" s="21"/>
      <c r="J783" s="21"/>
      <c r="K783" s="21"/>
      <c r="L783" s="21"/>
      <c r="M783" s="21"/>
      <c r="N783" s="21"/>
      <c r="O783" s="21"/>
      <c r="P783" s="21"/>
      <c r="Q783" s="21"/>
      <c r="R783" s="21"/>
      <c r="S783" s="21"/>
      <c r="T783" s="21"/>
      <c r="U783" s="21"/>
      <c r="V783" s="21"/>
      <c r="W783" s="21"/>
      <c r="X783" s="21"/>
      <c r="Y783" s="21"/>
      <c r="Z783" s="21"/>
    </row>
    <row r="784" spans="1:26" ht="14">
      <c r="A784" s="21"/>
      <c r="B784" s="21"/>
      <c r="C784" s="21"/>
      <c r="D784" s="5"/>
      <c r="E784" s="5"/>
      <c r="F784" s="5"/>
      <c r="G784" s="21"/>
      <c r="H784" s="21"/>
      <c r="I784" s="21"/>
      <c r="J784" s="21"/>
      <c r="K784" s="21"/>
      <c r="L784" s="21"/>
      <c r="M784" s="21"/>
      <c r="N784" s="21"/>
      <c r="O784" s="21"/>
      <c r="P784" s="21"/>
      <c r="Q784" s="21"/>
      <c r="R784" s="21"/>
      <c r="S784" s="21"/>
      <c r="T784" s="21"/>
      <c r="U784" s="21"/>
      <c r="V784" s="21"/>
      <c r="W784" s="21"/>
      <c r="X784" s="21"/>
      <c r="Y784" s="21"/>
      <c r="Z784" s="21"/>
    </row>
    <row r="785" spans="1:26" ht="14">
      <c r="A785" s="21"/>
      <c r="B785" s="21"/>
      <c r="C785" s="21"/>
      <c r="D785" s="5"/>
      <c r="E785" s="5"/>
      <c r="F785" s="5"/>
      <c r="G785" s="21"/>
      <c r="H785" s="21"/>
      <c r="I785" s="21"/>
      <c r="J785" s="21"/>
      <c r="K785" s="21"/>
      <c r="L785" s="21"/>
      <c r="M785" s="21"/>
      <c r="N785" s="21"/>
      <c r="O785" s="21"/>
      <c r="P785" s="21"/>
      <c r="Q785" s="21"/>
      <c r="R785" s="21"/>
      <c r="S785" s="21"/>
      <c r="T785" s="21"/>
      <c r="U785" s="21"/>
      <c r="V785" s="21"/>
      <c r="W785" s="21"/>
      <c r="X785" s="21"/>
      <c r="Y785" s="21"/>
      <c r="Z785" s="21"/>
    </row>
    <row r="786" spans="1:26" ht="14">
      <c r="A786" s="21"/>
      <c r="B786" s="21"/>
      <c r="C786" s="21"/>
      <c r="D786" s="5"/>
      <c r="E786" s="5"/>
      <c r="F786" s="5"/>
      <c r="G786" s="21"/>
      <c r="H786" s="21"/>
      <c r="I786" s="21"/>
      <c r="J786" s="21"/>
      <c r="K786" s="21"/>
      <c r="L786" s="21"/>
      <c r="M786" s="21"/>
      <c r="N786" s="21"/>
      <c r="O786" s="21"/>
      <c r="P786" s="21"/>
      <c r="Q786" s="21"/>
      <c r="R786" s="21"/>
      <c r="S786" s="21"/>
      <c r="T786" s="21"/>
      <c r="U786" s="21"/>
      <c r="V786" s="21"/>
      <c r="W786" s="21"/>
      <c r="X786" s="21"/>
      <c r="Y786" s="21"/>
      <c r="Z786" s="21"/>
    </row>
    <row r="787" spans="1:26" ht="14">
      <c r="A787" s="21"/>
      <c r="B787" s="21"/>
      <c r="C787" s="21"/>
      <c r="D787" s="5"/>
      <c r="E787" s="5"/>
      <c r="F787" s="5"/>
      <c r="G787" s="21"/>
      <c r="H787" s="21"/>
      <c r="I787" s="21"/>
      <c r="J787" s="21"/>
      <c r="K787" s="21"/>
      <c r="L787" s="21"/>
      <c r="M787" s="21"/>
      <c r="N787" s="21"/>
      <c r="O787" s="21"/>
      <c r="P787" s="21"/>
      <c r="Q787" s="21"/>
      <c r="R787" s="21"/>
      <c r="S787" s="21"/>
      <c r="T787" s="21"/>
      <c r="U787" s="21"/>
      <c r="V787" s="21"/>
      <c r="W787" s="21"/>
      <c r="X787" s="21"/>
      <c r="Y787" s="21"/>
      <c r="Z787" s="21"/>
    </row>
    <row r="788" spans="1:26" ht="14">
      <c r="A788" s="21"/>
      <c r="B788" s="21"/>
      <c r="C788" s="21"/>
      <c r="D788" s="5"/>
      <c r="E788" s="5"/>
      <c r="F788" s="5"/>
      <c r="G788" s="21"/>
      <c r="H788" s="21"/>
      <c r="I788" s="21"/>
      <c r="J788" s="21"/>
      <c r="K788" s="21"/>
      <c r="L788" s="21"/>
      <c r="M788" s="21"/>
      <c r="N788" s="21"/>
      <c r="O788" s="21"/>
      <c r="P788" s="21"/>
      <c r="Q788" s="21"/>
      <c r="R788" s="21"/>
      <c r="S788" s="21"/>
      <c r="T788" s="21"/>
      <c r="U788" s="21"/>
      <c r="V788" s="21"/>
      <c r="W788" s="21"/>
      <c r="X788" s="21"/>
      <c r="Y788" s="21"/>
      <c r="Z788" s="21"/>
    </row>
    <row r="789" spans="1:26" ht="14">
      <c r="A789" s="21"/>
      <c r="B789" s="21"/>
      <c r="C789" s="21"/>
      <c r="D789" s="5"/>
      <c r="E789" s="5"/>
      <c r="F789" s="5"/>
      <c r="G789" s="21"/>
      <c r="H789" s="21"/>
      <c r="I789" s="21"/>
      <c r="J789" s="21"/>
      <c r="K789" s="21"/>
      <c r="L789" s="21"/>
      <c r="M789" s="21"/>
      <c r="N789" s="21"/>
      <c r="O789" s="21"/>
      <c r="P789" s="21"/>
      <c r="Q789" s="21"/>
      <c r="R789" s="21"/>
      <c r="S789" s="21"/>
      <c r="T789" s="21"/>
      <c r="U789" s="21"/>
      <c r="V789" s="21"/>
      <c r="W789" s="21"/>
      <c r="X789" s="21"/>
      <c r="Y789" s="21"/>
      <c r="Z789" s="21"/>
    </row>
    <row r="790" spans="1:26" ht="14">
      <c r="A790" s="21"/>
      <c r="B790" s="21"/>
      <c r="C790" s="21"/>
      <c r="D790" s="5"/>
      <c r="E790" s="5"/>
      <c r="F790" s="5"/>
      <c r="G790" s="21"/>
      <c r="H790" s="21"/>
      <c r="I790" s="21"/>
      <c r="J790" s="21"/>
      <c r="K790" s="21"/>
      <c r="L790" s="21"/>
      <c r="M790" s="21"/>
      <c r="N790" s="21"/>
      <c r="O790" s="21"/>
      <c r="P790" s="21"/>
      <c r="Q790" s="21"/>
      <c r="R790" s="21"/>
      <c r="S790" s="21"/>
      <c r="T790" s="21"/>
      <c r="U790" s="21"/>
      <c r="V790" s="21"/>
      <c r="W790" s="21"/>
      <c r="X790" s="21"/>
      <c r="Y790" s="21"/>
      <c r="Z790" s="21"/>
    </row>
    <row r="791" spans="1:26" ht="14">
      <c r="A791" s="21"/>
      <c r="B791" s="21"/>
      <c r="C791" s="21"/>
      <c r="D791" s="5"/>
      <c r="E791" s="5"/>
      <c r="F791" s="5"/>
      <c r="G791" s="21"/>
      <c r="H791" s="21"/>
      <c r="I791" s="21"/>
      <c r="J791" s="21"/>
      <c r="K791" s="21"/>
      <c r="L791" s="21"/>
      <c r="M791" s="21"/>
      <c r="N791" s="21"/>
      <c r="O791" s="21"/>
      <c r="P791" s="21"/>
      <c r="Q791" s="21"/>
      <c r="R791" s="21"/>
      <c r="S791" s="21"/>
      <c r="T791" s="21"/>
      <c r="U791" s="21"/>
      <c r="V791" s="21"/>
      <c r="W791" s="21"/>
      <c r="X791" s="21"/>
      <c r="Y791" s="21"/>
      <c r="Z791" s="21"/>
    </row>
    <row r="792" spans="1:26" ht="14">
      <c r="A792" s="21"/>
      <c r="B792" s="21"/>
      <c r="C792" s="21"/>
      <c r="D792" s="5"/>
      <c r="E792" s="5"/>
      <c r="F792" s="5"/>
      <c r="G792" s="21"/>
      <c r="H792" s="21"/>
      <c r="I792" s="21"/>
      <c r="J792" s="21"/>
      <c r="K792" s="21"/>
      <c r="L792" s="21"/>
      <c r="M792" s="21"/>
      <c r="N792" s="21"/>
      <c r="O792" s="21"/>
      <c r="P792" s="21"/>
      <c r="Q792" s="21"/>
      <c r="R792" s="21"/>
      <c r="S792" s="21"/>
      <c r="T792" s="21"/>
      <c r="U792" s="21"/>
      <c r="V792" s="21"/>
      <c r="W792" s="21"/>
      <c r="X792" s="21"/>
      <c r="Y792" s="21"/>
      <c r="Z792" s="21"/>
    </row>
    <row r="793" spans="1:26" ht="14">
      <c r="A793" s="21"/>
      <c r="B793" s="21"/>
      <c r="C793" s="21"/>
      <c r="D793" s="5"/>
      <c r="E793" s="5"/>
      <c r="F793" s="5"/>
      <c r="G793" s="21"/>
      <c r="H793" s="21"/>
      <c r="I793" s="21"/>
      <c r="J793" s="21"/>
      <c r="K793" s="21"/>
      <c r="L793" s="21"/>
      <c r="M793" s="21"/>
      <c r="N793" s="21"/>
      <c r="O793" s="21"/>
      <c r="P793" s="21"/>
      <c r="Q793" s="21"/>
      <c r="R793" s="21"/>
      <c r="S793" s="21"/>
      <c r="T793" s="21"/>
      <c r="U793" s="21"/>
      <c r="V793" s="21"/>
      <c r="W793" s="21"/>
      <c r="X793" s="21"/>
      <c r="Y793" s="21"/>
      <c r="Z793" s="21"/>
    </row>
    <row r="794" spans="1:26" ht="14">
      <c r="A794" s="21"/>
      <c r="B794" s="21"/>
      <c r="C794" s="21"/>
      <c r="D794" s="5"/>
      <c r="E794" s="5"/>
      <c r="F794" s="5"/>
      <c r="G794" s="21"/>
      <c r="H794" s="21"/>
      <c r="I794" s="21"/>
      <c r="J794" s="21"/>
      <c r="K794" s="21"/>
      <c r="L794" s="21"/>
      <c r="M794" s="21"/>
      <c r="N794" s="21"/>
      <c r="O794" s="21"/>
      <c r="P794" s="21"/>
      <c r="Q794" s="21"/>
      <c r="R794" s="21"/>
      <c r="S794" s="21"/>
      <c r="T794" s="21"/>
      <c r="U794" s="21"/>
      <c r="V794" s="21"/>
      <c r="W794" s="21"/>
      <c r="X794" s="21"/>
      <c r="Y794" s="21"/>
      <c r="Z794" s="21"/>
    </row>
    <row r="795" spans="1:26" ht="14">
      <c r="A795" s="21"/>
      <c r="B795" s="21"/>
      <c r="C795" s="21"/>
      <c r="D795" s="5"/>
      <c r="E795" s="5"/>
      <c r="F795" s="5"/>
      <c r="G795" s="21"/>
      <c r="H795" s="21"/>
      <c r="I795" s="21"/>
      <c r="J795" s="21"/>
      <c r="K795" s="21"/>
      <c r="L795" s="21"/>
      <c r="M795" s="21"/>
      <c r="N795" s="21"/>
      <c r="O795" s="21"/>
      <c r="P795" s="21"/>
      <c r="Q795" s="21"/>
      <c r="R795" s="21"/>
      <c r="S795" s="21"/>
      <c r="T795" s="21"/>
      <c r="U795" s="21"/>
      <c r="V795" s="21"/>
      <c r="W795" s="21"/>
      <c r="X795" s="21"/>
      <c r="Y795" s="21"/>
      <c r="Z795" s="21"/>
    </row>
    <row r="796" spans="1:26" ht="14">
      <c r="A796" s="21"/>
      <c r="B796" s="21"/>
      <c r="C796" s="21"/>
      <c r="D796" s="5"/>
      <c r="E796" s="5"/>
      <c r="F796" s="5"/>
      <c r="G796" s="21"/>
      <c r="H796" s="21"/>
      <c r="I796" s="21"/>
      <c r="J796" s="21"/>
      <c r="K796" s="21"/>
      <c r="L796" s="21"/>
      <c r="M796" s="21"/>
      <c r="N796" s="21"/>
      <c r="O796" s="21"/>
      <c r="P796" s="21"/>
      <c r="Q796" s="21"/>
      <c r="R796" s="21"/>
      <c r="S796" s="21"/>
      <c r="T796" s="21"/>
      <c r="U796" s="21"/>
      <c r="V796" s="21"/>
      <c r="W796" s="21"/>
      <c r="X796" s="21"/>
      <c r="Y796" s="21"/>
      <c r="Z796" s="21"/>
    </row>
    <row r="797" spans="1:26" ht="14">
      <c r="A797" s="21"/>
      <c r="B797" s="21"/>
      <c r="C797" s="21"/>
      <c r="D797" s="5"/>
      <c r="E797" s="5"/>
      <c r="F797" s="5"/>
      <c r="G797" s="21"/>
      <c r="H797" s="21"/>
      <c r="I797" s="21"/>
      <c r="J797" s="21"/>
      <c r="K797" s="21"/>
      <c r="L797" s="21"/>
      <c r="M797" s="21"/>
      <c r="N797" s="21"/>
      <c r="O797" s="21"/>
      <c r="P797" s="21"/>
      <c r="Q797" s="21"/>
      <c r="R797" s="21"/>
      <c r="S797" s="21"/>
      <c r="T797" s="21"/>
      <c r="U797" s="21"/>
      <c r="V797" s="21"/>
      <c r="W797" s="21"/>
      <c r="X797" s="21"/>
      <c r="Y797" s="21"/>
      <c r="Z797" s="21"/>
    </row>
    <row r="798" spans="1:26" ht="14">
      <c r="A798" s="21"/>
      <c r="B798" s="21"/>
      <c r="C798" s="21"/>
      <c r="D798" s="5"/>
      <c r="E798" s="5"/>
      <c r="F798" s="5"/>
      <c r="G798" s="21"/>
      <c r="H798" s="21"/>
      <c r="I798" s="21"/>
      <c r="J798" s="21"/>
      <c r="K798" s="21"/>
      <c r="L798" s="21"/>
      <c r="M798" s="21"/>
      <c r="N798" s="21"/>
      <c r="O798" s="21"/>
      <c r="P798" s="21"/>
      <c r="Q798" s="21"/>
      <c r="R798" s="21"/>
      <c r="S798" s="21"/>
      <c r="T798" s="21"/>
      <c r="U798" s="21"/>
      <c r="V798" s="21"/>
      <c r="W798" s="21"/>
      <c r="X798" s="21"/>
      <c r="Y798" s="21"/>
      <c r="Z798" s="21"/>
    </row>
    <row r="799" spans="1:26" ht="14">
      <c r="A799" s="21"/>
      <c r="B799" s="21"/>
      <c r="C799" s="21"/>
      <c r="D799" s="5"/>
      <c r="E799" s="5"/>
      <c r="F799" s="5"/>
      <c r="G799" s="21"/>
      <c r="H799" s="21"/>
      <c r="I799" s="21"/>
      <c r="J799" s="21"/>
      <c r="K799" s="21"/>
      <c r="L799" s="21"/>
      <c r="M799" s="21"/>
      <c r="N799" s="21"/>
      <c r="O799" s="21"/>
      <c r="P799" s="21"/>
      <c r="Q799" s="21"/>
      <c r="R799" s="21"/>
      <c r="S799" s="21"/>
      <c r="T799" s="21"/>
      <c r="U799" s="21"/>
      <c r="V799" s="21"/>
      <c r="W799" s="21"/>
      <c r="X799" s="21"/>
      <c r="Y799" s="21"/>
      <c r="Z799" s="21"/>
    </row>
    <row r="800" spans="1:26" ht="14">
      <c r="A800" s="21"/>
      <c r="B800" s="21"/>
      <c r="C800" s="21"/>
      <c r="D800" s="5"/>
      <c r="E800" s="5"/>
      <c r="F800" s="5"/>
      <c r="G800" s="21"/>
      <c r="H800" s="21"/>
      <c r="I800" s="21"/>
      <c r="J800" s="21"/>
      <c r="K800" s="21"/>
      <c r="L800" s="21"/>
      <c r="M800" s="21"/>
      <c r="N800" s="21"/>
      <c r="O800" s="21"/>
      <c r="P800" s="21"/>
      <c r="Q800" s="21"/>
      <c r="R800" s="21"/>
      <c r="S800" s="21"/>
      <c r="T800" s="21"/>
      <c r="U800" s="21"/>
      <c r="V800" s="21"/>
      <c r="W800" s="21"/>
      <c r="X800" s="21"/>
      <c r="Y800" s="21"/>
      <c r="Z800" s="21"/>
    </row>
    <row r="801" spans="1:26" ht="14">
      <c r="A801" s="21"/>
      <c r="B801" s="21"/>
      <c r="C801" s="21"/>
      <c r="D801" s="5"/>
      <c r="E801" s="5"/>
      <c r="F801" s="5"/>
      <c r="G801" s="21"/>
      <c r="H801" s="21"/>
      <c r="I801" s="21"/>
      <c r="J801" s="21"/>
      <c r="K801" s="21"/>
      <c r="L801" s="21"/>
      <c r="M801" s="21"/>
      <c r="N801" s="21"/>
      <c r="O801" s="21"/>
      <c r="P801" s="21"/>
      <c r="Q801" s="21"/>
      <c r="R801" s="21"/>
      <c r="S801" s="21"/>
      <c r="T801" s="21"/>
      <c r="U801" s="21"/>
      <c r="V801" s="21"/>
      <c r="W801" s="21"/>
      <c r="X801" s="21"/>
      <c r="Y801" s="21"/>
      <c r="Z801" s="21"/>
    </row>
    <row r="802" spans="1:26" ht="14">
      <c r="A802" s="21"/>
      <c r="B802" s="21"/>
      <c r="C802" s="21"/>
      <c r="D802" s="5"/>
      <c r="E802" s="5"/>
      <c r="F802" s="5"/>
      <c r="G802" s="21"/>
      <c r="H802" s="21"/>
      <c r="I802" s="21"/>
      <c r="J802" s="21"/>
      <c r="K802" s="21"/>
      <c r="L802" s="21"/>
      <c r="M802" s="21"/>
      <c r="N802" s="21"/>
      <c r="O802" s="21"/>
      <c r="P802" s="21"/>
      <c r="Q802" s="21"/>
      <c r="R802" s="21"/>
      <c r="S802" s="21"/>
      <c r="T802" s="21"/>
      <c r="U802" s="21"/>
      <c r="V802" s="21"/>
      <c r="W802" s="21"/>
      <c r="X802" s="21"/>
      <c r="Y802" s="21"/>
      <c r="Z802" s="21"/>
    </row>
    <row r="803" spans="1:26" ht="14">
      <c r="A803" s="21"/>
      <c r="B803" s="21"/>
      <c r="C803" s="21"/>
      <c r="D803" s="5"/>
      <c r="E803" s="5"/>
      <c r="F803" s="5"/>
      <c r="G803" s="21"/>
      <c r="H803" s="21"/>
      <c r="I803" s="21"/>
      <c r="J803" s="21"/>
      <c r="K803" s="21"/>
      <c r="L803" s="21"/>
      <c r="M803" s="21"/>
      <c r="N803" s="21"/>
      <c r="O803" s="21"/>
      <c r="P803" s="21"/>
      <c r="Q803" s="21"/>
      <c r="R803" s="21"/>
      <c r="S803" s="21"/>
      <c r="T803" s="21"/>
      <c r="U803" s="21"/>
      <c r="V803" s="21"/>
      <c r="W803" s="21"/>
      <c r="X803" s="21"/>
      <c r="Y803" s="21"/>
      <c r="Z803" s="21"/>
    </row>
    <row r="804" spans="1:26" ht="14">
      <c r="A804" s="21"/>
      <c r="B804" s="21"/>
      <c r="C804" s="21"/>
      <c r="D804" s="5"/>
      <c r="E804" s="5"/>
      <c r="F804" s="5"/>
      <c r="G804" s="21"/>
      <c r="H804" s="21"/>
      <c r="I804" s="21"/>
      <c r="J804" s="21"/>
      <c r="K804" s="21"/>
      <c r="L804" s="21"/>
      <c r="M804" s="21"/>
      <c r="N804" s="21"/>
      <c r="O804" s="21"/>
      <c r="P804" s="21"/>
      <c r="Q804" s="21"/>
      <c r="R804" s="21"/>
      <c r="S804" s="21"/>
      <c r="T804" s="21"/>
      <c r="U804" s="21"/>
      <c r="V804" s="21"/>
      <c r="W804" s="21"/>
      <c r="X804" s="21"/>
      <c r="Y804" s="21"/>
      <c r="Z804" s="21"/>
    </row>
    <row r="805" spans="1:26" ht="14">
      <c r="A805" s="21"/>
      <c r="B805" s="21"/>
      <c r="C805" s="21"/>
      <c r="D805" s="5"/>
      <c r="E805" s="5"/>
      <c r="F805" s="5"/>
      <c r="G805" s="21"/>
      <c r="H805" s="21"/>
      <c r="I805" s="21"/>
      <c r="J805" s="21"/>
      <c r="K805" s="21"/>
      <c r="L805" s="21"/>
      <c r="M805" s="21"/>
      <c r="N805" s="21"/>
      <c r="O805" s="21"/>
      <c r="P805" s="21"/>
      <c r="Q805" s="21"/>
      <c r="R805" s="21"/>
      <c r="S805" s="21"/>
      <c r="T805" s="21"/>
      <c r="U805" s="21"/>
      <c r="V805" s="21"/>
      <c r="W805" s="21"/>
      <c r="X805" s="21"/>
      <c r="Y805" s="21"/>
      <c r="Z805" s="21"/>
    </row>
    <row r="806" spans="1:26" ht="14">
      <c r="A806" s="21"/>
      <c r="B806" s="21"/>
      <c r="C806" s="21"/>
      <c r="D806" s="5"/>
      <c r="E806" s="5"/>
      <c r="F806" s="5"/>
      <c r="G806" s="21"/>
      <c r="H806" s="21"/>
      <c r="I806" s="21"/>
      <c r="J806" s="21"/>
      <c r="K806" s="21"/>
      <c r="L806" s="21"/>
      <c r="M806" s="21"/>
      <c r="N806" s="21"/>
      <c r="O806" s="21"/>
      <c r="P806" s="21"/>
      <c r="Q806" s="21"/>
      <c r="R806" s="21"/>
      <c r="S806" s="21"/>
      <c r="T806" s="21"/>
      <c r="U806" s="21"/>
      <c r="V806" s="21"/>
      <c r="W806" s="21"/>
      <c r="X806" s="21"/>
      <c r="Y806" s="21"/>
      <c r="Z806" s="21"/>
    </row>
    <row r="807" spans="1:26" ht="14">
      <c r="A807" s="21"/>
      <c r="B807" s="21"/>
      <c r="C807" s="21"/>
      <c r="D807" s="5"/>
      <c r="E807" s="5"/>
      <c r="F807" s="5"/>
      <c r="G807" s="21"/>
      <c r="H807" s="21"/>
      <c r="I807" s="21"/>
      <c r="J807" s="21"/>
      <c r="K807" s="21"/>
      <c r="L807" s="21"/>
      <c r="M807" s="21"/>
      <c r="N807" s="21"/>
      <c r="O807" s="21"/>
      <c r="P807" s="21"/>
      <c r="Q807" s="21"/>
      <c r="R807" s="21"/>
      <c r="S807" s="21"/>
      <c r="T807" s="21"/>
      <c r="U807" s="21"/>
      <c r="V807" s="21"/>
      <c r="W807" s="21"/>
      <c r="X807" s="21"/>
      <c r="Y807" s="21"/>
      <c r="Z807" s="21"/>
    </row>
    <row r="808" spans="1:26" ht="14">
      <c r="A808" s="21"/>
      <c r="B808" s="21"/>
      <c r="C808" s="21"/>
      <c r="D808" s="5"/>
      <c r="E808" s="5"/>
      <c r="F808" s="5"/>
      <c r="G808" s="21"/>
      <c r="H808" s="21"/>
      <c r="I808" s="21"/>
      <c r="J808" s="21"/>
      <c r="K808" s="21"/>
      <c r="L808" s="21"/>
      <c r="M808" s="21"/>
      <c r="N808" s="21"/>
      <c r="O808" s="21"/>
      <c r="P808" s="21"/>
      <c r="Q808" s="21"/>
      <c r="R808" s="21"/>
      <c r="S808" s="21"/>
      <c r="T808" s="21"/>
      <c r="U808" s="21"/>
      <c r="V808" s="21"/>
      <c r="W808" s="21"/>
      <c r="X808" s="21"/>
      <c r="Y808" s="21"/>
      <c r="Z808" s="21"/>
    </row>
    <row r="809" spans="1:26" ht="14">
      <c r="A809" s="21"/>
      <c r="B809" s="21"/>
      <c r="C809" s="21"/>
      <c r="D809" s="5"/>
      <c r="E809" s="5"/>
      <c r="F809" s="5"/>
      <c r="G809" s="21"/>
      <c r="H809" s="21"/>
      <c r="I809" s="21"/>
      <c r="J809" s="21"/>
      <c r="K809" s="21"/>
      <c r="L809" s="21"/>
      <c r="M809" s="21"/>
      <c r="N809" s="21"/>
      <c r="O809" s="21"/>
      <c r="P809" s="21"/>
      <c r="Q809" s="21"/>
      <c r="R809" s="21"/>
      <c r="S809" s="21"/>
      <c r="T809" s="21"/>
      <c r="U809" s="21"/>
      <c r="V809" s="21"/>
      <c r="W809" s="21"/>
      <c r="X809" s="21"/>
      <c r="Y809" s="21"/>
      <c r="Z809" s="21"/>
    </row>
    <row r="810" spans="1:26" ht="14">
      <c r="A810" s="21"/>
      <c r="B810" s="21"/>
      <c r="C810" s="21"/>
      <c r="D810" s="5"/>
      <c r="E810" s="5"/>
      <c r="F810" s="5"/>
      <c r="G810" s="21"/>
      <c r="H810" s="21"/>
      <c r="I810" s="21"/>
      <c r="J810" s="21"/>
      <c r="K810" s="21"/>
      <c r="L810" s="21"/>
      <c r="M810" s="21"/>
      <c r="N810" s="21"/>
      <c r="O810" s="21"/>
      <c r="P810" s="21"/>
      <c r="Q810" s="21"/>
      <c r="R810" s="21"/>
      <c r="S810" s="21"/>
      <c r="T810" s="21"/>
      <c r="U810" s="21"/>
      <c r="V810" s="21"/>
      <c r="W810" s="21"/>
      <c r="X810" s="21"/>
      <c r="Y810" s="21"/>
      <c r="Z810" s="21"/>
    </row>
    <row r="811" spans="1:26" ht="14">
      <c r="A811" s="21"/>
      <c r="B811" s="21"/>
      <c r="C811" s="21"/>
      <c r="D811" s="5"/>
      <c r="E811" s="5"/>
      <c r="F811" s="5"/>
      <c r="G811" s="21"/>
      <c r="H811" s="21"/>
      <c r="I811" s="21"/>
      <c r="J811" s="21"/>
      <c r="K811" s="21"/>
      <c r="L811" s="21"/>
      <c r="M811" s="21"/>
      <c r="N811" s="21"/>
      <c r="O811" s="21"/>
      <c r="P811" s="21"/>
      <c r="Q811" s="21"/>
      <c r="R811" s="21"/>
      <c r="S811" s="21"/>
      <c r="T811" s="21"/>
      <c r="U811" s="21"/>
      <c r="V811" s="21"/>
      <c r="W811" s="21"/>
      <c r="X811" s="21"/>
      <c r="Y811" s="21"/>
      <c r="Z811" s="21"/>
    </row>
    <row r="812" spans="1:26" ht="14">
      <c r="A812" s="21"/>
      <c r="B812" s="21"/>
      <c r="C812" s="21"/>
      <c r="D812" s="5"/>
      <c r="E812" s="5"/>
      <c r="F812" s="5"/>
      <c r="G812" s="21"/>
      <c r="H812" s="21"/>
      <c r="I812" s="21"/>
      <c r="J812" s="21"/>
      <c r="K812" s="21"/>
      <c r="L812" s="21"/>
      <c r="M812" s="21"/>
      <c r="N812" s="21"/>
      <c r="O812" s="21"/>
      <c r="P812" s="21"/>
      <c r="Q812" s="21"/>
      <c r="R812" s="21"/>
      <c r="S812" s="21"/>
      <c r="T812" s="21"/>
      <c r="U812" s="21"/>
      <c r="V812" s="21"/>
      <c r="W812" s="21"/>
      <c r="X812" s="21"/>
      <c r="Y812" s="21"/>
      <c r="Z812" s="21"/>
    </row>
    <row r="813" spans="1:26" ht="14">
      <c r="A813" s="21"/>
      <c r="B813" s="21"/>
      <c r="C813" s="21"/>
      <c r="D813" s="5"/>
      <c r="E813" s="5"/>
      <c r="F813" s="5"/>
      <c r="G813" s="21"/>
      <c r="H813" s="21"/>
      <c r="I813" s="21"/>
      <c r="J813" s="21"/>
      <c r="K813" s="21"/>
      <c r="L813" s="21"/>
      <c r="M813" s="21"/>
      <c r="N813" s="21"/>
      <c r="O813" s="21"/>
      <c r="P813" s="21"/>
      <c r="Q813" s="21"/>
      <c r="R813" s="21"/>
      <c r="S813" s="21"/>
      <c r="T813" s="21"/>
      <c r="U813" s="21"/>
      <c r="V813" s="21"/>
      <c r="W813" s="21"/>
      <c r="X813" s="21"/>
      <c r="Y813" s="21"/>
      <c r="Z813" s="21"/>
    </row>
    <row r="814" spans="1:26" ht="14">
      <c r="A814" s="21"/>
      <c r="B814" s="21"/>
      <c r="C814" s="21"/>
      <c r="D814" s="5"/>
      <c r="E814" s="5"/>
      <c r="F814" s="5"/>
      <c r="G814" s="21"/>
      <c r="H814" s="21"/>
      <c r="I814" s="21"/>
      <c r="J814" s="21"/>
      <c r="K814" s="21"/>
      <c r="L814" s="21"/>
      <c r="M814" s="21"/>
      <c r="N814" s="21"/>
      <c r="O814" s="21"/>
      <c r="P814" s="21"/>
      <c r="Q814" s="21"/>
      <c r="R814" s="21"/>
      <c r="S814" s="21"/>
      <c r="T814" s="21"/>
      <c r="U814" s="21"/>
      <c r="V814" s="21"/>
      <c r="W814" s="21"/>
      <c r="X814" s="21"/>
      <c r="Y814" s="21"/>
      <c r="Z814" s="21"/>
    </row>
    <row r="815" spans="1:26" ht="14">
      <c r="A815" s="21"/>
      <c r="B815" s="21"/>
      <c r="C815" s="21"/>
      <c r="D815" s="5"/>
      <c r="E815" s="5"/>
      <c r="F815" s="5"/>
      <c r="G815" s="21"/>
      <c r="H815" s="21"/>
      <c r="I815" s="21"/>
      <c r="J815" s="21"/>
      <c r="K815" s="21"/>
      <c r="L815" s="21"/>
      <c r="M815" s="21"/>
      <c r="N815" s="21"/>
      <c r="O815" s="21"/>
      <c r="P815" s="21"/>
      <c r="Q815" s="21"/>
      <c r="R815" s="21"/>
      <c r="S815" s="21"/>
      <c r="T815" s="21"/>
      <c r="U815" s="21"/>
      <c r="V815" s="21"/>
      <c r="W815" s="21"/>
      <c r="X815" s="21"/>
      <c r="Y815" s="21"/>
      <c r="Z815" s="21"/>
    </row>
    <row r="816" spans="1:26" ht="14">
      <c r="A816" s="21"/>
      <c r="B816" s="21"/>
      <c r="C816" s="21"/>
      <c r="D816" s="5"/>
      <c r="E816" s="5"/>
      <c r="F816" s="5"/>
      <c r="G816" s="21"/>
      <c r="H816" s="21"/>
      <c r="I816" s="21"/>
      <c r="J816" s="21"/>
      <c r="K816" s="21"/>
      <c r="L816" s="21"/>
      <c r="M816" s="21"/>
      <c r="N816" s="21"/>
      <c r="O816" s="21"/>
      <c r="P816" s="21"/>
      <c r="Q816" s="21"/>
      <c r="R816" s="21"/>
      <c r="S816" s="21"/>
      <c r="T816" s="21"/>
      <c r="U816" s="21"/>
      <c r="V816" s="21"/>
      <c r="W816" s="21"/>
      <c r="X816" s="21"/>
      <c r="Y816" s="21"/>
      <c r="Z816" s="21"/>
    </row>
    <row r="817" spans="1:26" ht="14">
      <c r="A817" s="21"/>
      <c r="B817" s="21"/>
      <c r="C817" s="21"/>
      <c r="D817" s="5"/>
      <c r="E817" s="5"/>
      <c r="F817" s="5"/>
      <c r="G817" s="21"/>
      <c r="H817" s="21"/>
      <c r="I817" s="21"/>
      <c r="J817" s="21"/>
      <c r="K817" s="21"/>
      <c r="L817" s="21"/>
      <c r="M817" s="21"/>
      <c r="N817" s="21"/>
      <c r="O817" s="21"/>
      <c r="P817" s="21"/>
      <c r="Q817" s="21"/>
      <c r="R817" s="21"/>
      <c r="S817" s="21"/>
      <c r="T817" s="21"/>
      <c r="U817" s="21"/>
      <c r="V817" s="21"/>
      <c r="W817" s="21"/>
      <c r="X817" s="21"/>
      <c r="Y817" s="21"/>
      <c r="Z817" s="21"/>
    </row>
    <row r="818" spans="1:26" ht="14">
      <c r="A818" s="21"/>
      <c r="B818" s="21"/>
      <c r="C818" s="21"/>
      <c r="D818" s="5"/>
      <c r="E818" s="5"/>
      <c r="F818" s="5"/>
      <c r="G818" s="21"/>
      <c r="H818" s="21"/>
      <c r="I818" s="21"/>
      <c r="J818" s="21"/>
      <c r="K818" s="21"/>
      <c r="L818" s="21"/>
      <c r="M818" s="21"/>
      <c r="N818" s="21"/>
      <c r="O818" s="21"/>
      <c r="P818" s="21"/>
      <c r="Q818" s="21"/>
      <c r="R818" s="21"/>
      <c r="S818" s="21"/>
      <c r="T818" s="21"/>
      <c r="U818" s="21"/>
      <c r="V818" s="21"/>
      <c r="W818" s="21"/>
      <c r="X818" s="21"/>
      <c r="Y818" s="21"/>
      <c r="Z818" s="21"/>
    </row>
    <row r="819" spans="1:26" ht="14">
      <c r="A819" s="21"/>
      <c r="B819" s="21"/>
      <c r="C819" s="21"/>
      <c r="D819" s="5"/>
      <c r="E819" s="5"/>
      <c r="F819" s="5"/>
      <c r="G819" s="21"/>
      <c r="H819" s="21"/>
      <c r="I819" s="21"/>
      <c r="J819" s="21"/>
      <c r="K819" s="21"/>
      <c r="L819" s="21"/>
      <c r="M819" s="21"/>
      <c r="N819" s="21"/>
      <c r="O819" s="21"/>
      <c r="P819" s="21"/>
      <c r="Q819" s="21"/>
      <c r="R819" s="21"/>
      <c r="S819" s="21"/>
      <c r="T819" s="21"/>
      <c r="U819" s="21"/>
      <c r="V819" s="21"/>
      <c r="W819" s="21"/>
      <c r="X819" s="21"/>
      <c r="Y819" s="21"/>
      <c r="Z819" s="21"/>
    </row>
    <row r="820" spans="1:26" ht="14">
      <c r="A820" s="21"/>
      <c r="B820" s="21"/>
      <c r="C820" s="21"/>
      <c r="D820" s="5"/>
      <c r="E820" s="5"/>
      <c r="F820" s="5"/>
      <c r="G820" s="21"/>
      <c r="H820" s="21"/>
      <c r="I820" s="21"/>
      <c r="J820" s="21"/>
      <c r="K820" s="21"/>
      <c r="L820" s="21"/>
      <c r="M820" s="21"/>
      <c r="N820" s="21"/>
      <c r="O820" s="21"/>
      <c r="P820" s="21"/>
      <c r="Q820" s="21"/>
      <c r="R820" s="21"/>
      <c r="S820" s="21"/>
      <c r="T820" s="21"/>
      <c r="U820" s="21"/>
      <c r="V820" s="21"/>
      <c r="W820" s="21"/>
      <c r="X820" s="21"/>
      <c r="Y820" s="21"/>
      <c r="Z820" s="21"/>
    </row>
    <row r="821" spans="1:26" ht="14">
      <c r="A821" s="21"/>
      <c r="B821" s="21"/>
      <c r="C821" s="21"/>
      <c r="D821" s="5"/>
      <c r="E821" s="5"/>
      <c r="F821" s="5"/>
      <c r="G821" s="21"/>
      <c r="H821" s="21"/>
      <c r="I821" s="21"/>
      <c r="J821" s="21"/>
      <c r="K821" s="21"/>
      <c r="L821" s="21"/>
      <c r="M821" s="21"/>
      <c r="N821" s="21"/>
      <c r="O821" s="21"/>
      <c r="P821" s="21"/>
      <c r="Q821" s="21"/>
      <c r="R821" s="21"/>
      <c r="S821" s="21"/>
      <c r="T821" s="21"/>
      <c r="U821" s="21"/>
      <c r="V821" s="21"/>
      <c r="W821" s="21"/>
      <c r="X821" s="21"/>
      <c r="Y821" s="21"/>
      <c r="Z821" s="21"/>
    </row>
    <row r="822" spans="1:26" ht="14">
      <c r="A822" s="21"/>
      <c r="B822" s="21"/>
      <c r="C822" s="21"/>
      <c r="D822" s="5"/>
      <c r="E822" s="5"/>
      <c r="F822" s="5"/>
      <c r="G822" s="21"/>
      <c r="H822" s="21"/>
      <c r="I822" s="21"/>
      <c r="J822" s="21"/>
      <c r="K822" s="21"/>
      <c r="L822" s="21"/>
      <c r="M822" s="21"/>
      <c r="N822" s="21"/>
      <c r="O822" s="21"/>
      <c r="P822" s="21"/>
      <c r="Q822" s="21"/>
      <c r="R822" s="21"/>
      <c r="S822" s="21"/>
      <c r="T822" s="21"/>
      <c r="U822" s="21"/>
      <c r="V822" s="21"/>
      <c r="W822" s="21"/>
      <c r="X822" s="21"/>
      <c r="Y822" s="21"/>
      <c r="Z822" s="21"/>
    </row>
    <row r="823" spans="1:26" ht="14">
      <c r="A823" s="21"/>
      <c r="B823" s="21"/>
      <c r="C823" s="21"/>
      <c r="D823" s="5"/>
      <c r="E823" s="5"/>
      <c r="F823" s="5"/>
      <c r="G823" s="21"/>
      <c r="H823" s="21"/>
      <c r="I823" s="21"/>
      <c r="J823" s="21"/>
      <c r="K823" s="21"/>
      <c r="L823" s="21"/>
      <c r="M823" s="21"/>
      <c r="N823" s="21"/>
      <c r="O823" s="21"/>
      <c r="P823" s="21"/>
      <c r="Q823" s="21"/>
      <c r="R823" s="21"/>
      <c r="S823" s="21"/>
      <c r="T823" s="21"/>
      <c r="U823" s="21"/>
      <c r="V823" s="21"/>
      <c r="W823" s="21"/>
      <c r="X823" s="21"/>
      <c r="Y823" s="21"/>
      <c r="Z823" s="21"/>
    </row>
    <row r="824" spans="1:26" ht="14">
      <c r="A824" s="21"/>
      <c r="B824" s="21"/>
      <c r="C824" s="21"/>
      <c r="D824" s="5"/>
      <c r="E824" s="5"/>
      <c r="F824" s="5"/>
      <c r="G824" s="21"/>
      <c r="H824" s="21"/>
      <c r="I824" s="21"/>
      <c r="J824" s="21"/>
      <c r="K824" s="21"/>
      <c r="L824" s="21"/>
      <c r="M824" s="21"/>
      <c r="N824" s="21"/>
      <c r="O824" s="21"/>
      <c r="P824" s="21"/>
      <c r="Q824" s="21"/>
      <c r="R824" s="21"/>
      <c r="S824" s="21"/>
      <c r="T824" s="21"/>
      <c r="U824" s="21"/>
      <c r="V824" s="21"/>
      <c r="W824" s="21"/>
      <c r="X824" s="21"/>
      <c r="Y824" s="21"/>
      <c r="Z824" s="21"/>
    </row>
    <row r="825" spans="1:26" ht="14">
      <c r="A825" s="21"/>
      <c r="B825" s="21"/>
      <c r="C825" s="21"/>
      <c r="D825" s="5"/>
      <c r="E825" s="5"/>
      <c r="F825" s="5"/>
      <c r="G825" s="21"/>
      <c r="H825" s="21"/>
      <c r="I825" s="21"/>
      <c r="J825" s="21"/>
      <c r="K825" s="21"/>
      <c r="L825" s="21"/>
      <c r="M825" s="21"/>
      <c r="N825" s="21"/>
      <c r="O825" s="21"/>
      <c r="P825" s="21"/>
      <c r="Q825" s="21"/>
      <c r="R825" s="21"/>
      <c r="S825" s="21"/>
      <c r="T825" s="21"/>
      <c r="U825" s="21"/>
      <c r="V825" s="21"/>
      <c r="W825" s="21"/>
      <c r="X825" s="21"/>
      <c r="Y825" s="21"/>
      <c r="Z825" s="21"/>
    </row>
    <row r="826" spans="1:26" ht="14">
      <c r="A826" s="21"/>
      <c r="B826" s="21"/>
      <c r="C826" s="21"/>
      <c r="D826" s="5"/>
      <c r="E826" s="5"/>
      <c r="F826" s="5"/>
      <c r="G826" s="21"/>
      <c r="H826" s="21"/>
      <c r="I826" s="21"/>
      <c r="J826" s="21"/>
      <c r="K826" s="21"/>
      <c r="L826" s="21"/>
      <c r="M826" s="21"/>
      <c r="N826" s="21"/>
      <c r="O826" s="21"/>
      <c r="P826" s="21"/>
      <c r="Q826" s="21"/>
      <c r="R826" s="21"/>
      <c r="S826" s="21"/>
      <c r="T826" s="21"/>
      <c r="U826" s="21"/>
      <c r="V826" s="21"/>
      <c r="W826" s="21"/>
      <c r="X826" s="21"/>
      <c r="Y826" s="21"/>
      <c r="Z826" s="21"/>
    </row>
    <row r="827" spans="1:26" ht="14">
      <c r="A827" s="21"/>
      <c r="B827" s="21"/>
      <c r="C827" s="21"/>
      <c r="D827" s="5"/>
      <c r="E827" s="5"/>
      <c r="F827" s="5"/>
      <c r="G827" s="21"/>
      <c r="H827" s="21"/>
      <c r="I827" s="21"/>
      <c r="J827" s="21"/>
      <c r="K827" s="21"/>
      <c r="L827" s="21"/>
      <c r="M827" s="21"/>
      <c r="N827" s="21"/>
      <c r="O827" s="21"/>
      <c r="P827" s="21"/>
      <c r="Q827" s="21"/>
      <c r="R827" s="21"/>
      <c r="S827" s="21"/>
      <c r="T827" s="21"/>
      <c r="U827" s="21"/>
      <c r="V827" s="21"/>
      <c r="W827" s="21"/>
      <c r="X827" s="21"/>
      <c r="Y827" s="21"/>
      <c r="Z827" s="21"/>
    </row>
    <row r="828" spans="1:26" ht="14">
      <c r="A828" s="21"/>
      <c r="B828" s="21"/>
      <c r="C828" s="21"/>
      <c r="D828" s="5"/>
      <c r="E828" s="5"/>
      <c r="F828" s="5"/>
      <c r="G828" s="21"/>
      <c r="H828" s="21"/>
      <c r="I828" s="21"/>
      <c r="J828" s="21"/>
      <c r="K828" s="21"/>
      <c r="L828" s="21"/>
      <c r="M828" s="21"/>
      <c r="N828" s="21"/>
      <c r="O828" s="21"/>
      <c r="P828" s="21"/>
      <c r="Q828" s="21"/>
      <c r="R828" s="21"/>
      <c r="S828" s="21"/>
      <c r="T828" s="21"/>
      <c r="U828" s="21"/>
      <c r="V828" s="21"/>
      <c r="W828" s="21"/>
      <c r="X828" s="21"/>
      <c r="Y828" s="21"/>
      <c r="Z828" s="21"/>
    </row>
    <row r="829" spans="1:26" ht="14">
      <c r="A829" s="21"/>
      <c r="B829" s="21"/>
      <c r="C829" s="21"/>
      <c r="D829" s="5"/>
      <c r="E829" s="5"/>
      <c r="F829" s="5"/>
      <c r="G829" s="21"/>
      <c r="H829" s="21"/>
      <c r="I829" s="21"/>
      <c r="J829" s="21"/>
      <c r="K829" s="21"/>
      <c r="L829" s="21"/>
      <c r="M829" s="21"/>
      <c r="N829" s="21"/>
      <c r="O829" s="21"/>
      <c r="P829" s="21"/>
      <c r="Q829" s="21"/>
      <c r="R829" s="21"/>
      <c r="S829" s="21"/>
      <c r="T829" s="21"/>
      <c r="U829" s="21"/>
      <c r="V829" s="21"/>
      <c r="W829" s="21"/>
      <c r="X829" s="21"/>
      <c r="Y829" s="21"/>
      <c r="Z829" s="21"/>
    </row>
    <row r="830" spans="1:26" ht="14">
      <c r="A830" s="21"/>
      <c r="B830" s="21"/>
      <c r="C830" s="21"/>
      <c r="D830" s="5"/>
      <c r="E830" s="5"/>
      <c r="F830" s="5"/>
      <c r="G830" s="21"/>
      <c r="H830" s="21"/>
      <c r="I830" s="21"/>
      <c r="J830" s="21"/>
      <c r="K830" s="21"/>
      <c r="L830" s="21"/>
      <c r="M830" s="21"/>
      <c r="N830" s="21"/>
      <c r="O830" s="21"/>
      <c r="P830" s="21"/>
      <c r="Q830" s="21"/>
      <c r="R830" s="21"/>
      <c r="S830" s="21"/>
      <c r="T830" s="21"/>
      <c r="U830" s="21"/>
      <c r="V830" s="21"/>
      <c r="W830" s="21"/>
      <c r="X830" s="21"/>
      <c r="Y830" s="21"/>
      <c r="Z830" s="21"/>
    </row>
    <row r="831" spans="1:26" ht="14">
      <c r="A831" s="21"/>
      <c r="B831" s="21"/>
      <c r="C831" s="21"/>
      <c r="D831" s="5"/>
      <c r="E831" s="5"/>
      <c r="F831" s="5"/>
      <c r="G831" s="21"/>
      <c r="H831" s="21"/>
      <c r="I831" s="21"/>
      <c r="J831" s="21"/>
      <c r="K831" s="21"/>
      <c r="L831" s="21"/>
      <c r="M831" s="21"/>
      <c r="N831" s="21"/>
      <c r="O831" s="21"/>
      <c r="P831" s="21"/>
      <c r="Q831" s="21"/>
      <c r="R831" s="21"/>
      <c r="S831" s="21"/>
      <c r="T831" s="21"/>
      <c r="U831" s="21"/>
      <c r="V831" s="21"/>
      <c r="W831" s="21"/>
      <c r="X831" s="21"/>
      <c r="Y831" s="21"/>
      <c r="Z831" s="21"/>
    </row>
    <row r="832" spans="1:26" ht="14">
      <c r="A832" s="21"/>
      <c r="B832" s="21"/>
      <c r="C832" s="21"/>
      <c r="D832" s="5"/>
      <c r="E832" s="5"/>
      <c r="F832" s="5"/>
      <c r="G832" s="21"/>
      <c r="H832" s="21"/>
      <c r="I832" s="21"/>
      <c r="J832" s="21"/>
      <c r="K832" s="21"/>
      <c r="L832" s="21"/>
      <c r="M832" s="21"/>
      <c r="N832" s="21"/>
      <c r="O832" s="21"/>
      <c r="P832" s="21"/>
      <c r="Q832" s="21"/>
      <c r="R832" s="21"/>
      <c r="S832" s="21"/>
      <c r="T832" s="21"/>
      <c r="U832" s="21"/>
      <c r="V832" s="21"/>
      <c r="W832" s="21"/>
      <c r="X832" s="21"/>
      <c r="Y832" s="21"/>
      <c r="Z832" s="21"/>
    </row>
    <row r="833" spans="1:26" ht="14">
      <c r="A833" s="21"/>
      <c r="B833" s="21"/>
      <c r="C833" s="21"/>
      <c r="D833" s="5"/>
      <c r="E833" s="5"/>
      <c r="F833" s="5"/>
      <c r="G833" s="21"/>
      <c r="H833" s="21"/>
      <c r="I833" s="21"/>
      <c r="J833" s="21"/>
      <c r="K833" s="21"/>
      <c r="L833" s="21"/>
      <c r="M833" s="21"/>
      <c r="N833" s="21"/>
      <c r="O833" s="21"/>
      <c r="P833" s="21"/>
      <c r="Q833" s="21"/>
      <c r="R833" s="21"/>
      <c r="S833" s="21"/>
      <c r="T833" s="21"/>
      <c r="U833" s="21"/>
      <c r="V833" s="21"/>
      <c r="W833" s="21"/>
      <c r="X833" s="21"/>
      <c r="Y833" s="21"/>
      <c r="Z833" s="21"/>
    </row>
    <row r="834" spans="1:26" ht="14">
      <c r="A834" s="21"/>
      <c r="B834" s="21"/>
      <c r="C834" s="21"/>
      <c r="D834" s="5"/>
      <c r="E834" s="5"/>
      <c r="F834" s="5"/>
      <c r="G834" s="21"/>
      <c r="H834" s="21"/>
      <c r="I834" s="21"/>
      <c r="J834" s="21"/>
      <c r="K834" s="21"/>
      <c r="L834" s="21"/>
      <c r="M834" s="21"/>
      <c r="N834" s="21"/>
      <c r="O834" s="21"/>
      <c r="P834" s="21"/>
      <c r="Q834" s="21"/>
      <c r="R834" s="21"/>
      <c r="S834" s="21"/>
      <c r="T834" s="21"/>
      <c r="U834" s="21"/>
      <c r="V834" s="21"/>
      <c r="W834" s="21"/>
      <c r="X834" s="21"/>
      <c r="Y834" s="21"/>
      <c r="Z834" s="21"/>
    </row>
    <row r="835" spans="1:26" ht="14">
      <c r="A835" s="21"/>
      <c r="B835" s="21"/>
      <c r="C835" s="21"/>
      <c r="D835" s="5"/>
      <c r="E835" s="5"/>
      <c r="F835" s="5"/>
      <c r="G835" s="21"/>
      <c r="H835" s="21"/>
      <c r="I835" s="21"/>
      <c r="J835" s="21"/>
      <c r="K835" s="21"/>
      <c r="L835" s="21"/>
      <c r="M835" s="21"/>
      <c r="N835" s="21"/>
      <c r="O835" s="21"/>
      <c r="P835" s="21"/>
      <c r="Q835" s="21"/>
      <c r="R835" s="21"/>
      <c r="S835" s="21"/>
      <c r="T835" s="21"/>
      <c r="U835" s="21"/>
      <c r="V835" s="21"/>
      <c r="W835" s="21"/>
      <c r="X835" s="21"/>
      <c r="Y835" s="21"/>
      <c r="Z835" s="21"/>
    </row>
    <row r="836" spans="1:26" ht="14">
      <c r="A836" s="21"/>
      <c r="B836" s="21"/>
      <c r="C836" s="21"/>
      <c r="D836" s="5"/>
      <c r="E836" s="5"/>
      <c r="F836" s="5"/>
      <c r="G836" s="21"/>
      <c r="H836" s="21"/>
      <c r="I836" s="21"/>
      <c r="J836" s="21"/>
      <c r="K836" s="21"/>
      <c r="L836" s="21"/>
      <c r="M836" s="21"/>
      <c r="N836" s="21"/>
      <c r="O836" s="21"/>
      <c r="P836" s="21"/>
      <c r="Q836" s="21"/>
      <c r="R836" s="21"/>
      <c r="S836" s="21"/>
      <c r="T836" s="21"/>
      <c r="U836" s="21"/>
      <c r="V836" s="21"/>
      <c r="W836" s="21"/>
      <c r="X836" s="21"/>
      <c r="Y836" s="21"/>
      <c r="Z836" s="21"/>
    </row>
    <row r="837" spans="1:26" ht="14">
      <c r="A837" s="21"/>
      <c r="B837" s="21"/>
      <c r="C837" s="21"/>
      <c r="D837" s="5"/>
      <c r="E837" s="5"/>
      <c r="F837" s="5"/>
      <c r="G837" s="21"/>
      <c r="H837" s="21"/>
      <c r="I837" s="21"/>
      <c r="J837" s="21"/>
      <c r="K837" s="21"/>
      <c r="L837" s="21"/>
      <c r="M837" s="21"/>
      <c r="N837" s="21"/>
      <c r="O837" s="21"/>
      <c r="P837" s="21"/>
      <c r="Q837" s="21"/>
      <c r="R837" s="21"/>
      <c r="S837" s="21"/>
      <c r="T837" s="21"/>
      <c r="U837" s="21"/>
      <c r="V837" s="21"/>
      <c r="W837" s="21"/>
      <c r="X837" s="21"/>
      <c r="Y837" s="21"/>
      <c r="Z837" s="21"/>
    </row>
    <row r="838" spans="1:26" ht="14">
      <c r="A838" s="21"/>
      <c r="B838" s="21"/>
      <c r="C838" s="21"/>
      <c r="D838" s="5"/>
      <c r="E838" s="5"/>
      <c r="F838" s="5"/>
      <c r="G838" s="21"/>
      <c r="H838" s="21"/>
      <c r="I838" s="21"/>
      <c r="J838" s="21"/>
      <c r="K838" s="21"/>
      <c r="L838" s="21"/>
      <c r="M838" s="21"/>
      <c r="N838" s="21"/>
      <c r="O838" s="21"/>
      <c r="P838" s="21"/>
      <c r="Q838" s="21"/>
      <c r="R838" s="21"/>
      <c r="S838" s="21"/>
      <c r="T838" s="21"/>
      <c r="U838" s="21"/>
      <c r="V838" s="21"/>
      <c r="W838" s="21"/>
      <c r="X838" s="21"/>
      <c r="Y838" s="21"/>
      <c r="Z838" s="21"/>
    </row>
    <row r="839" spans="1:26" ht="14">
      <c r="A839" s="21"/>
      <c r="B839" s="21"/>
      <c r="C839" s="21"/>
      <c r="D839" s="5"/>
      <c r="E839" s="5"/>
      <c r="F839" s="5"/>
      <c r="G839" s="21"/>
      <c r="H839" s="21"/>
      <c r="I839" s="21"/>
      <c r="J839" s="21"/>
      <c r="K839" s="21"/>
      <c r="L839" s="21"/>
      <c r="M839" s="21"/>
      <c r="N839" s="21"/>
      <c r="O839" s="21"/>
      <c r="P839" s="21"/>
      <c r="Q839" s="21"/>
      <c r="R839" s="21"/>
      <c r="S839" s="21"/>
      <c r="T839" s="21"/>
      <c r="U839" s="21"/>
      <c r="V839" s="21"/>
      <c r="W839" s="21"/>
      <c r="X839" s="21"/>
      <c r="Y839" s="21"/>
      <c r="Z839" s="21"/>
    </row>
    <row r="840" spans="1:26" ht="14">
      <c r="A840" s="21"/>
      <c r="B840" s="21"/>
      <c r="C840" s="21"/>
      <c r="D840" s="5"/>
      <c r="E840" s="5"/>
      <c r="F840" s="5"/>
      <c r="G840" s="21"/>
      <c r="H840" s="21"/>
      <c r="I840" s="21"/>
      <c r="J840" s="21"/>
      <c r="K840" s="21"/>
      <c r="L840" s="21"/>
      <c r="M840" s="21"/>
      <c r="N840" s="21"/>
      <c r="O840" s="21"/>
      <c r="P840" s="21"/>
      <c r="Q840" s="21"/>
      <c r="R840" s="21"/>
      <c r="S840" s="21"/>
      <c r="T840" s="21"/>
      <c r="U840" s="21"/>
      <c r="V840" s="21"/>
      <c r="W840" s="21"/>
      <c r="X840" s="21"/>
      <c r="Y840" s="21"/>
      <c r="Z840" s="21"/>
    </row>
    <row r="841" spans="1:26" ht="14">
      <c r="A841" s="21"/>
      <c r="B841" s="21"/>
      <c r="C841" s="21"/>
      <c r="D841" s="5"/>
      <c r="E841" s="5"/>
      <c r="F841" s="5"/>
      <c r="G841" s="21"/>
      <c r="H841" s="21"/>
      <c r="I841" s="21"/>
      <c r="J841" s="21"/>
      <c r="K841" s="21"/>
      <c r="L841" s="21"/>
      <c r="M841" s="21"/>
      <c r="N841" s="21"/>
      <c r="O841" s="21"/>
      <c r="P841" s="21"/>
      <c r="Q841" s="21"/>
      <c r="R841" s="21"/>
      <c r="S841" s="21"/>
      <c r="T841" s="21"/>
      <c r="U841" s="21"/>
      <c r="V841" s="21"/>
      <c r="W841" s="21"/>
      <c r="X841" s="21"/>
      <c r="Y841" s="21"/>
      <c r="Z841" s="21"/>
    </row>
    <row r="842" spans="1:26" ht="14">
      <c r="A842" s="21"/>
      <c r="B842" s="21"/>
      <c r="C842" s="21"/>
      <c r="D842" s="5"/>
      <c r="E842" s="5"/>
      <c r="F842" s="5"/>
      <c r="G842" s="21"/>
      <c r="H842" s="21"/>
      <c r="I842" s="21"/>
      <c r="J842" s="21"/>
      <c r="K842" s="21"/>
      <c r="L842" s="21"/>
      <c r="M842" s="21"/>
      <c r="N842" s="21"/>
      <c r="O842" s="21"/>
      <c r="P842" s="21"/>
      <c r="Q842" s="21"/>
      <c r="R842" s="21"/>
      <c r="S842" s="21"/>
      <c r="T842" s="21"/>
      <c r="U842" s="21"/>
      <c r="V842" s="21"/>
      <c r="W842" s="21"/>
      <c r="X842" s="21"/>
      <c r="Y842" s="21"/>
      <c r="Z842" s="21"/>
    </row>
    <row r="843" spans="1:26" ht="14">
      <c r="A843" s="21"/>
      <c r="B843" s="21"/>
      <c r="C843" s="21"/>
      <c r="D843" s="5"/>
      <c r="E843" s="5"/>
      <c r="F843" s="5"/>
      <c r="G843" s="21"/>
      <c r="H843" s="21"/>
      <c r="I843" s="21"/>
      <c r="J843" s="21"/>
      <c r="K843" s="21"/>
      <c r="L843" s="21"/>
      <c r="M843" s="21"/>
      <c r="N843" s="21"/>
      <c r="O843" s="21"/>
      <c r="P843" s="21"/>
      <c r="Q843" s="21"/>
      <c r="R843" s="21"/>
      <c r="S843" s="21"/>
      <c r="T843" s="21"/>
      <c r="U843" s="21"/>
      <c r="V843" s="21"/>
      <c r="W843" s="21"/>
      <c r="X843" s="21"/>
      <c r="Y843" s="21"/>
      <c r="Z843" s="21"/>
    </row>
    <row r="844" spans="1:26" ht="14">
      <c r="A844" s="21"/>
      <c r="B844" s="21"/>
      <c r="C844" s="21"/>
      <c r="D844" s="5"/>
      <c r="E844" s="5"/>
      <c r="F844" s="5"/>
      <c r="G844" s="21"/>
      <c r="H844" s="21"/>
      <c r="I844" s="21"/>
      <c r="J844" s="21"/>
      <c r="K844" s="21"/>
      <c r="L844" s="21"/>
      <c r="M844" s="21"/>
      <c r="N844" s="21"/>
      <c r="O844" s="21"/>
      <c r="P844" s="21"/>
      <c r="Q844" s="21"/>
      <c r="R844" s="21"/>
      <c r="S844" s="21"/>
      <c r="T844" s="21"/>
      <c r="U844" s="21"/>
      <c r="V844" s="21"/>
      <c r="W844" s="21"/>
      <c r="X844" s="21"/>
      <c r="Y844" s="21"/>
      <c r="Z844" s="21"/>
    </row>
    <row r="845" spans="1:26" ht="14">
      <c r="A845" s="21"/>
      <c r="B845" s="21"/>
      <c r="C845" s="21"/>
      <c r="D845" s="5"/>
      <c r="E845" s="5"/>
      <c r="F845" s="5"/>
      <c r="G845" s="21"/>
      <c r="H845" s="21"/>
      <c r="I845" s="21"/>
      <c r="J845" s="21"/>
      <c r="K845" s="21"/>
      <c r="L845" s="21"/>
      <c r="M845" s="21"/>
      <c r="N845" s="21"/>
      <c r="O845" s="21"/>
      <c r="P845" s="21"/>
      <c r="Q845" s="21"/>
      <c r="R845" s="21"/>
      <c r="S845" s="21"/>
      <c r="T845" s="21"/>
      <c r="U845" s="21"/>
      <c r="V845" s="21"/>
      <c r="W845" s="21"/>
      <c r="X845" s="21"/>
      <c r="Y845" s="21"/>
      <c r="Z845" s="21"/>
    </row>
    <row r="846" spans="1:26" ht="14">
      <c r="A846" s="21"/>
      <c r="B846" s="21"/>
      <c r="C846" s="21"/>
      <c r="D846" s="5"/>
      <c r="E846" s="5"/>
      <c r="F846" s="5"/>
      <c r="G846" s="21"/>
      <c r="H846" s="21"/>
      <c r="I846" s="21"/>
      <c r="J846" s="21"/>
      <c r="K846" s="21"/>
      <c r="L846" s="21"/>
      <c r="M846" s="21"/>
      <c r="N846" s="21"/>
      <c r="O846" s="21"/>
      <c r="P846" s="21"/>
      <c r="Q846" s="21"/>
      <c r="R846" s="21"/>
      <c r="S846" s="21"/>
      <c r="T846" s="21"/>
      <c r="U846" s="21"/>
      <c r="V846" s="21"/>
      <c r="W846" s="21"/>
      <c r="X846" s="21"/>
      <c r="Y846" s="21"/>
      <c r="Z846" s="21"/>
    </row>
    <row r="847" spans="1:26" ht="14">
      <c r="A847" s="21"/>
      <c r="B847" s="21"/>
      <c r="C847" s="21"/>
      <c r="D847" s="5"/>
      <c r="E847" s="5"/>
      <c r="F847" s="5"/>
      <c r="G847" s="21"/>
      <c r="H847" s="21"/>
      <c r="I847" s="21"/>
      <c r="J847" s="21"/>
      <c r="K847" s="21"/>
      <c r="L847" s="21"/>
      <c r="M847" s="21"/>
      <c r="N847" s="21"/>
      <c r="O847" s="21"/>
      <c r="P847" s="21"/>
      <c r="Q847" s="21"/>
      <c r="R847" s="21"/>
      <c r="S847" s="21"/>
      <c r="T847" s="21"/>
      <c r="U847" s="21"/>
      <c r="V847" s="21"/>
      <c r="W847" s="21"/>
      <c r="X847" s="21"/>
      <c r="Y847" s="21"/>
      <c r="Z847" s="21"/>
    </row>
    <row r="848" spans="1:26" ht="14">
      <c r="A848" s="21"/>
      <c r="B848" s="21"/>
      <c r="C848" s="21"/>
      <c r="D848" s="5"/>
      <c r="E848" s="5"/>
      <c r="F848" s="5"/>
      <c r="G848" s="21"/>
      <c r="H848" s="21"/>
      <c r="I848" s="21"/>
      <c r="J848" s="21"/>
      <c r="K848" s="21"/>
      <c r="L848" s="21"/>
      <c r="M848" s="21"/>
      <c r="N848" s="21"/>
      <c r="O848" s="21"/>
      <c r="P848" s="21"/>
      <c r="Q848" s="21"/>
      <c r="R848" s="21"/>
      <c r="S848" s="21"/>
      <c r="T848" s="21"/>
      <c r="U848" s="21"/>
      <c r="V848" s="21"/>
      <c r="W848" s="21"/>
      <c r="X848" s="21"/>
      <c r="Y848" s="21"/>
      <c r="Z848" s="21"/>
    </row>
    <row r="849" spans="1:26" ht="14">
      <c r="A849" s="21"/>
      <c r="B849" s="21"/>
      <c r="C849" s="21"/>
      <c r="D849" s="5"/>
      <c r="E849" s="5"/>
      <c r="F849" s="5"/>
      <c r="G849" s="21"/>
      <c r="H849" s="21"/>
      <c r="I849" s="21"/>
      <c r="J849" s="21"/>
      <c r="K849" s="21"/>
      <c r="L849" s="21"/>
      <c r="M849" s="21"/>
      <c r="N849" s="21"/>
      <c r="O849" s="21"/>
      <c r="P849" s="21"/>
      <c r="Q849" s="21"/>
      <c r="R849" s="21"/>
      <c r="S849" s="21"/>
      <c r="T849" s="21"/>
      <c r="U849" s="21"/>
      <c r="V849" s="21"/>
      <c r="W849" s="21"/>
      <c r="X849" s="21"/>
      <c r="Y849" s="21"/>
      <c r="Z849" s="21"/>
    </row>
    <row r="850" spans="1:26" ht="14">
      <c r="A850" s="21"/>
      <c r="B850" s="21"/>
      <c r="C850" s="21"/>
      <c r="D850" s="5"/>
      <c r="E850" s="5"/>
      <c r="F850" s="5"/>
      <c r="G850" s="21"/>
      <c r="H850" s="21"/>
      <c r="I850" s="21"/>
      <c r="J850" s="21"/>
      <c r="K850" s="21"/>
      <c r="L850" s="21"/>
      <c r="M850" s="21"/>
      <c r="N850" s="21"/>
      <c r="O850" s="21"/>
      <c r="P850" s="21"/>
      <c r="Q850" s="21"/>
      <c r="R850" s="21"/>
      <c r="S850" s="21"/>
      <c r="T850" s="21"/>
      <c r="U850" s="21"/>
      <c r="V850" s="21"/>
      <c r="W850" s="21"/>
      <c r="X850" s="21"/>
      <c r="Y850" s="21"/>
      <c r="Z850" s="21"/>
    </row>
    <row r="851" spans="1:26" ht="14">
      <c r="A851" s="21"/>
      <c r="B851" s="21"/>
      <c r="C851" s="21"/>
      <c r="D851" s="5"/>
      <c r="E851" s="5"/>
      <c r="F851" s="5"/>
      <c r="G851" s="21"/>
      <c r="H851" s="21"/>
      <c r="I851" s="21"/>
      <c r="J851" s="21"/>
      <c r="K851" s="21"/>
      <c r="L851" s="21"/>
      <c r="M851" s="21"/>
      <c r="N851" s="21"/>
      <c r="O851" s="21"/>
      <c r="P851" s="21"/>
      <c r="Q851" s="21"/>
      <c r="R851" s="21"/>
      <c r="S851" s="21"/>
      <c r="T851" s="21"/>
      <c r="U851" s="21"/>
      <c r="V851" s="21"/>
      <c r="W851" s="21"/>
      <c r="X851" s="21"/>
      <c r="Y851" s="21"/>
      <c r="Z851" s="21"/>
    </row>
    <row r="852" spans="1:26" ht="14">
      <c r="A852" s="21"/>
      <c r="B852" s="21"/>
      <c r="C852" s="21"/>
      <c r="D852" s="5"/>
      <c r="E852" s="5"/>
      <c r="F852" s="5"/>
      <c r="G852" s="21"/>
      <c r="H852" s="21"/>
      <c r="I852" s="21"/>
      <c r="J852" s="21"/>
      <c r="K852" s="21"/>
      <c r="L852" s="21"/>
      <c r="M852" s="21"/>
      <c r="N852" s="21"/>
      <c r="O852" s="21"/>
      <c r="P852" s="21"/>
      <c r="Q852" s="21"/>
      <c r="R852" s="21"/>
      <c r="S852" s="21"/>
      <c r="T852" s="21"/>
      <c r="U852" s="21"/>
      <c r="V852" s="21"/>
      <c r="W852" s="21"/>
      <c r="X852" s="21"/>
      <c r="Y852" s="21"/>
      <c r="Z852" s="21"/>
    </row>
    <row r="853" spans="1:26" ht="14">
      <c r="A853" s="21"/>
      <c r="B853" s="21"/>
      <c r="C853" s="21"/>
      <c r="D853" s="5"/>
      <c r="E853" s="5"/>
      <c r="F853" s="5"/>
      <c r="G853" s="21"/>
      <c r="H853" s="21"/>
      <c r="I853" s="21"/>
      <c r="J853" s="21"/>
      <c r="K853" s="21"/>
      <c r="L853" s="21"/>
      <c r="M853" s="21"/>
      <c r="N853" s="21"/>
      <c r="O853" s="21"/>
      <c r="P853" s="21"/>
      <c r="Q853" s="21"/>
      <c r="R853" s="21"/>
      <c r="S853" s="21"/>
      <c r="T853" s="21"/>
      <c r="U853" s="21"/>
      <c r="V853" s="21"/>
      <c r="W853" s="21"/>
      <c r="X853" s="21"/>
      <c r="Y853" s="21"/>
      <c r="Z853" s="21"/>
    </row>
    <row r="854" spans="1:26" ht="14">
      <c r="A854" s="21"/>
      <c r="B854" s="21"/>
      <c r="C854" s="21"/>
      <c r="D854" s="5"/>
      <c r="E854" s="5"/>
      <c r="F854" s="5"/>
      <c r="G854" s="21"/>
      <c r="H854" s="21"/>
      <c r="I854" s="21"/>
      <c r="J854" s="21"/>
      <c r="K854" s="21"/>
      <c r="L854" s="21"/>
      <c r="M854" s="21"/>
      <c r="N854" s="21"/>
      <c r="O854" s="21"/>
      <c r="P854" s="21"/>
      <c r="Q854" s="21"/>
      <c r="R854" s="21"/>
      <c r="S854" s="21"/>
      <c r="T854" s="21"/>
      <c r="U854" s="21"/>
      <c r="V854" s="21"/>
      <c r="W854" s="21"/>
      <c r="X854" s="21"/>
      <c r="Y854" s="21"/>
      <c r="Z854" s="21"/>
    </row>
    <row r="855" spans="1:26" ht="14">
      <c r="A855" s="21"/>
      <c r="B855" s="21"/>
      <c r="C855" s="21"/>
      <c r="D855" s="5"/>
      <c r="E855" s="5"/>
      <c r="F855" s="5"/>
      <c r="G855" s="21"/>
      <c r="H855" s="21"/>
      <c r="I855" s="21"/>
      <c r="J855" s="21"/>
      <c r="K855" s="21"/>
      <c r="L855" s="21"/>
      <c r="M855" s="21"/>
      <c r="N855" s="21"/>
      <c r="O855" s="21"/>
      <c r="P855" s="21"/>
      <c r="Q855" s="21"/>
      <c r="R855" s="21"/>
      <c r="S855" s="21"/>
      <c r="T855" s="21"/>
      <c r="U855" s="21"/>
      <c r="V855" s="21"/>
      <c r="W855" s="21"/>
      <c r="X855" s="21"/>
      <c r="Y855" s="21"/>
      <c r="Z855" s="21"/>
    </row>
    <row r="856" spans="1:26" ht="14">
      <c r="A856" s="21"/>
      <c r="B856" s="21"/>
      <c r="C856" s="21"/>
      <c r="D856" s="5"/>
      <c r="E856" s="5"/>
      <c r="F856" s="5"/>
      <c r="G856" s="21"/>
      <c r="H856" s="21"/>
      <c r="I856" s="21"/>
      <c r="J856" s="21"/>
      <c r="K856" s="21"/>
      <c r="L856" s="21"/>
      <c r="M856" s="21"/>
      <c r="N856" s="21"/>
      <c r="O856" s="21"/>
      <c r="P856" s="21"/>
      <c r="Q856" s="21"/>
      <c r="R856" s="21"/>
      <c r="S856" s="21"/>
      <c r="T856" s="21"/>
      <c r="U856" s="21"/>
      <c r="V856" s="21"/>
      <c r="W856" s="21"/>
      <c r="X856" s="21"/>
      <c r="Y856" s="21"/>
      <c r="Z856" s="21"/>
    </row>
    <row r="857" spans="1:26" ht="14">
      <c r="A857" s="21"/>
      <c r="B857" s="21"/>
      <c r="C857" s="21"/>
      <c r="D857" s="5"/>
      <c r="E857" s="5"/>
      <c r="F857" s="5"/>
      <c r="G857" s="21"/>
      <c r="H857" s="21"/>
      <c r="I857" s="21"/>
      <c r="J857" s="21"/>
      <c r="K857" s="21"/>
      <c r="L857" s="21"/>
      <c r="M857" s="21"/>
      <c r="N857" s="21"/>
      <c r="O857" s="21"/>
      <c r="P857" s="21"/>
      <c r="Q857" s="21"/>
      <c r="R857" s="21"/>
      <c r="S857" s="21"/>
      <c r="T857" s="21"/>
      <c r="U857" s="21"/>
      <c r="V857" s="21"/>
      <c r="W857" s="21"/>
      <c r="X857" s="21"/>
      <c r="Y857" s="21"/>
      <c r="Z857" s="21"/>
    </row>
    <row r="858" spans="1:26" ht="14">
      <c r="A858" s="21"/>
      <c r="B858" s="21"/>
      <c r="C858" s="21"/>
      <c r="D858" s="5"/>
      <c r="E858" s="5"/>
      <c r="F858" s="5"/>
      <c r="G858" s="21"/>
      <c r="H858" s="21"/>
      <c r="I858" s="21"/>
      <c r="J858" s="21"/>
      <c r="K858" s="21"/>
      <c r="L858" s="21"/>
      <c r="M858" s="21"/>
      <c r="N858" s="21"/>
      <c r="O858" s="21"/>
      <c r="P858" s="21"/>
      <c r="Q858" s="21"/>
      <c r="R858" s="21"/>
      <c r="S858" s="21"/>
      <c r="T858" s="21"/>
      <c r="U858" s="21"/>
      <c r="V858" s="21"/>
      <c r="W858" s="21"/>
      <c r="X858" s="21"/>
      <c r="Y858" s="21"/>
      <c r="Z858" s="21"/>
    </row>
    <row r="859" spans="1:26" ht="14">
      <c r="A859" s="21"/>
      <c r="B859" s="21"/>
      <c r="C859" s="21"/>
      <c r="D859" s="5"/>
      <c r="E859" s="5"/>
      <c r="F859" s="5"/>
      <c r="G859" s="21"/>
      <c r="H859" s="21"/>
      <c r="I859" s="21"/>
      <c r="J859" s="21"/>
      <c r="K859" s="21"/>
      <c r="L859" s="21"/>
      <c r="M859" s="21"/>
      <c r="N859" s="21"/>
      <c r="O859" s="21"/>
      <c r="P859" s="21"/>
      <c r="Q859" s="21"/>
      <c r="R859" s="21"/>
      <c r="S859" s="21"/>
      <c r="T859" s="21"/>
      <c r="U859" s="21"/>
      <c r="V859" s="21"/>
      <c r="W859" s="21"/>
      <c r="X859" s="21"/>
      <c r="Y859" s="21"/>
      <c r="Z859" s="21"/>
    </row>
    <row r="860" spans="1:26" ht="14">
      <c r="A860" s="21"/>
      <c r="B860" s="21"/>
      <c r="C860" s="21"/>
      <c r="D860" s="5"/>
      <c r="E860" s="5"/>
      <c r="F860" s="5"/>
      <c r="G860" s="21"/>
      <c r="H860" s="21"/>
      <c r="I860" s="21"/>
      <c r="J860" s="21"/>
      <c r="K860" s="21"/>
      <c r="L860" s="21"/>
      <c r="M860" s="21"/>
      <c r="N860" s="21"/>
      <c r="O860" s="21"/>
      <c r="P860" s="21"/>
      <c r="Q860" s="21"/>
      <c r="R860" s="21"/>
      <c r="S860" s="21"/>
      <c r="T860" s="21"/>
      <c r="U860" s="21"/>
      <c r="V860" s="21"/>
      <c r="W860" s="21"/>
      <c r="X860" s="21"/>
      <c r="Y860" s="21"/>
      <c r="Z860" s="21"/>
    </row>
    <row r="861" spans="1:26" ht="14">
      <c r="A861" s="21"/>
      <c r="B861" s="21"/>
      <c r="C861" s="21"/>
      <c r="D861" s="5"/>
      <c r="E861" s="5"/>
      <c r="F861" s="5"/>
      <c r="G861" s="21"/>
      <c r="H861" s="21"/>
      <c r="I861" s="21"/>
      <c r="J861" s="21"/>
      <c r="K861" s="21"/>
      <c r="L861" s="21"/>
      <c r="M861" s="21"/>
      <c r="N861" s="21"/>
      <c r="O861" s="21"/>
      <c r="P861" s="21"/>
      <c r="Q861" s="21"/>
      <c r="R861" s="21"/>
      <c r="S861" s="21"/>
      <c r="T861" s="21"/>
      <c r="U861" s="21"/>
      <c r="V861" s="21"/>
      <c r="W861" s="21"/>
      <c r="X861" s="21"/>
      <c r="Y861" s="21"/>
      <c r="Z861" s="21"/>
    </row>
    <row r="862" spans="1:26" ht="14">
      <c r="A862" s="21"/>
      <c r="B862" s="21"/>
      <c r="C862" s="21"/>
      <c r="D862" s="5"/>
      <c r="E862" s="5"/>
      <c r="F862" s="5"/>
      <c r="G862" s="21"/>
      <c r="H862" s="21"/>
      <c r="I862" s="21"/>
      <c r="J862" s="21"/>
      <c r="K862" s="21"/>
      <c r="L862" s="21"/>
      <c r="M862" s="21"/>
      <c r="N862" s="21"/>
      <c r="O862" s="21"/>
      <c r="P862" s="21"/>
      <c r="Q862" s="21"/>
      <c r="R862" s="21"/>
      <c r="S862" s="21"/>
      <c r="T862" s="21"/>
      <c r="U862" s="21"/>
      <c r="V862" s="21"/>
      <c r="W862" s="21"/>
      <c r="X862" s="21"/>
      <c r="Y862" s="21"/>
      <c r="Z862" s="21"/>
    </row>
    <row r="863" spans="1:26" ht="14">
      <c r="A863" s="21"/>
      <c r="B863" s="21"/>
      <c r="C863" s="21"/>
      <c r="D863" s="5"/>
      <c r="E863" s="5"/>
      <c r="F863" s="5"/>
      <c r="G863" s="21"/>
      <c r="H863" s="21"/>
      <c r="I863" s="21"/>
      <c r="J863" s="21"/>
      <c r="K863" s="21"/>
      <c r="L863" s="21"/>
      <c r="M863" s="21"/>
      <c r="N863" s="21"/>
      <c r="O863" s="21"/>
      <c r="P863" s="21"/>
      <c r="Q863" s="21"/>
      <c r="R863" s="21"/>
      <c r="S863" s="21"/>
      <c r="T863" s="21"/>
      <c r="U863" s="21"/>
      <c r="V863" s="21"/>
      <c r="W863" s="21"/>
      <c r="X863" s="21"/>
      <c r="Y863" s="21"/>
      <c r="Z863" s="21"/>
    </row>
    <row r="864" spans="1:26" ht="14">
      <c r="A864" s="21"/>
      <c r="B864" s="21"/>
      <c r="C864" s="21"/>
      <c r="D864" s="5"/>
      <c r="E864" s="5"/>
      <c r="F864" s="5"/>
      <c r="G864" s="21"/>
      <c r="H864" s="21"/>
      <c r="I864" s="21"/>
      <c r="J864" s="21"/>
      <c r="K864" s="21"/>
      <c r="L864" s="21"/>
      <c r="M864" s="21"/>
      <c r="N864" s="21"/>
      <c r="O864" s="21"/>
      <c r="P864" s="21"/>
      <c r="Q864" s="21"/>
      <c r="R864" s="21"/>
      <c r="S864" s="21"/>
      <c r="T864" s="21"/>
      <c r="U864" s="21"/>
      <c r="V864" s="21"/>
      <c r="W864" s="21"/>
      <c r="X864" s="21"/>
      <c r="Y864" s="21"/>
      <c r="Z864" s="21"/>
    </row>
    <row r="865" spans="1:26" ht="14">
      <c r="A865" s="21"/>
      <c r="B865" s="21"/>
      <c r="C865" s="21"/>
      <c r="D865" s="5"/>
      <c r="E865" s="5"/>
      <c r="F865" s="5"/>
      <c r="G865" s="21"/>
      <c r="H865" s="21"/>
      <c r="I865" s="21"/>
      <c r="J865" s="21"/>
      <c r="K865" s="21"/>
      <c r="L865" s="21"/>
      <c r="M865" s="21"/>
      <c r="N865" s="21"/>
      <c r="O865" s="21"/>
      <c r="P865" s="21"/>
      <c r="Q865" s="21"/>
      <c r="R865" s="21"/>
      <c r="S865" s="21"/>
      <c r="T865" s="21"/>
      <c r="U865" s="21"/>
      <c r="V865" s="21"/>
      <c r="W865" s="21"/>
      <c r="X865" s="21"/>
      <c r="Y865" s="21"/>
      <c r="Z865" s="21"/>
    </row>
    <row r="866" spans="1:26" ht="14">
      <c r="A866" s="21"/>
      <c r="B866" s="21"/>
      <c r="C866" s="21"/>
      <c r="D866" s="5"/>
      <c r="E866" s="5"/>
      <c r="F866" s="5"/>
      <c r="G866" s="21"/>
      <c r="H866" s="21"/>
      <c r="I866" s="21"/>
      <c r="J866" s="21"/>
      <c r="K866" s="21"/>
      <c r="L866" s="21"/>
      <c r="M866" s="21"/>
      <c r="N866" s="21"/>
      <c r="O866" s="21"/>
      <c r="P866" s="21"/>
      <c r="Q866" s="21"/>
      <c r="R866" s="21"/>
      <c r="S866" s="21"/>
      <c r="T866" s="21"/>
      <c r="U866" s="21"/>
      <c r="V866" s="21"/>
      <c r="W866" s="21"/>
      <c r="X866" s="21"/>
      <c r="Y866" s="21"/>
      <c r="Z866" s="21"/>
    </row>
    <row r="867" spans="1:26" ht="14">
      <c r="A867" s="21"/>
      <c r="B867" s="21"/>
      <c r="C867" s="21"/>
      <c r="D867" s="5"/>
      <c r="E867" s="5"/>
      <c r="F867" s="5"/>
      <c r="G867" s="21"/>
      <c r="H867" s="21"/>
      <c r="I867" s="21"/>
      <c r="J867" s="21"/>
      <c r="K867" s="21"/>
      <c r="L867" s="21"/>
      <c r="M867" s="21"/>
      <c r="N867" s="21"/>
      <c r="O867" s="21"/>
      <c r="P867" s="21"/>
      <c r="Q867" s="21"/>
      <c r="R867" s="21"/>
      <c r="S867" s="21"/>
      <c r="T867" s="21"/>
      <c r="U867" s="21"/>
      <c r="V867" s="21"/>
      <c r="W867" s="21"/>
      <c r="X867" s="21"/>
      <c r="Y867" s="21"/>
      <c r="Z867" s="21"/>
    </row>
    <row r="868" spans="1:26" ht="14">
      <c r="A868" s="21"/>
      <c r="B868" s="21"/>
      <c r="C868" s="21"/>
      <c r="D868" s="5"/>
      <c r="E868" s="5"/>
      <c r="F868" s="5"/>
      <c r="G868" s="21"/>
      <c r="H868" s="21"/>
      <c r="I868" s="21"/>
      <c r="J868" s="21"/>
      <c r="K868" s="21"/>
      <c r="L868" s="21"/>
      <c r="M868" s="21"/>
      <c r="N868" s="21"/>
      <c r="O868" s="21"/>
      <c r="P868" s="21"/>
      <c r="Q868" s="21"/>
      <c r="R868" s="21"/>
      <c r="S868" s="21"/>
      <c r="T868" s="21"/>
      <c r="U868" s="21"/>
      <c r="V868" s="21"/>
      <c r="W868" s="21"/>
      <c r="X868" s="21"/>
      <c r="Y868" s="21"/>
      <c r="Z868" s="21"/>
    </row>
    <row r="869" spans="1:26" ht="14">
      <c r="A869" s="21"/>
      <c r="B869" s="21"/>
      <c r="C869" s="21"/>
      <c r="D869" s="5"/>
      <c r="E869" s="5"/>
      <c r="F869" s="5"/>
      <c r="G869" s="21"/>
      <c r="H869" s="21"/>
      <c r="I869" s="21"/>
      <c r="J869" s="21"/>
      <c r="K869" s="21"/>
      <c r="L869" s="21"/>
      <c r="M869" s="21"/>
      <c r="N869" s="21"/>
      <c r="O869" s="21"/>
      <c r="P869" s="21"/>
      <c r="Q869" s="21"/>
      <c r="R869" s="21"/>
      <c r="S869" s="21"/>
      <c r="T869" s="21"/>
      <c r="U869" s="21"/>
      <c r="V869" s="21"/>
      <c r="W869" s="21"/>
      <c r="X869" s="21"/>
      <c r="Y869" s="21"/>
      <c r="Z869" s="21"/>
    </row>
    <row r="870" spans="1:26" ht="14">
      <c r="A870" s="21"/>
      <c r="B870" s="21"/>
      <c r="C870" s="21"/>
      <c r="D870" s="5"/>
      <c r="E870" s="5"/>
      <c r="F870" s="5"/>
      <c r="G870" s="21"/>
      <c r="H870" s="21"/>
      <c r="I870" s="21"/>
      <c r="J870" s="21"/>
      <c r="K870" s="21"/>
      <c r="L870" s="21"/>
      <c r="M870" s="21"/>
      <c r="N870" s="21"/>
      <c r="O870" s="21"/>
      <c r="P870" s="21"/>
      <c r="Q870" s="21"/>
      <c r="R870" s="21"/>
      <c r="S870" s="21"/>
      <c r="T870" s="21"/>
      <c r="U870" s="21"/>
      <c r="V870" s="21"/>
      <c r="W870" s="21"/>
      <c r="X870" s="21"/>
      <c r="Y870" s="21"/>
      <c r="Z870" s="21"/>
    </row>
    <row r="871" spans="1:26" ht="14">
      <c r="A871" s="21"/>
      <c r="B871" s="21"/>
      <c r="C871" s="21"/>
      <c r="D871" s="5"/>
      <c r="E871" s="5"/>
      <c r="F871" s="5"/>
      <c r="G871" s="21"/>
      <c r="H871" s="21"/>
      <c r="I871" s="21"/>
      <c r="J871" s="21"/>
      <c r="K871" s="21"/>
      <c r="L871" s="21"/>
      <c r="M871" s="21"/>
      <c r="N871" s="21"/>
      <c r="O871" s="21"/>
      <c r="P871" s="21"/>
      <c r="Q871" s="21"/>
      <c r="R871" s="21"/>
      <c r="S871" s="21"/>
      <c r="T871" s="21"/>
      <c r="U871" s="21"/>
      <c r="V871" s="21"/>
      <c r="W871" s="21"/>
      <c r="X871" s="21"/>
      <c r="Y871" s="21"/>
      <c r="Z871" s="21"/>
    </row>
    <row r="872" spans="1:26" ht="14">
      <c r="A872" s="21"/>
      <c r="B872" s="21"/>
      <c r="C872" s="21"/>
      <c r="D872" s="5"/>
      <c r="E872" s="5"/>
      <c r="F872" s="5"/>
      <c r="G872" s="21"/>
      <c r="H872" s="21"/>
      <c r="I872" s="21"/>
      <c r="J872" s="21"/>
      <c r="K872" s="21"/>
      <c r="L872" s="21"/>
      <c r="M872" s="21"/>
      <c r="N872" s="21"/>
      <c r="O872" s="21"/>
      <c r="P872" s="21"/>
      <c r="Q872" s="21"/>
      <c r="R872" s="21"/>
      <c r="S872" s="21"/>
      <c r="T872" s="21"/>
      <c r="U872" s="21"/>
      <c r="V872" s="21"/>
      <c r="W872" s="21"/>
      <c r="X872" s="21"/>
      <c r="Y872" s="21"/>
      <c r="Z872" s="21"/>
    </row>
    <row r="873" spans="1:26" ht="14">
      <c r="A873" s="21"/>
      <c r="B873" s="21"/>
      <c r="C873" s="21"/>
      <c r="D873" s="5"/>
      <c r="E873" s="5"/>
      <c r="F873" s="5"/>
      <c r="G873" s="21"/>
      <c r="H873" s="21"/>
      <c r="I873" s="21"/>
      <c r="J873" s="21"/>
      <c r="K873" s="21"/>
      <c r="L873" s="21"/>
      <c r="M873" s="21"/>
      <c r="N873" s="21"/>
      <c r="O873" s="21"/>
      <c r="P873" s="21"/>
      <c r="Q873" s="21"/>
      <c r="R873" s="21"/>
      <c r="S873" s="21"/>
      <c r="T873" s="21"/>
      <c r="U873" s="21"/>
      <c r="V873" s="21"/>
      <c r="W873" s="21"/>
      <c r="X873" s="21"/>
      <c r="Y873" s="21"/>
      <c r="Z873" s="21"/>
    </row>
    <row r="874" spans="1:26" ht="14">
      <c r="A874" s="21"/>
      <c r="B874" s="21"/>
      <c r="C874" s="21"/>
      <c r="D874" s="5"/>
      <c r="E874" s="5"/>
      <c r="F874" s="5"/>
      <c r="G874" s="21"/>
      <c r="H874" s="21"/>
      <c r="I874" s="21"/>
      <c r="J874" s="21"/>
      <c r="K874" s="21"/>
      <c r="L874" s="21"/>
      <c r="M874" s="21"/>
      <c r="N874" s="21"/>
      <c r="O874" s="21"/>
      <c r="P874" s="21"/>
      <c r="Q874" s="21"/>
      <c r="R874" s="21"/>
      <c r="S874" s="21"/>
      <c r="T874" s="21"/>
      <c r="U874" s="21"/>
      <c r="V874" s="21"/>
      <c r="W874" s="21"/>
      <c r="X874" s="21"/>
      <c r="Y874" s="21"/>
      <c r="Z874" s="21"/>
    </row>
    <row r="875" spans="1:26" ht="14">
      <c r="A875" s="21"/>
      <c r="B875" s="21"/>
      <c r="C875" s="21"/>
      <c r="D875" s="5"/>
      <c r="E875" s="5"/>
      <c r="F875" s="5"/>
      <c r="G875" s="21"/>
      <c r="H875" s="21"/>
      <c r="I875" s="21"/>
      <c r="J875" s="21"/>
      <c r="K875" s="21"/>
      <c r="L875" s="21"/>
      <c r="M875" s="21"/>
      <c r="N875" s="21"/>
      <c r="O875" s="21"/>
      <c r="P875" s="21"/>
      <c r="Q875" s="21"/>
      <c r="R875" s="21"/>
      <c r="S875" s="21"/>
      <c r="T875" s="21"/>
      <c r="U875" s="21"/>
      <c r="V875" s="21"/>
      <c r="W875" s="21"/>
      <c r="X875" s="21"/>
      <c r="Y875" s="21"/>
      <c r="Z875" s="21"/>
    </row>
    <row r="876" spans="1:26" ht="14">
      <c r="A876" s="21"/>
      <c r="B876" s="21"/>
      <c r="C876" s="21"/>
      <c r="D876" s="5"/>
      <c r="E876" s="5"/>
      <c r="F876" s="5"/>
      <c r="G876" s="21"/>
      <c r="H876" s="21"/>
      <c r="I876" s="21"/>
      <c r="J876" s="21"/>
      <c r="K876" s="21"/>
      <c r="L876" s="21"/>
      <c r="M876" s="21"/>
      <c r="N876" s="21"/>
      <c r="O876" s="21"/>
      <c r="P876" s="21"/>
      <c r="Q876" s="21"/>
      <c r="R876" s="21"/>
      <c r="S876" s="21"/>
      <c r="T876" s="21"/>
      <c r="U876" s="21"/>
      <c r="V876" s="21"/>
      <c r="W876" s="21"/>
      <c r="X876" s="21"/>
      <c r="Y876" s="21"/>
      <c r="Z876" s="21"/>
    </row>
    <row r="877" spans="1:26" ht="14">
      <c r="A877" s="21"/>
      <c r="B877" s="21"/>
      <c r="C877" s="21"/>
      <c r="D877" s="5"/>
      <c r="E877" s="5"/>
      <c r="F877" s="5"/>
      <c r="G877" s="21"/>
      <c r="H877" s="21"/>
      <c r="I877" s="21"/>
      <c r="J877" s="21"/>
      <c r="K877" s="21"/>
      <c r="L877" s="21"/>
      <c r="M877" s="21"/>
      <c r="N877" s="21"/>
      <c r="O877" s="21"/>
      <c r="P877" s="21"/>
      <c r="Q877" s="21"/>
      <c r="R877" s="21"/>
      <c r="S877" s="21"/>
      <c r="T877" s="21"/>
      <c r="U877" s="21"/>
      <c r="V877" s="21"/>
      <c r="W877" s="21"/>
      <c r="X877" s="21"/>
      <c r="Y877" s="21"/>
      <c r="Z877" s="21"/>
    </row>
    <row r="878" spans="1:26" ht="14">
      <c r="A878" s="21"/>
      <c r="B878" s="21"/>
      <c r="C878" s="21"/>
      <c r="D878" s="5"/>
      <c r="E878" s="5"/>
      <c r="F878" s="5"/>
      <c r="G878" s="21"/>
      <c r="H878" s="21"/>
      <c r="I878" s="21"/>
      <c r="J878" s="21"/>
      <c r="K878" s="21"/>
      <c r="L878" s="21"/>
      <c r="M878" s="21"/>
      <c r="N878" s="21"/>
      <c r="O878" s="21"/>
      <c r="P878" s="21"/>
      <c r="Q878" s="21"/>
      <c r="R878" s="21"/>
      <c r="S878" s="21"/>
      <c r="T878" s="21"/>
      <c r="U878" s="21"/>
      <c r="V878" s="21"/>
      <c r="W878" s="21"/>
      <c r="X878" s="21"/>
      <c r="Y878" s="21"/>
      <c r="Z878" s="21"/>
    </row>
    <row r="879" spans="1:26" ht="14">
      <c r="A879" s="21"/>
      <c r="B879" s="21"/>
      <c r="C879" s="21"/>
      <c r="D879" s="5"/>
      <c r="E879" s="5"/>
      <c r="F879" s="5"/>
      <c r="G879" s="21"/>
      <c r="H879" s="21"/>
      <c r="I879" s="21"/>
      <c r="J879" s="21"/>
      <c r="K879" s="21"/>
      <c r="L879" s="21"/>
      <c r="M879" s="21"/>
      <c r="N879" s="21"/>
      <c r="O879" s="21"/>
      <c r="P879" s="21"/>
      <c r="Q879" s="21"/>
      <c r="R879" s="21"/>
      <c r="S879" s="21"/>
      <c r="T879" s="21"/>
      <c r="U879" s="21"/>
      <c r="V879" s="21"/>
      <c r="W879" s="21"/>
      <c r="X879" s="21"/>
      <c r="Y879" s="21"/>
      <c r="Z879" s="21"/>
    </row>
    <row r="880" spans="1:26" ht="14">
      <c r="A880" s="21"/>
      <c r="B880" s="21"/>
      <c r="C880" s="21"/>
      <c r="D880" s="5"/>
      <c r="E880" s="5"/>
      <c r="F880" s="5"/>
      <c r="G880" s="21"/>
      <c r="H880" s="21"/>
      <c r="I880" s="21"/>
      <c r="J880" s="21"/>
      <c r="K880" s="21"/>
      <c r="L880" s="21"/>
      <c r="M880" s="21"/>
      <c r="N880" s="21"/>
      <c r="O880" s="21"/>
      <c r="P880" s="21"/>
      <c r="Q880" s="21"/>
      <c r="R880" s="21"/>
      <c r="S880" s="21"/>
      <c r="T880" s="21"/>
      <c r="U880" s="21"/>
      <c r="V880" s="21"/>
      <c r="W880" s="21"/>
      <c r="X880" s="21"/>
      <c r="Y880" s="21"/>
      <c r="Z880" s="21"/>
    </row>
    <row r="881" spans="1:26" ht="14">
      <c r="A881" s="21"/>
      <c r="B881" s="21"/>
      <c r="C881" s="21"/>
      <c r="D881" s="5"/>
      <c r="E881" s="5"/>
      <c r="F881" s="5"/>
      <c r="G881" s="21"/>
      <c r="H881" s="21"/>
      <c r="I881" s="21"/>
      <c r="J881" s="21"/>
      <c r="K881" s="21"/>
      <c r="L881" s="21"/>
      <c r="M881" s="21"/>
      <c r="N881" s="21"/>
      <c r="O881" s="21"/>
      <c r="P881" s="21"/>
      <c r="Q881" s="21"/>
      <c r="R881" s="21"/>
      <c r="S881" s="21"/>
      <c r="T881" s="21"/>
      <c r="U881" s="21"/>
      <c r="V881" s="21"/>
      <c r="W881" s="21"/>
      <c r="X881" s="21"/>
      <c r="Y881" s="21"/>
      <c r="Z881" s="21"/>
    </row>
    <row r="882" spans="1:26" ht="14">
      <c r="A882" s="21"/>
      <c r="B882" s="21"/>
      <c r="C882" s="21"/>
      <c r="D882" s="5"/>
      <c r="E882" s="5"/>
      <c r="F882" s="5"/>
      <c r="G882" s="21"/>
      <c r="H882" s="21"/>
      <c r="I882" s="21"/>
      <c r="J882" s="21"/>
      <c r="K882" s="21"/>
      <c r="L882" s="21"/>
      <c r="M882" s="21"/>
      <c r="N882" s="21"/>
      <c r="O882" s="21"/>
      <c r="P882" s="21"/>
      <c r="Q882" s="21"/>
      <c r="R882" s="21"/>
      <c r="S882" s="21"/>
      <c r="T882" s="21"/>
      <c r="U882" s="21"/>
      <c r="V882" s="21"/>
      <c r="W882" s="21"/>
      <c r="X882" s="21"/>
      <c r="Y882" s="21"/>
      <c r="Z882" s="21"/>
    </row>
    <row r="883" spans="1:26" ht="14">
      <c r="A883" s="21"/>
      <c r="B883" s="21"/>
      <c r="C883" s="21"/>
      <c r="D883" s="5"/>
      <c r="E883" s="5"/>
      <c r="F883" s="5"/>
      <c r="G883" s="21"/>
      <c r="H883" s="21"/>
      <c r="I883" s="21"/>
      <c r="J883" s="21"/>
      <c r="K883" s="21"/>
      <c r="L883" s="21"/>
      <c r="M883" s="21"/>
      <c r="N883" s="21"/>
      <c r="O883" s="21"/>
      <c r="P883" s="21"/>
      <c r="Q883" s="21"/>
      <c r="R883" s="21"/>
      <c r="S883" s="21"/>
      <c r="T883" s="21"/>
      <c r="U883" s="21"/>
      <c r="V883" s="21"/>
      <c r="W883" s="21"/>
      <c r="X883" s="21"/>
      <c r="Y883" s="21"/>
      <c r="Z883" s="21"/>
    </row>
    <row r="884" spans="1:26" ht="14">
      <c r="A884" s="21"/>
      <c r="B884" s="21"/>
      <c r="C884" s="21"/>
      <c r="D884" s="5"/>
      <c r="E884" s="5"/>
      <c r="F884" s="5"/>
      <c r="G884" s="21"/>
      <c r="H884" s="21"/>
      <c r="I884" s="21"/>
      <c r="J884" s="21"/>
      <c r="K884" s="21"/>
      <c r="L884" s="21"/>
      <c r="M884" s="21"/>
      <c r="N884" s="21"/>
      <c r="O884" s="21"/>
      <c r="P884" s="21"/>
      <c r="Q884" s="21"/>
      <c r="R884" s="21"/>
      <c r="S884" s="21"/>
      <c r="T884" s="21"/>
      <c r="U884" s="21"/>
      <c r="V884" s="21"/>
      <c r="W884" s="21"/>
      <c r="X884" s="21"/>
      <c r="Y884" s="21"/>
      <c r="Z884" s="21"/>
    </row>
    <row r="885" spans="1:26" ht="14">
      <c r="A885" s="21"/>
      <c r="B885" s="21"/>
      <c r="C885" s="21"/>
      <c r="D885" s="5"/>
      <c r="E885" s="5"/>
      <c r="F885" s="5"/>
      <c r="G885" s="21"/>
      <c r="H885" s="21"/>
      <c r="I885" s="21"/>
      <c r="J885" s="21"/>
      <c r="K885" s="21"/>
      <c r="L885" s="21"/>
      <c r="M885" s="21"/>
      <c r="N885" s="21"/>
      <c r="O885" s="21"/>
      <c r="P885" s="21"/>
      <c r="Q885" s="21"/>
      <c r="R885" s="21"/>
      <c r="S885" s="21"/>
      <c r="T885" s="21"/>
      <c r="U885" s="21"/>
      <c r="V885" s="21"/>
      <c r="W885" s="21"/>
      <c r="X885" s="21"/>
      <c r="Y885" s="21"/>
      <c r="Z885" s="21"/>
    </row>
    <row r="886" spans="1:26" ht="14">
      <c r="A886" s="21"/>
      <c r="B886" s="21"/>
      <c r="C886" s="21"/>
      <c r="D886" s="5"/>
      <c r="E886" s="5"/>
      <c r="F886" s="5"/>
      <c r="G886" s="21"/>
      <c r="H886" s="21"/>
      <c r="I886" s="21"/>
      <c r="J886" s="21"/>
      <c r="K886" s="21"/>
      <c r="L886" s="21"/>
      <c r="M886" s="21"/>
      <c r="N886" s="21"/>
      <c r="O886" s="21"/>
      <c r="P886" s="21"/>
      <c r="Q886" s="21"/>
      <c r="R886" s="21"/>
      <c r="S886" s="21"/>
      <c r="T886" s="21"/>
      <c r="U886" s="21"/>
      <c r="V886" s="21"/>
      <c r="W886" s="21"/>
      <c r="X886" s="21"/>
      <c r="Y886" s="21"/>
      <c r="Z886" s="21"/>
    </row>
    <row r="887" spans="1:26" ht="14">
      <c r="A887" s="21"/>
      <c r="B887" s="21"/>
      <c r="C887" s="21"/>
      <c r="D887" s="5"/>
      <c r="E887" s="5"/>
      <c r="F887" s="5"/>
      <c r="G887" s="21"/>
      <c r="H887" s="21"/>
      <c r="I887" s="21"/>
      <c r="J887" s="21"/>
      <c r="K887" s="21"/>
      <c r="L887" s="21"/>
      <c r="M887" s="21"/>
      <c r="N887" s="21"/>
      <c r="O887" s="21"/>
      <c r="P887" s="21"/>
      <c r="Q887" s="21"/>
      <c r="R887" s="21"/>
      <c r="S887" s="21"/>
      <c r="T887" s="21"/>
      <c r="U887" s="21"/>
      <c r="V887" s="21"/>
      <c r="W887" s="21"/>
      <c r="X887" s="21"/>
      <c r="Y887" s="21"/>
      <c r="Z887" s="21"/>
    </row>
    <row r="888" spans="1:26" ht="14">
      <c r="A888" s="21"/>
      <c r="B888" s="21"/>
      <c r="C888" s="21"/>
      <c r="D888" s="5"/>
      <c r="E888" s="5"/>
      <c r="F888" s="5"/>
      <c r="G888" s="21"/>
      <c r="H888" s="21"/>
      <c r="I888" s="21"/>
      <c r="J888" s="21"/>
      <c r="K888" s="21"/>
      <c r="L888" s="21"/>
      <c r="M888" s="21"/>
      <c r="N888" s="21"/>
      <c r="O888" s="21"/>
      <c r="P888" s="21"/>
      <c r="Q888" s="21"/>
      <c r="R888" s="21"/>
      <c r="S888" s="21"/>
      <c r="T888" s="21"/>
      <c r="U888" s="21"/>
      <c r="V888" s="21"/>
      <c r="W888" s="21"/>
      <c r="X888" s="21"/>
      <c r="Y888" s="21"/>
      <c r="Z888" s="21"/>
    </row>
    <row r="889" spans="1:26" ht="14">
      <c r="A889" s="21"/>
      <c r="B889" s="21"/>
      <c r="C889" s="21"/>
      <c r="D889" s="5"/>
      <c r="E889" s="5"/>
      <c r="F889" s="5"/>
      <c r="G889" s="21"/>
      <c r="H889" s="21"/>
      <c r="I889" s="21"/>
      <c r="J889" s="21"/>
      <c r="K889" s="21"/>
      <c r="L889" s="21"/>
      <c r="M889" s="21"/>
      <c r="N889" s="21"/>
      <c r="O889" s="21"/>
      <c r="P889" s="21"/>
      <c r="Q889" s="21"/>
      <c r="R889" s="21"/>
      <c r="S889" s="21"/>
      <c r="T889" s="21"/>
      <c r="U889" s="21"/>
      <c r="V889" s="21"/>
      <c r="W889" s="21"/>
      <c r="X889" s="21"/>
      <c r="Y889" s="21"/>
      <c r="Z889" s="21"/>
    </row>
    <row r="890" spans="1:26" ht="14">
      <c r="A890" s="21"/>
      <c r="B890" s="21"/>
      <c r="C890" s="21"/>
      <c r="D890" s="5"/>
      <c r="E890" s="5"/>
      <c r="F890" s="5"/>
      <c r="G890" s="21"/>
      <c r="H890" s="21"/>
      <c r="I890" s="21"/>
      <c r="J890" s="21"/>
      <c r="K890" s="21"/>
      <c r="L890" s="21"/>
      <c r="M890" s="21"/>
      <c r="N890" s="21"/>
      <c r="O890" s="21"/>
      <c r="P890" s="21"/>
      <c r="Q890" s="21"/>
      <c r="R890" s="21"/>
      <c r="S890" s="21"/>
      <c r="T890" s="21"/>
      <c r="U890" s="21"/>
      <c r="V890" s="21"/>
      <c r="W890" s="21"/>
      <c r="X890" s="21"/>
      <c r="Y890" s="21"/>
      <c r="Z890" s="21"/>
    </row>
    <row r="891" spans="1:26" ht="14">
      <c r="A891" s="21"/>
      <c r="B891" s="21"/>
      <c r="C891" s="21"/>
      <c r="D891" s="5"/>
      <c r="E891" s="5"/>
      <c r="F891" s="5"/>
      <c r="G891" s="21"/>
      <c r="H891" s="21"/>
      <c r="I891" s="21"/>
      <c r="J891" s="21"/>
      <c r="K891" s="21"/>
      <c r="L891" s="21"/>
      <c r="M891" s="21"/>
      <c r="N891" s="21"/>
      <c r="O891" s="21"/>
      <c r="P891" s="21"/>
      <c r="Q891" s="21"/>
      <c r="R891" s="21"/>
      <c r="S891" s="21"/>
      <c r="T891" s="21"/>
      <c r="U891" s="21"/>
      <c r="V891" s="21"/>
      <c r="W891" s="21"/>
      <c r="X891" s="21"/>
      <c r="Y891" s="21"/>
      <c r="Z891" s="21"/>
    </row>
    <row r="892" spans="1:26" ht="14">
      <c r="A892" s="21"/>
      <c r="B892" s="21"/>
      <c r="C892" s="21"/>
      <c r="D892" s="5"/>
      <c r="E892" s="5"/>
      <c r="F892" s="5"/>
      <c r="G892" s="21"/>
      <c r="H892" s="21"/>
      <c r="I892" s="21"/>
      <c r="J892" s="21"/>
      <c r="K892" s="21"/>
      <c r="L892" s="21"/>
      <c r="M892" s="21"/>
      <c r="N892" s="21"/>
      <c r="O892" s="21"/>
      <c r="P892" s="21"/>
      <c r="Q892" s="21"/>
      <c r="R892" s="21"/>
      <c r="S892" s="21"/>
      <c r="T892" s="21"/>
      <c r="U892" s="21"/>
      <c r="V892" s="21"/>
      <c r="W892" s="21"/>
      <c r="X892" s="21"/>
      <c r="Y892" s="21"/>
      <c r="Z892" s="21"/>
    </row>
    <row r="893" spans="1:26" ht="14">
      <c r="A893" s="21"/>
      <c r="B893" s="21"/>
      <c r="C893" s="21"/>
      <c r="D893" s="5"/>
      <c r="E893" s="5"/>
      <c r="F893" s="5"/>
      <c r="G893" s="21"/>
      <c r="H893" s="21"/>
      <c r="I893" s="21"/>
      <c r="J893" s="21"/>
      <c r="K893" s="21"/>
      <c r="L893" s="21"/>
      <c r="M893" s="21"/>
      <c r="N893" s="21"/>
      <c r="O893" s="21"/>
      <c r="P893" s="21"/>
      <c r="Q893" s="21"/>
      <c r="R893" s="21"/>
      <c r="S893" s="21"/>
      <c r="T893" s="21"/>
      <c r="U893" s="21"/>
      <c r="V893" s="21"/>
      <c r="W893" s="21"/>
      <c r="X893" s="21"/>
      <c r="Y893" s="21"/>
      <c r="Z893" s="21"/>
    </row>
    <row r="894" spans="1:26" ht="14">
      <c r="A894" s="21"/>
      <c r="B894" s="21"/>
      <c r="C894" s="21"/>
      <c r="D894" s="5"/>
      <c r="E894" s="5"/>
      <c r="F894" s="5"/>
      <c r="G894" s="21"/>
      <c r="H894" s="21"/>
      <c r="I894" s="21"/>
      <c r="J894" s="21"/>
      <c r="K894" s="21"/>
      <c r="L894" s="21"/>
      <c r="M894" s="21"/>
      <c r="N894" s="21"/>
      <c r="O894" s="21"/>
      <c r="P894" s="21"/>
      <c r="Q894" s="21"/>
      <c r="R894" s="21"/>
      <c r="S894" s="21"/>
      <c r="T894" s="21"/>
      <c r="U894" s="21"/>
      <c r="V894" s="21"/>
      <c r="W894" s="21"/>
      <c r="X894" s="21"/>
      <c r="Y894" s="21"/>
      <c r="Z894" s="21"/>
    </row>
    <row r="895" spans="1:26" ht="14">
      <c r="A895" s="21"/>
      <c r="B895" s="21"/>
      <c r="C895" s="21"/>
      <c r="D895" s="5"/>
      <c r="E895" s="5"/>
      <c r="F895" s="5"/>
      <c r="G895" s="21"/>
      <c r="H895" s="21"/>
      <c r="I895" s="21"/>
      <c r="J895" s="21"/>
      <c r="K895" s="21"/>
      <c r="L895" s="21"/>
      <c r="M895" s="21"/>
      <c r="N895" s="21"/>
      <c r="O895" s="21"/>
      <c r="P895" s="21"/>
      <c r="Q895" s="21"/>
      <c r="R895" s="21"/>
      <c r="S895" s="21"/>
      <c r="T895" s="21"/>
      <c r="U895" s="21"/>
      <c r="V895" s="21"/>
      <c r="W895" s="21"/>
      <c r="X895" s="21"/>
      <c r="Y895" s="21"/>
      <c r="Z895" s="21"/>
    </row>
    <row r="896" spans="1:26" ht="14">
      <c r="A896" s="21"/>
      <c r="B896" s="21"/>
      <c r="C896" s="21"/>
      <c r="D896" s="5"/>
      <c r="E896" s="5"/>
      <c r="F896" s="5"/>
      <c r="G896" s="21"/>
      <c r="H896" s="21"/>
      <c r="I896" s="21"/>
      <c r="J896" s="21"/>
      <c r="K896" s="21"/>
      <c r="L896" s="21"/>
      <c r="M896" s="21"/>
      <c r="N896" s="21"/>
      <c r="O896" s="21"/>
      <c r="P896" s="21"/>
      <c r="Q896" s="21"/>
      <c r="R896" s="21"/>
      <c r="S896" s="21"/>
      <c r="T896" s="21"/>
      <c r="U896" s="21"/>
      <c r="V896" s="21"/>
      <c r="W896" s="21"/>
      <c r="X896" s="21"/>
      <c r="Y896" s="21"/>
      <c r="Z896" s="21"/>
    </row>
    <row r="897" spans="1:26" ht="14">
      <c r="A897" s="21"/>
      <c r="B897" s="21"/>
      <c r="C897" s="21"/>
      <c r="D897" s="5"/>
      <c r="E897" s="5"/>
      <c r="F897" s="5"/>
      <c r="G897" s="21"/>
      <c r="H897" s="21"/>
      <c r="I897" s="21"/>
      <c r="J897" s="21"/>
      <c r="K897" s="21"/>
      <c r="L897" s="21"/>
      <c r="M897" s="21"/>
      <c r="N897" s="21"/>
      <c r="O897" s="21"/>
      <c r="P897" s="21"/>
      <c r="Q897" s="21"/>
      <c r="R897" s="21"/>
      <c r="S897" s="21"/>
      <c r="T897" s="21"/>
      <c r="U897" s="21"/>
      <c r="V897" s="21"/>
      <c r="W897" s="21"/>
      <c r="X897" s="21"/>
      <c r="Y897" s="21"/>
      <c r="Z897" s="21"/>
    </row>
    <row r="898" spans="1:26" ht="14">
      <c r="A898" s="21"/>
      <c r="B898" s="21"/>
      <c r="C898" s="21"/>
      <c r="D898" s="5"/>
      <c r="E898" s="5"/>
      <c r="F898" s="5"/>
      <c r="G898" s="21"/>
      <c r="H898" s="21"/>
      <c r="I898" s="21"/>
      <c r="J898" s="21"/>
      <c r="K898" s="21"/>
      <c r="L898" s="21"/>
      <c r="M898" s="21"/>
      <c r="N898" s="21"/>
      <c r="O898" s="21"/>
      <c r="P898" s="21"/>
      <c r="Q898" s="21"/>
      <c r="R898" s="21"/>
      <c r="S898" s="21"/>
      <c r="T898" s="21"/>
      <c r="U898" s="21"/>
      <c r="V898" s="21"/>
      <c r="W898" s="21"/>
      <c r="X898" s="21"/>
      <c r="Y898" s="21"/>
      <c r="Z898" s="21"/>
    </row>
    <row r="899" spans="1:26" ht="14">
      <c r="A899" s="21"/>
      <c r="B899" s="21"/>
      <c r="C899" s="21"/>
      <c r="D899" s="5"/>
      <c r="E899" s="5"/>
      <c r="F899" s="5"/>
      <c r="G899" s="21"/>
      <c r="H899" s="21"/>
      <c r="I899" s="21"/>
      <c r="J899" s="21"/>
      <c r="K899" s="21"/>
      <c r="L899" s="21"/>
      <c r="M899" s="21"/>
      <c r="N899" s="21"/>
      <c r="O899" s="21"/>
      <c r="P899" s="21"/>
      <c r="Q899" s="21"/>
      <c r="R899" s="21"/>
      <c r="S899" s="21"/>
      <c r="T899" s="21"/>
      <c r="U899" s="21"/>
      <c r="V899" s="21"/>
      <c r="W899" s="21"/>
      <c r="X899" s="21"/>
      <c r="Y899" s="21"/>
      <c r="Z899" s="21"/>
    </row>
    <row r="900" spans="1:26" ht="14">
      <c r="A900" s="21"/>
      <c r="B900" s="21"/>
      <c r="C900" s="21"/>
      <c r="D900" s="5"/>
      <c r="E900" s="5"/>
      <c r="F900" s="5"/>
      <c r="G900" s="21"/>
      <c r="H900" s="21"/>
      <c r="I900" s="21"/>
      <c r="J900" s="21"/>
      <c r="K900" s="21"/>
      <c r="L900" s="21"/>
      <c r="M900" s="21"/>
      <c r="N900" s="21"/>
      <c r="O900" s="21"/>
      <c r="P900" s="21"/>
      <c r="Q900" s="21"/>
      <c r="R900" s="21"/>
      <c r="S900" s="21"/>
      <c r="T900" s="21"/>
      <c r="U900" s="21"/>
      <c r="V900" s="21"/>
      <c r="W900" s="21"/>
      <c r="X900" s="21"/>
      <c r="Y900" s="21"/>
      <c r="Z900" s="21"/>
    </row>
    <row r="901" spans="1:26" ht="14">
      <c r="A901" s="21"/>
      <c r="B901" s="21"/>
      <c r="C901" s="21"/>
      <c r="D901" s="5"/>
      <c r="E901" s="5"/>
      <c r="F901" s="5"/>
      <c r="G901" s="21"/>
      <c r="H901" s="21"/>
      <c r="I901" s="21"/>
      <c r="J901" s="21"/>
      <c r="K901" s="21"/>
      <c r="L901" s="21"/>
      <c r="M901" s="21"/>
      <c r="N901" s="21"/>
      <c r="O901" s="21"/>
      <c r="P901" s="21"/>
      <c r="Q901" s="21"/>
      <c r="R901" s="21"/>
      <c r="S901" s="21"/>
      <c r="T901" s="21"/>
      <c r="U901" s="21"/>
      <c r="V901" s="21"/>
      <c r="W901" s="21"/>
      <c r="X901" s="21"/>
      <c r="Y901" s="21"/>
      <c r="Z901" s="21"/>
    </row>
    <row r="902" spans="1:26" ht="14">
      <c r="A902" s="21"/>
      <c r="B902" s="21"/>
      <c r="C902" s="21"/>
      <c r="D902" s="5"/>
      <c r="E902" s="5"/>
      <c r="F902" s="5"/>
      <c r="G902" s="21"/>
      <c r="H902" s="21"/>
      <c r="I902" s="21"/>
      <c r="J902" s="21"/>
      <c r="K902" s="21"/>
      <c r="L902" s="21"/>
      <c r="M902" s="21"/>
      <c r="N902" s="21"/>
      <c r="O902" s="21"/>
      <c r="P902" s="21"/>
      <c r="Q902" s="21"/>
      <c r="R902" s="21"/>
      <c r="S902" s="21"/>
      <c r="T902" s="21"/>
      <c r="U902" s="21"/>
      <c r="V902" s="21"/>
      <c r="W902" s="21"/>
      <c r="X902" s="21"/>
      <c r="Y902" s="21"/>
      <c r="Z902" s="21"/>
    </row>
    <row r="903" spans="1:26" ht="14">
      <c r="A903" s="21"/>
      <c r="B903" s="21"/>
      <c r="C903" s="21"/>
      <c r="D903" s="5"/>
      <c r="E903" s="5"/>
      <c r="F903" s="5"/>
      <c r="G903" s="21"/>
      <c r="H903" s="21"/>
      <c r="I903" s="21"/>
      <c r="J903" s="21"/>
      <c r="K903" s="21"/>
      <c r="L903" s="21"/>
      <c r="M903" s="21"/>
      <c r="N903" s="21"/>
      <c r="O903" s="21"/>
      <c r="P903" s="21"/>
      <c r="Q903" s="21"/>
      <c r="R903" s="21"/>
      <c r="S903" s="21"/>
      <c r="T903" s="21"/>
      <c r="U903" s="21"/>
      <c r="V903" s="21"/>
      <c r="W903" s="21"/>
      <c r="X903" s="21"/>
      <c r="Y903" s="21"/>
      <c r="Z903" s="21"/>
    </row>
    <row r="904" spans="1:26" ht="14">
      <c r="A904" s="21"/>
      <c r="B904" s="21"/>
      <c r="C904" s="21"/>
      <c r="D904" s="5"/>
      <c r="E904" s="5"/>
      <c r="F904" s="5"/>
      <c r="G904" s="21"/>
      <c r="H904" s="21"/>
      <c r="I904" s="21"/>
      <c r="J904" s="21"/>
      <c r="K904" s="21"/>
      <c r="L904" s="21"/>
      <c r="M904" s="21"/>
      <c r="N904" s="21"/>
      <c r="O904" s="21"/>
      <c r="P904" s="21"/>
      <c r="Q904" s="21"/>
      <c r="R904" s="21"/>
      <c r="S904" s="21"/>
      <c r="T904" s="21"/>
      <c r="U904" s="21"/>
      <c r="V904" s="21"/>
      <c r="W904" s="21"/>
      <c r="X904" s="21"/>
      <c r="Y904" s="21"/>
      <c r="Z904" s="21"/>
    </row>
    <row r="905" spans="1:26" ht="14">
      <c r="A905" s="21"/>
      <c r="B905" s="21"/>
      <c r="C905" s="21"/>
      <c r="D905" s="5"/>
      <c r="E905" s="5"/>
      <c r="F905" s="5"/>
      <c r="G905" s="21"/>
      <c r="H905" s="21"/>
      <c r="I905" s="21"/>
      <c r="J905" s="21"/>
      <c r="K905" s="21"/>
      <c r="L905" s="21"/>
      <c r="M905" s="21"/>
      <c r="N905" s="21"/>
      <c r="O905" s="21"/>
      <c r="P905" s="21"/>
      <c r="Q905" s="21"/>
      <c r="R905" s="21"/>
      <c r="S905" s="21"/>
      <c r="T905" s="21"/>
      <c r="U905" s="21"/>
      <c r="V905" s="21"/>
      <c r="W905" s="21"/>
      <c r="X905" s="21"/>
      <c r="Y905" s="21"/>
      <c r="Z905" s="21"/>
    </row>
    <row r="906" spans="1:26" ht="14">
      <c r="A906" s="21"/>
      <c r="B906" s="21"/>
      <c r="C906" s="21"/>
      <c r="D906" s="5"/>
      <c r="E906" s="5"/>
      <c r="F906" s="5"/>
      <c r="G906" s="21"/>
      <c r="H906" s="21"/>
      <c r="I906" s="21"/>
      <c r="J906" s="21"/>
      <c r="K906" s="21"/>
      <c r="L906" s="21"/>
      <c r="M906" s="21"/>
      <c r="N906" s="21"/>
      <c r="O906" s="21"/>
      <c r="P906" s="21"/>
      <c r="Q906" s="21"/>
      <c r="R906" s="21"/>
      <c r="S906" s="21"/>
      <c r="T906" s="21"/>
      <c r="U906" s="21"/>
      <c r="V906" s="21"/>
      <c r="W906" s="21"/>
      <c r="X906" s="21"/>
      <c r="Y906" s="21"/>
      <c r="Z906" s="21"/>
    </row>
    <row r="907" spans="1:26" ht="14">
      <c r="A907" s="21"/>
      <c r="B907" s="21"/>
      <c r="C907" s="21"/>
      <c r="D907" s="5"/>
      <c r="E907" s="5"/>
      <c r="F907" s="5"/>
      <c r="G907" s="21"/>
      <c r="H907" s="21"/>
      <c r="I907" s="21"/>
      <c r="J907" s="21"/>
      <c r="K907" s="21"/>
      <c r="L907" s="21"/>
      <c r="M907" s="21"/>
      <c r="N907" s="21"/>
      <c r="O907" s="21"/>
      <c r="P907" s="21"/>
      <c r="Q907" s="21"/>
      <c r="R907" s="21"/>
      <c r="S907" s="21"/>
      <c r="T907" s="21"/>
      <c r="U907" s="21"/>
      <c r="V907" s="21"/>
      <c r="W907" s="21"/>
      <c r="X907" s="21"/>
      <c r="Y907" s="21"/>
      <c r="Z907" s="21"/>
    </row>
    <row r="908" spans="1:26" ht="14">
      <c r="A908" s="21"/>
      <c r="B908" s="21"/>
      <c r="C908" s="21"/>
      <c r="D908" s="5"/>
      <c r="E908" s="5"/>
      <c r="F908" s="5"/>
      <c r="G908" s="21"/>
      <c r="H908" s="21"/>
      <c r="I908" s="21"/>
      <c r="J908" s="21"/>
      <c r="K908" s="21"/>
      <c r="L908" s="21"/>
      <c r="M908" s="21"/>
      <c r="N908" s="21"/>
      <c r="O908" s="21"/>
      <c r="P908" s="21"/>
      <c r="Q908" s="21"/>
      <c r="R908" s="21"/>
      <c r="S908" s="21"/>
      <c r="T908" s="21"/>
      <c r="U908" s="21"/>
      <c r="V908" s="21"/>
      <c r="W908" s="21"/>
      <c r="X908" s="21"/>
      <c r="Y908" s="21"/>
      <c r="Z908" s="21"/>
    </row>
    <row r="909" spans="1:26" ht="14">
      <c r="A909" s="21"/>
      <c r="B909" s="21"/>
      <c r="C909" s="21"/>
      <c r="D909" s="5"/>
      <c r="E909" s="5"/>
      <c r="F909" s="5"/>
      <c r="G909" s="21"/>
      <c r="H909" s="21"/>
      <c r="I909" s="21"/>
      <c r="J909" s="21"/>
      <c r="K909" s="21"/>
      <c r="L909" s="21"/>
      <c r="M909" s="21"/>
      <c r="N909" s="21"/>
      <c r="O909" s="21"/>
      <c r="P909" s="21"/>
      <c r="Q909" s="21"/>
      <c r="R909" s="21"/>
      <c r="S909" s="21"/>
      <c r="T909" s="21"/>
      <c r="U909" s="21"/>
      <c r="V909" s="21"/>
      <c r="W909" s="21"/>
      <c r="X909" s="21"/>
      <c r="Y909" s="21"/>
      <c r="Z909" s="21"/>
    </row>
    <row r="910" spans="1:26" ht="14">
      <c r="A910" s="21"/>
      <c r="B910" s="21"/>
      <c r="C910" s="21"/>
      <c r="D910" s="5"/>
      <c r="E910" s="5"/>
      <c r="F910" s="5"/>
      <c r="G910" s="21"/>
      <c r="H910" s="21"/>
      <c r="I910" s="21"/>
      <c r="J910" s="21"/>
      <c r="K910" s="21"/>
      <c r="L910" s="21"/>
      <c r="M910" s="21"/>
      <c r="N910" s="21"/>
      <c r="O910" s="21"/>
      <c r="P910" s="21"/>
      <c r="Q910" s="21"/>
      <c r="R910" s="21"/>
      <c r="S910" s="21"/>
      <c r="T910" s="21"/>
      <c r="U910" s="21"/>
      <c r="V910" s="21"/>
      <c r="W910" s="21"/>
      <c r="X910" s="21"/>
      <c r="Y910" s="21"/>
      <c r="Z910" s="21"/>
    </row>
    <row r="911" spans="1:26" ht="14">
      <c r="A911" s="21"/>
      <c r="B911" s="21"/>
      <c r="C911" s="21"/>
      <c r="D911" s="5"/>
      <c r="E911" s="5"/>
      <c r="F911" s="5"/>
      <c r="G911" s="21"/>
      <c r="H911" s="21"/>
      <c r="I911" s="21"/>
      <c r="J911" s="21"/>
      <c r="K911" s="21"/>
      <c r="L911" s="21"/>
      <c r="M911" s="21"/>
      <c r="N911" s="21"/>
      <c r="O911" s="21"/>
      <c r="P911" s="21"/>
      <c r="Q911" s="21"/>
      <c r="R911" s="21"/>
      <c r="S911" s="21"/>
      <c r="T911" s="21"/>
      <c r="U911" s="21"/>
      <c r="V911" s="21"/>
      <c r="W911" s="21"/>
      <c r="X911" s="21"/>
      <c r="Y911" s="21"/>
      <c r="Z911" s="21"/>
    </row>
    <row r="912" spans="1:26" ht="14">
      <c r="A912" s="21"/>
      <c r="B912" s="21"/>
      <c r="C912" s="21"/>
      <c r="D912" s="5"/>
      <c r="E912" s="5"/>
      <c r="F912" s="5"/>
      <c r="G912" s="21"/>
      <c r="H912" s="21"/>
      <c r="I912" s="21"/>
      <c r="J912" s="21"/>
      <c r="K912" s="21"/>
      <c r="L912" s="21"/>
      <c r="M912" s="21"/>
      <c r="N912" s="21"/>
      <c r="O912" s="21"/>
      <c r="P912" s="21"/>
      <c r="Q912" s="21"/>
      <c r="R912" s="21"/>
      <c r="S912" s="21"/>
      <c r="T912" s="21"/>
      <c r="U912" s="21"/>
      <c r="V912" s="21"/>
      <c r="W912" s="21"/>
      <c r="X912" s="21"/>
      <c r="Y912" s="21"/>
      <c r="Z912" s="21"/>
    </row>
    <row r="913" spans="1:26" ht="14">
      <c r="A913" s="21"/>
      <c r="B913" s="21"/>
      <c r="C913" s="21"/>
      <c r="D913" s="5"/>
      <c r="E913" s="5"/>
      <c r="F913" s="5"/>
      <c r="G913" s="21"/>
      <c r="H913" s="21"/>
      <c r="I913" s="21"/>
      <c r="J913" s="21"/>
      <c r="K913" s="21"/>
      <c r="L913" s="21"/>
      <c r="M913" s="21"/>
      <c r="N913" s="21"/>
      <c r="O913" s="21"/>
      <c r="P913" s="21"/>
      <c r="Q913" s="21"/>
      <c r="R913" s="21"/>
      <c r="S913" s="21"/>
      <c r="T913" s="21"/>
      <c r="U913" s="21"/>
      <c r="V913" s="21"/>
      <c r="W913" s="21"/>
      <c r="X913" s="21"/>
      <c r="Y913" s="21"/>
      <c r="Z913" s="21"/>
    </row>
    <row r="914" spans="1:26" ht="14">
      <c r="A914" s="21"/>
      <c r="B914" s="21"/>
      <c r="C914" s="21"/>
      <c r="D914" s="5"/>
      <c r="E914" s="5"/>
      <c r="F914" s="5"/>
      <c r="G914" s="21"/>
      <c r="H914" s="21"/>
      <c r="I914" s="21"/>
      <c r="J914" s="21"/>
      <c r="K914" s="21"/>
      <c r="L914" s="21"/>
      <c r="M914" s="21"/>
      <c r="N914" s="21"/>
      <c r="O914" s="21"/>
      <c r="P914" s="21"/>
      <c r="Q914" s="21"/>
      <c r="R914" s="21"/>
      <c r="S914" s="21"/>
      <c r="T914" s="21"/>
      <c r="U914" s="21"/>
      <c r="V914" s="21"/>
      <c r="W914" s="21"/>
      <c r="X914" s="21"/>
      <c r="Y914" s="21"/>
      <c r="Z914" s="21"/>
    </row>
    <row r="915" spans="1:26" ht="14">
      <c r="A915" s="21"/>
      <c r="B915" s="21"/>
      <c r="C915" s="21"/>
      <c r="D915" s="5"/>
      <c r="E915" s="5"/>
      <c r="F915" s="5"/>
      <c r="G915" s="21"/>
      <c r="H915" s="21"/>
      <c r="I915" s="21"/>
      <c r="J915" s="21"/>
      <c r="K915" s="21"/>
      <c r="L915" s="21"/>
      <c r="M915" s="21"/>
      <c r="N915" s="21"/>
      <c r="O915" s="21"/>
      <c r="P915" s="21"/>
      <c r="Q915" s="21"/>
      <c r="R915" s="21"/>
      <c r="S915" s="21"/>
      <c r="T915" s="21"/>
      <c r="U915" s="21"/>
      <c r="V915" s="21"/>
      <c r="W915" s="21"/>
      <c r="X915" s="21"/>
      <c r="Y915" s="21"/>
      <c r="Z915" s="21"/>
    </row>
    <row r="916" spans="1:26" ht="14">
      <c r="A916" s="21"/>
      <c r="B916" s="21"/>
      <c r="C916" s="21"/>
      <c r="D916" s="5"/>
      <c r="E916" s="5"/>
      <c r="F916" s="5"/>
      <c r="G916" s="21"/>
      <c r="H916" s="21"/>
      <c r="I916" s="21"/>
      <c r="J916" s="21"/>
      <c r="K916" s="21"/>
      <c r="L916" s="21"/>
      <c r="M916" s="21"/>
      <c r="N916" s="21"/>
      <c r="O916" s="21"/>
      <c r="P916" s="21"/>
      <c r="Q916" s="21"/>
      <c r="R916" s="21"/>
      <c r="S916" s="21"/>
      <c r="T916" s="21"/>
      <c r="U916" s="21"/>
      <c r="V916" s="21"/>
      <c r="W916" s="21"/>
      <c r="X916" s="21"/>
      <c r="Y916" s="21"/>
      <c r="Z916" s="21"/>
    </row>
    <row r="917" spans="1:26" ht="14">
      <c r="A917" s="21"/>
      <c r="B917" s="21"/>
      <c r="C917" s="21"/>
      <c r="D917" s="5"/>
      <c r="E917" s="5"/>
      <c r="F917" s="5"/>
      <c r="G917" s="21"/>
      <c r="H917" s="21"/>
      <c r="I917" s="21"/>
      <c r="J917" s="21"/>
      <c r="K917" s="21"/>
      <c r="L917" s="21"/>
      <c r="M917" s="21"/>
      <c r="N917" s="21"/>
      <c r="O917" s="21"/>
      <c r="P917" s="21"/>
      <c r="Q917" s="21"/>
      <c r="R917" s="21"/>
      <c r="S917" s="21"/>
      <c r="T917" s="21"/>
      <c r="U917" s="21"/>
      <c r="V917" s="21"/>
      <c r="W917" s="21"/>
      <c r="X917" s="21"/>
      <c r="Y917" s="21"/>
      <c r="Z917" s="21"/>
    </row>
    <row r="918" spans="1:26" ht="14">
      <c r="A918" s="21"/>
      <c r="B918" s="21"/>
      <c r="C918" s="21"/>
      <c r="D918" s="5"/>
      <c r="E918" s="5"/>
      <c r="F918" s="5"/>
      <c r="G918" s="21"/>
      <c r="H918" s="21"/>
      <c r="I918" s="21"/>
      <c r="J918" s="21"/>
      <c r="K918" s="21"/>
      <c r="L918" s="21"/>
      <c r="M918" s="21"/>
      <c r="N918" s="21"/>
      <c r="O918" s="21"/>
      <c r="P918" s="21"/>
      <c r="Q918" s="21"/>
      <c r="R918" s="21"/>
      <c r="S918" s="21"/>
      <c r="T918" s="21"/>
      <c r="U918" s="21"/>
      <c r="V918" s="21"/>
      <c r="W918" s="21"/>
      <c r="X918" s="21"/>
      <c r="Y918" s="21"/>
      <c r="Z918" s="21"/>
    </row>
    <row r="919" spans="1:26" ht="14">
      <c r="A919" s="21"/>
      <c r="B919" s="21"/>
      <c r="C919" s="21"/>
      <c r="D919" s="5"/>
      <c r="E919" s="5"/>
      <c r="F919" s="5"/>
      <c r="G919" s="21"/>
      <c r="H919" s="21"/>
      <c r="I919" s="21"/>
      <c r="J919" s="21"/>
      <c r="K919" s="21"/>
      <c r="L919" s="21"/>
      <c r="M919" s="21"/>
      <c r="N919" s="21"/>
      <c r="O919" s="21"/>
      <c r="P919" s="21"/>
      <c r="Q919" s="21"/>
      <c r="R919" s="21"/>
      <c r="S919" s="21"/>
      <c r="T919" s="21"/>
      <c r="U919" s="21"/>
      <c r="V919" s="21"/>
      <c r="W919" s="21"/>
      <c r="X919" s="21"/>
      <c r="Y919" s="21"/>
      <c r="Z919" s="21"/>
    </row>
    <row r="920" spans="1:26" ht="14">
      <c r="A920" s="21"/>
      <c r="B920" s="21"/>
      <c r="C920" s="21"/>
      <c r="D920" s="5"/>
      <c r="E920" s="5"/>
      <c r="F920" s="5"/>
      <c r="G920" s="21"/>
      <c r="H920" s="21"/>
      <c r="I920" s="21"/>
      <c r="J920" s="21"/>
      <c r="K920" s="21"/>
      <c r="L920" s="21"/>
      <c r="M920" s="21"/>
      <c r="N920" s="21"/>
      <c r="O920" s="21"/>
      <c r="P920" s="21"/>
      <c r="Q920" s="21"/>
      <c r="R920" s="21"/>
      <c r="S920" s="21"/>
      <c r="T920" s="21"/>
      <c r="U920" s="21"/>
      <c r="V920" s="21"/>
      <c r="W920" s="21"/>
      <c r="X920" s="21"/>
      <c r="Y920" s="21"/>
      <c r="Z920" s="21"/>
    </row>
    <row r="921" spans="1:26" ht="14">
      <c r="A921" s="21"/>
      <c r="B921" s="21"/>
      <c r="C921" s="21"/>
      <c r="D921" s="5"/>
      <c r="E921" s="5"/>
      <c r="F921" s="5"/>
      <c r="G921" s="21"/>
      <c r="H921" s="21"/>
      <c r="I921" s="21"/>
      <c r="J921" s="21"/>
      <c r="K921" s="21"/>
      <c r="L921" s="21"/>
      <c r="M921" s="21"/>
      <c r="N921" s="21"/>
      <c r="O921" s="21"/>
      <c r="P921" s="21"/>
      <c r="Q921" s="21"/>
      <c r="R921" s="21"/>
      <c r="S921" s="21"/>
      <c r="T921" s="21"/>
      <c r="U921" s="21"/>
      <c r="V921" s="21"/>
      <c r="W921" s="21"/>
      <c r="X921" s="21"/>
      <c r="Y921" s="21"/>
      <c r="Z921" s="21"/>
    </row>
    <row r="922" spans="1:26" ht="14">
      <c r="A922" s="21"/>
      <c r="B922" s="21"/>
      <c r="C922" s="21"/>
      <c r="D922" s="5"/>
      <c r="E922" s="5"/>
      <c r="F922" s="5"/>
      <c r="G922" s="21"/>
      <c r="H922" s="21"/>
      <c r="I922" s="21"/>
      <c r="J922" s="21"/>
      <c r="K922" s="21"/>
      <c r="L922" s="21"/>
      <c r="M922" s="21"/>
      <c r="N922" s="21"/>
      <c r="O922" s="21"/>
      <c r="P922" s="21"/>
      <c r="Q922" s="21"/>
      <c r="R922" s="21"/>
      <c r="S922" s="21"/>
      <c r="T922" s="21"/>
      <c r="U922" s="21"/>
      <c r="V922" s="21"/>
      <c r="W922" s="21"/>
      <c r="X922" s="21"/>
      <c r="Y922" s="21"/>
      <c r="Z922" s="21"/>
    </row>
    <row r="923" spans="1:26" ht="14">
      <c r="A923" s="21"/>
      <c r="B923" s="21"/>
      <c r="C923" s="21"/>
      <c r="D923" s="5"/>
      <c r="E923" s="5"/>
      <c r="F923" s="5"/>
      <c r="G923" s="21"/>
      <c r="H923" s="21"/>
      <c r="I923" s="21"/>
      <c r="J923" s="21"/>
      <c r="K923" s="21"/>
      <c r="L923" s="21"/>
      <c r="M923" s="21"/>
      <c r="N923" s="21"/>
      <c r="O923" s="21"/>
      <c r="P923" s="21"/>
      <c r="Q923" s="21"/>
      <c r="R923" s="21"/>
      <c r="S923" s="21"/>
      <c r="T923" s="21"/>
      <c r="U923" s="21"/>
      <c r="V923" s="21"/>
      <c r="W923" s="21"/>
      <c r="X923" s="21"/>
      <c r="Y923" s="21"/>
      <c r="Z923" s="21"/>
    </row>
    <row r="924" spans="1:26" ht="14">
      <c r="A924" s="21"/>
      <c r="B924" s="21"/>
      <c r="C924" s="21"/>
      <c r="D924" s="5"/>
      <c r="E924" s="5"/>
      <c r="F924" s="5"/>
      <c r="G924" s="21"/>
      <c r="H924" s="21"/>
      <c r="I924" s="21"/>
      <c r="J924" s="21"/>
      <c r="K924" s="21"/>
      <c r="L924" s="21"/>
      <c r="M924" s="21"/>
      <c r="N924" s="21"/>
      <c r="O924" s="21"/>
      <c r="P924" s="21"/>
      <c r="Q924" s="21"/>
      <c r="R924" s="21"/>
      <c r="S924" s="21"/>
      <c r="T924" s="21"/>
      <c r="U924" s="21"/>
      <c r="V924" s="21"/>
      <c r="W924" s="21"/>
      <c r="X924" s="21"/>
      <c r="Y924" s="21"/>
      <c r="Z924" s="21"/>
    </row>
    <row r="925" spans="1:26" ht="14">
      <c r="A925" s="21"/>
      <c r="B925" s="21"/>
      <c r="C925" s="21"/>
      <c r="D925" s="5"/>
      <c r="E925" s="5"/>
      <c r="F925" s="5"/>
      <c r="G925" s="21"/>
      <c r="H925" s="21"/>
      <c r="I925" s="21"/>
      <c r="J925" s="21"/>
      <c r="K925" s="21"/>
      <c r="L925" s="21"/>
      <c r="M925" s="21"/>
      <c r="N925" s="21"/>
      <c r="O925" s="21"/>
      <c r="P925" s="21"/>
      <c r="Q925" s="21"/>
      <c r="R925" s="21"/>
      <c r="S925" s="21"/>
      <c r="T925" s="21"/>
      <c r="U925" s="21"/>
      <c r="V925" s="21"/>
      <c r="W925" s="21"/>
      <c r="X925" s="21"/>
      <c r="Y925" s="21"/>
      <c r="Z925" s="21"/>
    </row>
    <row r="926" spans="1:26" ht="14">
      <c r="A926" s="21"/>
      <c r="B926" s="21"/>
      <c r="C926" s="21"/>
      <c r="D926" s="5"/>
      <c r="E926" s="5"/>
      <c r="F926" s="5"/>
      <c r="G926" s="21"/>
      <c r="H926" s="21"/>
      <c r="I926" s="21"/>
      <c r="J926" s="21"/>
      <c r="K926" s="21"/>
      <c r="L926" s="21"/>
      <c r="M926" s="21"/>
      <c r="N926" s="21"/>
      <c r="O926" s="21"/>
      <c r="P926" s="21"/>
      <c r="Q926" s="21"/>
      <c r="R926" s="21"/>
      <c r="S926" s="21"/>
      <c r="T926" s="21"/>
      <c r="U926" s="21"/>
      <c r="V926" s="21"/>
      <c r="W926" s="21"/>
      <c r="X926" s="21"/>
      <c r="Y926" s="21"/>
      <c r="Z926" s="21"/>
    </row>
    <row r="927" spans="1:26" ht="14">
      <c r="A927" s="21"/>
      <c r="B927" s="21"/>
      <c r="C927" s="21"/>
      <c r="D927" s="5"/>
      <c r="E927" s="5"/>
      <c r="F927" s="5"/>
      <c r="G927" s="21"/>
      <c r="H927" s="21"/>
      <c r="I927" s="21"/>
      <c r="J927" s="21"/>
      <c r="K927" s="21"/>
      <c r="L927" s="21"/>
      <c r="M927" s="21"/>
      <c r="N927" s="21"/>
      <c r="O927" s="21"/>
      <c r="P927" s="21"/>
      <c r="Q927" s="21"/>
      <c r="R927" s="21"/>
      <c r="S927" s="21"/>
      <c r="T927" s="21"/>
      <c r="U927" s="21"/>
      <c r="V927" s="21"/>
      <c r="W927" s="21"/>
      <c r="X927" s="21"/>
      <c r="Y927" s="21"/>
      <c r="Z927" s="21"/>
    </row>
    <row r="928" spans="1:26" ht="14">
      <c r="A928" s="21"/>
      <c r="B928" s="21"/>
      <c r="C928" s="21"/>
      <c r="D928" s="5"/>
      <c r="E928" s="5"/>
      <c r="F928" s="5"/>
      <c r="G928" s="21"/>
      <c r="H928" s="21"/>
      <c r="I928" s="21"/>
      <c r="J928" s="21"/>
      <c r="K928" s="21"/>
      <c r="L928" s="21"/>
      <c r="M928" s="21"/>
      <c r="N928" s="21"/>
      <c r="O928" s="21"/>
      <c r="P928" s="21"/>
      <c r="Q928" s="21"/>
      <c r="R928" s="21"/>
      <c r="S928" s="21"/>
      <c r="T928" s="21"/>
      <c r="U928" s="21"/>
      <c r="V928" s="21"/>
      <c r="W928" s="21"/>
      <c r="X928" s="21"/>
      <c r="Y928" s="21"/>
      <c r="Z928" s="21"/>
    </row>
    <row r="929" spans="1:26" ht="14">
      <c r="A929" s="21"/>
      <c r="B929" s="21"/>
      <c r="C929" s="21"/>
      <c r="D929" s="5"/>
      <c r="E929" s="5"/>
      <c r="F929" s="5"/>
      <c r="G929" s="21"/>
      <c r="H929" s="21"/>
      <c r="I929" s="21"/>
      <c r="J929" s="21"/>
      <c r="K929" s="21"/>
      <c r="L929" s="21"/>
      <c r="M929" s="21"/>
      <c r="N929" s="21"/>
      <c r="O929" s="21"/>
      <c r="P929" s="21"/>
      <c r="Q929" s="21"/>
      <c r="R929" s="21"/>
      <c r="S929" s="21"/>
      <c r="T929" s="21"/>
      <c r="U929" s="21"/>
      <c r="V929" s="21"/>
      <c r="W929" s="21"/>
      <c r="X929" s="21"/>
      <c r="Y929" s="21"/>
      <c r="Z929" s="21"/>
    </row>
    <row r="930" spans="1:26" ht="14">
      <c r="A930" s="21"/>
      <c r="B930" s="21"/>
      <c r="C930" s="21"/>
      <c r="D930" s="5"/>
      <c r="E930" s="5"/>
      <c r="F930" s="5"/>
      <c r="G930" s="21"/>
      <c r="H930" s="21"/>
      <c r="I930" s="21"/>
      <c r="J930" s="21"/>
      <c r="K930" s="21"/>
      <c r="L930" s="21"/>
      <c r="M930" s="21"/>
      <c r="N930" s="21"/>
      <c r="O930" s="21"/>
      <c r="P930" s="21"/>
      <c r="Q930" s="21"/>
      <c r="R930" s="21"/>
      <c r="S930" s="21"/>
      <c r="T930" s="21"/>
      <c r="U930" s="21"/>
      <c r="V930" s="21"/>
      <c r="W930" s="21"/>
      <c r="X930" s="21"/>
      <c r="Y930" s="21"/>
      <c r="Z930" s="21"/>
    </row>
    <row r="931" spans="1:26" ht="14">
      <c r="A931" s="21"/>
      <c r="B931" s="21"/>
      <c r="C931" s="21"/>
      <c r="D931" s="5"/>
      <c r="E931" s="5"/>
      <c r="F931" s="5"/>
      <c r="G931" s="21"/>
      <c r="H931" s="21"/>
      <c r="I931" s="21"/>
      <c r="J931" s="21"/>
      <c r="K931" s="21"/>
      <c r="L931" s="21"/>
      <c r="M931" s="21"/>
      <c r="N931" s="21"/>
      <c r="O931" s="21"/>
      <c r="P931" s="21"/>
      <c r="Q931" s="21"/>
      <c r="R931" s="21"/>
      <c r="S931" s="21"/>
      <c r="T931" s="21"/>
      <c r="U931" s="21"/>
      <c r="V931" s="21"/>
      <c r="W931" s="21"/>
      <c r="X931" s="21"/>
      <c r="Y931" s="21"/>
      <c r="Z931" s="21"/>
    </row>
    <row r="932" spans="1:26" ht="14">
      <c r="A932" s="21"/>
      <c r="B932" s="21"/>
      <c r="C932" s="21"/>
      <c r="D932" s="5"/>
      <c r="E932" s="5"/>
      <c r="F932" s="5"/>
      <c r="G932" s="21"/>
      <c r="H932" s="21"/>
      <c r="I932" s="21"/>
      <c r="J932" s="21"/>
      <c r="K932" s="21"/>
      <c r="L932" s="21"/>
      <c r="M932" s="21"/>
      <c r="N932" s="21"/>
      <c r="O932" s="21"/>
      <c r="P932" s="21"/>
      <c r="Q932" s="21"/>
      <c r="R932" s="21"/>
      <c r="S932" s="21"/>
      <c r="T932" s="21"/>
      <c r="U932" s="21"/>
      <c r="V932" s="21"/>
      <c r="W932" s="21"/>
      <c r="X932" s="21"/>
      <c r="Y932" s="21"/>
      <c r="Z932" s="21"/>
    </row>
    <row r="933" spans="1:26" ht="14">
      <c r="A933" s="21"/>
      <c r="B933" s="21"/>
      <c r="C933" s="21"/>
      <c r="D933" s="5"/>
      <c r="E933" s="5"/>
      <c r="F933" s="5"/>
      <c r="G933" s="21"/>
      <c r="H933" s="21"/>
      <c r="I933" s="21"/>
      <c r="J933" s="21"/>
      <c r="K933" s="21"/>
      <c r="L933" s="21"/>
      <c r="M933" s="21"/>
      <c r="N933" s="21"/>
      <c r="O933" s="21"/>
      <c r="P933" s="21"/>
      <c r="Q933" s="21"/>
      <c r="R933" s="21"/>
      <c r="S933" s="21"/>
      <c r="T933" s="21"/>
      <c r="U933" s="21"/>
      <c r="V933" s="21"/>
      <c r="W933" s="21"/>
      <c r="X933" s="21"/>
      <c r="Y933" s="21"/>
      <c r="Z933" s="21"/>
    </row>
    <row r="934" spans="1:26" ht="14">
      <c r="A934" s="21"/>
      <c r="B934" s="21"/>
      <c r="C934" s="21"/>
      <c r="D934" s="5"/>
      <c r="E934" s="5"/>
      <c r="F934" s="5"/>
      <c r="G934" s="21"/>
      <c r="H934" s="21"/>
      <c r="I934" s="21"/>
      <c r="J934" s="21"/>
      <c r="K934" s="21"/>
      <c r="L934" s="21"/>
      <c r="M934" s="21"/>
      <c r="N934" s="21"/>
      <c r="O934" s="21"/>
      <c r="P934" s="21"/>
      <c r="Q934" s="21"/>
      <c r="R934" s="21"/>
      <c r="S934" s="21"/>
      <c r="T934" s="21"/>
      <c r="U934" s="21"/>
      <c r="V934" s="21"/>
      <c r="W934" s="21"/>
      <c r="X934" s="21"/>
      <c r="Y934" s="21"/>
      <c r="Z934" s="21"/>
    </row>
    <row r="935" spans="1:26" ht="14">
      <c r="A935" s="21"/>
      <c r="B935" s="21"/>
      <c r="C935" s="21"/>
      <c r="D935" s="5"/>
      <c r="E935" s="5"/>
      <c r="F935" s="5"/>
      <c r="G935" s="21"/>
      <c r="H935" s="21"/>
      <c r="I935" s="21"/>
      <c r="J935" s="21"/>
      <c r="K935" s="21"/>
      <c r="L935" s="21"/>
      <c r="M935" s="21"/>
      <c r="N935" s="21"/>
      <c r="O935" s="21"/>
      <c r="P935" s="21"/>
      <c r="Q935" s="21"/>
      <c r="R935" s="21"/>
      <c r="S935" s="21"/>
      <c r="T935" s="21"/>
      <c r="U935" s="21"/>
      <c r="V935" s="21"/>
      <c r="W935" s="21"/>
      <c r="X935" s="21"/>
      <c r="Y935" s="21"/>
      <c r="Z935" s="21"/>
    </row>
    <row r="936" spans="1:26" ht="14">
      <c r="A936" s="21"/>
      <c r="B936" s="21"/>
      <c r="C936" s="21"/>
      <c r="D936" s="5"/>
      <c r="E936" s="5"/>
      <c r="F936" s="5"/>
      <c r="G936" s="21"/>
      <c r="H936" s="21"/>
      <c r="I936" s="21"/>
      <c r="J936" s="21"/>
      <c r="K936" s="21"/>
      <c r="L936" s="21"/>
      <c r="M936" s="21"/>
      <c r="N936" s="21"/>
      <c r="O936" s="21"/>
      <c r="P936" s="21"/>
      <c r="Q936" s="21"/>
      <c r="R936" s="21"/>
      <c r="S936" s="21"/>
      <c r="T936" s="21"/>
      <c r="U936" s="21"/>
      <c r="V936" s="21"/>
      <c r="W936" s="21"/>
      <c r="X936" s="21"/>
      <c r="Y936" s="21"/>
      <c r="Z936" s="21"/>
    </row>
    <row r="937" spans="1:26" ht="14">
      <c r="A937" s="21"/>
      <c r="B937" s="21"/>
      <c r="C937" s="21"/>
      <c r="D937" s="5"/>
      <c r="E937" s="5"/>
      <c r="F937" s="5"/>
      <c r="G937" s="21"/>
      <c r="H937" s="21"/>
      <c r="I937" s="21"/>
      <c r="J937" s="21"/>
      <c r="K937" s="21"/>
      <c r="L937" s="21"/>
      <c r="M937" s="21"/>
      <c r="N937" s="21"/>
      <c r="O937" s="21"/>
      <c r="P937" s="21"/>
      <c r="Q937" s="21"/>
      <c r="R937" s="21"/>
      <c r="S937" s="21"/>
      <c r="T937" s="21"/>
      <c r="U937" s="21"/>
      <c r="V937" s="21"/>
      <c r="W937" s="21"/>
      <c r="X937" s="21"/>
      <c r="Y937" s="21"/>
      <c r="Z937" s="21"/>
    </row>
    <row r="938" spans="1:26" ht="14">
      <c r="A938" s="21"/>
      <c r="B938" s="21"/>
      <c r="C938" s="21"/>
      <c r="D938" s="5"/>
      <c r="E938" s="5"/>
      <c r="F938" s="5"/>
      <c r="G938" s="21"/>
      <c r="H938" s="21"/>
      <c r="I938" s="21"/>
      <c r="J938" s="21"/>
      <c r="K938" s="21"/>
      <c r="L938" s="21"/>
      <c r="M938" s="21"/>
      <c r="N938" s="21"/>
      <c r="O938" s="21"/>
      <c r="P938" s="21"/>
      <c r="Q938" s="21"/>
      <c r="R938" s="21"/>
      <c r="S938" s="21"/>
      <c r="T938" s="21"/>
      <c r="U938" s="21"/>
      <c r="V938" s="21"/>
      <c r="W938" s="21"/>
      <c r="X938" s="21"/>
      <c r="Y938" s="21"/>
      <c r="Z938" s="21"/>
    </row>
    <row r="939" spans="1:26" ht="14">
      <c r="A939" s="21"/>
      <c r="B939" s="21"/>
      <c r="C939" s="21"/>
      <c r="D939" s="5"/>
      <c r="E939" s="5"/>
      <c r="F939" s="5"/>
      <c r="G939" s="21"/>
      <c r="H939" s="21"/>
      <c r="I939" s="21"/>
      <c r="J939" s="21"/>
      <c r="K939" s="21"/>
      <c r="L939" s="21"/>
      <c r="M939" s="21"/>
      <c r="N939" s="21"/>
      <c r="O939" s="21"/>
      <c r="P939" s="21"/>
      <c r="Q939" s="21"/>
      <c r="R939" s="21"/>
      <c r="S939" s="21"/>
      <c r="T939" s="21"/>
      <c r="U939" s="21"/>
      <c r="V939" s="21"/>
      <c r="W939" s="21"/>
      <c r="X939" s="21"/>
      <c r="Y939" s="21"/>
      <c r="Z939" s="21"/>
    </row>
    <row r="940" spans="1:26" ht="14">
      <c r="A940" s="21"/>
      <c r="B940" s="21"/>
      <c r="C940" s="21"/>
      <c r="D940" s="5"/>
      <c r="E940" s="5"/>
      <c r="F940" s="5"/>
      <c r="G940" s="21"/>
      <c r="H940" s="21"/>
      <c r="I940" s="21"/>
      <c r="J940" s="21"/>
      <c r="K940" s="21"/>
      <c r="L940" s="21"/>
      <c r="M940" s="21"/>
      <c r="N940" s="21"/>
      <c r="O940" s="21"/>
      <c r="P940" s="21"/>
      <c r="Q940" s="21"/>
      <c r="R940" s="21"/>
      <c r="S940" s="21"/>
      <c r="T940" s="21"/>
      <c r="U940" s="21"/>
      <c r="V940" s="21"/>
      <c r="W940" s="21"/>
      <c r="X940" s="21"/>
      <c r="Y940" s="21"/>
      <c r="Z940" s="21"/>
    </row>
    <row r="941" spans="1:26" ht="14">
      <c r="A941" s="21"/>
      <c r="B941" s="21"/>
      <c r="C941" s="21"/>
      <c r="D941" s="5"/>
      <c r="E941" s="5"/>
      <c r="F941" s="5"/>
      <c r="G941" s="21"/>
      <c r="H941" s="21"/>
      <c r="I941" s="21"/>
      <c r="J941" s="21"/>
      <c r="K941" s="21"/>
      <c r="L941" s="21"/>
      <c r="M941" s="21"/>
      <c r="N941" s="21"/>
      <c r="O941" s="21"/>
      <c r="P941" s="21"/>
      <c r="Q941" s="21"/>
      <c r="R941" s="21"/>
      <c r="S941" s="21"/>
      <c r="T941" s="21"/>
      <c r="U941" s="21"/>
      <c r="V941" s="21"/>
      <c r="W941" s="21"/>
      <c r="X941" s="21"/>
      <c r="Y941" s="21"/>
      <c r="Z941" s="21"/>
    </row>
    <row r="942" spans="1:26" ht="14">
      <c r="A942" s="21"/>
      <c r="B942" s="21"/>
      <c r="C942" s="21"/>
      <c r="D942" s="5"/>
      <c r="E942" s="5"/>
      <c r="F942" s="5"/>
      <c r="G942" s="21"/>
      <c r="H942" s="21"/>
      <c r="I942" s="21"/>
      <c r="J942" s="21"/>
      <c r="K942" s="21"/>
      <c r="L942" s="21"/>
      <c r="M942" s="21"/>
      <c r="N942" s="21"/>
      <c r="O942" s="21"/>
      <c r="P942" s="21"/>
      <c r="Q942" s="21"/>
      <c r="R942" s="21"/>
      <c r="S942" s="21"/>
      <c r="T942" s="21"/>
      <c r="U942" s="21"/>
      <c r="V942" s="21"/>
      <c r="W942" s="21"/>
      <c r="X942" s="21"/>
      <c r="Y942" s="21"/>
      <c r="Z942" s="21"/>
    </row>
    <row r="943" spans="1:26" ht="14">
      <c r="A943" s="21"/>
      <c r="B943" s="21"/>
      <c r="C943" s="21"/>
      <c r="D943" s="5"/>
      <c r="E943" s="5"/>
      <c r="F943" s="5"/>
      <c r="G943" s="21"/>
      <c r="H943" s="21"/>
      <c r="I943" s="21"/>
      <c r="J943" s="21"/>
      <c r="K943" s="21"/>
      <c r="L943" s="21"/>
      <c r="M943" s="21"/>
      <c r="N943" s="21"/>
      <c r="O943" s="21"/>
      <c r="P943" s="21"/>
      <c r="Q943" s="21"/>
      <c r="R943" s="21"/>
      <c r="S943" s="21"/>
      <c r="T943" s="21"/>
      <c r="U943" s="21"/>
      <c r="V943" s="21"/>
      <c r="W943" s="21"/>
      <c r="X943" s="21"/>
      <c r="Y943" s="21"/>
      <c r="Z943" s="21"/>
    </row>
    <row r="944" spans="1:26" ht="14">
      <c r="A944" s="21"/>
      <c r="B944" s="21"/>
      <c r="C944" s="21"/>
      <c r="D944" s="5"/>
      <c r="E944" s="5"/>
      <c r="F944" s="5"/>
      <c r="G944" s="21"/>
      <c r="H944" s="21"/>
      <c r="I944" s="21"/>
      <c r="J944" s="21"/>
      <c r="K944" s="21"/>
      <c r="L944" s="21"/>
      <c r="M944" s="21"/>
      <c r="N944" s="21"/>
      <c r="O944" s="21"/>
      <c r="P944" s="21"/>
      <c r="Q944" s="21"/>
      <c r="R944" s="21"/>
      <c r="S944" s="21"/>
      <c r="T944" s="21"/>
      <c r="U944" s="21"/>
      <c r="V944" s="21"/>
      <c r="W944" s="21"/>
      <c r="X944" s="21"/>
      <c r="Y944" s="21"/>
      <c r="Z944" s="21"/>
    </row>
    <row r="945" spans="1:26" ht="14">
      <c r="A945" s="21"/>
      <c r="B945" s="21"/>
      <c r="C945" s="21"/>
      <c r="D945" s="5"/>
      <c r="E945" s="5"/>
      <c r="F945" s="5"/>
      <c r="G945" s="21"/>
      <c r="H945" s="21"/>
      <c r="I945" s="21"/>
      <c r="J945" s="21"/>
      <c r="K945" s="21"/>
      <c r="L945" s="21"/>
      <c r="M945" s="21"/>
      <c r="N945" s="21"/>
      <c r="O945" s="21"/>
      <c r="P945" s="21"/>
      <c r="Q945" s="21"/>
      <c r="R945" s="21"/>
      <c r="S945" s="21"/>
      <c r="T945" s="21"/>
      <c r="U945" s="21"/>
      <c r="V945" s="21"/>
      <c r="W945" s="21"/>
      <c r="X945" s="21"/>
      <c r="Y945" s="21"/>
      <c r="Z945" s="21"/>
    </row>
    <row r="946" spans="1:26" ht="14">
      <c r="A946" s="21"/>
      <c r="B946" s="21"/>
      <c r="C946" s="21"/>
      <c r="D946" s="5"/>
      <c r="E946" s="5"/>
      <c r="F946" s="5"/>
      <c r="G946" s="21"/>
      <c r="H946" s="21"/>
      <c r="I946" s="21"/>
      <c r="J946" s="21"/>
      <c r="K946" s="21"/>
      <c r="L946" s="21"/>
      <c r="M946" s="21"/>
      <c r="N946" s="21"/>
      <c r="O946" s="21"/>
      <c r="P946" s="21"/>
      <c r="Q946" s="21"/>
      <c r="R946" s="21"/>
      <c r="S946" s="21"/>
      <c r="T946" s="21"/>
      <c r="U946" s="21"/>
      <c r="V946" s="21"/>
      <c r="W946" s="21"/>
      <c r="X946" s="21"/>
      <c r="Y946" s="21"/>
      <c r="Z946" s="21"/>
    </row>
    <row r="947" spans="1:26" ht="14">
      <c r="A947" s="21"/>
      <c r="B947" s="21"/>
      <c r="C947" s="21"/>
      <c r="D947" s="5"/>
      <c r="E947" s="5"/>
      <c r="F947" s="5"/>
      <c r="G947" s="21"/>
      <c r="H947" s="21"/>
      <c r="I947" s="21"/>
      <c r="J947" s="21"/>
      <c r="K947" s="21"/>
      <c r="L947" s="21"/>
      <c r="M947" s="21"/>
      <c r="N947" s="21"/>
      <c r="O947" s="21"/>
      <c r="P947" s="21"/>
      <c r="Q947" s="21"/>
      <c r="R947" s="21"/>
      <c r="S947" s="21"/>
      <c r="T947" s="21"/>
      <c r="U947" s="21"/>
      <c r="V947" s="21"/>
      <c r="W947" s="21"/>
      <c r="X947" s="21"/>
      <c r="Y947" s="21"/>
      <c r="Z947" s="21"/>
    </row>
    <row r="948" spans="1:26" ht="14">
      <c r="A948" s="21"/>
      <c r="B948" s="21"/>
      <c r="C948" s="21"/>
      <c r="D948" s="5"/>
      <c r="E948" s="5"/>
      <c r="F948" s="5"/>
      <c r="G948" s="21"/>
      <c r="H948" s="21"/>
      <c r="I948" s="21"/>
      <c r="J948" s="21"/>
      <c r="K948" s="21"/>
      <c r="L948" s="21"/>
      <c r="M948" s="21"/>
      <c r="N948" s="21"/>
      <c r="O948" s="21"/>
      <c r="P948" s="21"/>
      <c r="Q948" s="21"/>
      <c r="R948" s="21"/>
      <c r="S948" s="21"/>
      <c r="T948" s="21"/>
      <c r="U948" s="21"/>
      <c r="V948" s="21"/>
      <c r="W948" s="21"/>
      <c r="X948" s="21"/>
      <c r="Y948" s="21"/>
      <c r="Z948" s="21"/>
    </row>
    <row r="949" spans="1:26" ht="14">
      <c r="A949" s="21"/>
      <c r="B949" s="21"/>
      <c r="C949" s="21"/>
      <c r="D949" s="5"/>
      <c r="E949" s="5"/>
      <c r="F949" s="5"/>
      <c r="G949" s="21"/>
      <c r="H949" s="21"/>
      <c r="I949" s="21"/>
      <c r="J949" s="21"/>
      <c r="K949" s="21"/>
      <c r="L949" s="21"/>
      <c r="M949" s="21"/>
      <c r="N949" s="21"/>
      <c r="O949" s="21"/>
      <c r="P949" s="21"/>
      <c r="Q949" s="21"/>
      <c r="R949" s="21"/>
      <c r="S949" s="21"/>
      <c r="T949" s="21"/>
      <c r="U949" s="21"/>
      <c r="V949" s="21"/>
      <c r="W949" s="21"/>
      <c r="X949" s="21"/>
      <c r="Y949" s="21"/>
      <c r="Z949" s="21"/>
    </row>
    <row r="950" spans="1:26" ht="14">
      <c r="A950" s="21"/>
      <c r="B950" s="21"/>
      <c r="C950" s="21"/>
      <c r="D950" s="5"/>
      <c r="E950" s="5"/>
      <c r="F950" s="5"/>
      <c r="G950" s="21"/>
      <c r="H950" s="21"/>
      <c r="I950" s="21"/>
      <c r="J950" s="21"/>
      <c r="K950" s="21"/>
      <c r="L950" s="21"/>
      <c r="M950" s="21"/>
      <c r="N950" s="21"/>
      <c r="O950" s="21"/>
      <c r="P950" s="21"/>
      <c r="Q950" s="21"/>
      <c r="R950" s="21"/>
      <c r="S950" s="21"/>
      <c r="T950" s="21"/>
      <c r="U950" s="21"/>
      <c r="V950" s="21"/>
      <c r="W950" s="21"/>
      <c r="X950" s="21"/>
      <c r="Y950" s="21"/>
      <c r="Z950" s="21"/>
    </row>
    <row r="951" spans="1:26" ht="14">
      <c r="A951" s="21"/>
      <c r="B951" s="21"/>
      <c r="C951" s="21"/>
      <c r="D951" s="5"/>
      <c r="E951" s="5"/>
      <c r="F951" s="5"/>
      <c r="G951" s="21"/>
      <c r="H951" s="21"/>
      <c r="I951" s="21"/>
      <c r="J951" s="21"/>
      <c r="K951" s="21"/>
      <c r="L951" s="21"/>
      <c r="M951" s="21"/>
      <c r="N951" s="21"/>
      <c r="O951" s="21"/>
      <c r="P951" s="21"/>
      <c r="Q951" s="21"/>
      <c r="R951" s="21"/>
      <c r="S951" s="21"/>
      <c r="T951" s="21"/>
      <c r="U951" s="21"/>
      <c r="V951" s="21"/>
      <c r="W951" s="21"/>
      <c r="X951" s="21"/>
      <c r="Y951" s="21"/>
      <c r="Z951" s="21"/>
    </row>
    <row r="952" spans="1:26" ht="14">
      <c r="A952" s="21"/>
      <c r="B952" s="21"/>
      <c r="C952" s="21"/>
      <c r="D952" s="5"/>
      <c r="E952" s="5"/>
      <c r="F952" s="5"/>
      <c r="G952" s="21"/>
      <c r="H952" s="21"/>
      <c r="I952" s="21"/>
      <c r="J952" s="21"/>
      <c r="K952" s="21"/>
      <c r="L952" s="21"/>
      <c r="M952" s="21"/>
      <c r="N952" s="21"/>
      <c r="O952" s="21"/>
      <c r="P952" s="21"/>
      <c r="Q952" s="21"/>
      <c r="R952" s="21"/>
      <c r="S952" s="21"/>
      <c r="T952" s="21"/>
      <c r="U952" s="21"/>
      <c r="V952" s="21"/>
      <c r="W952" s="21"/>
      <c r="X952" s="21"/>
      <c r="Y952" s="21"/>
      <c r="Z952" s="21"/>
    </row>
    <row r="953" spans="1:26" ht="14">
      <c r="A953" s="21"/>
      <c r="B953" s="21"/>
      <c r="C953" s="21"/>
      <c r="D953" s="5"/>
      <c r="E953" s="5"/>
      <c r="F953" s="5"/>
      <c r="G953" s="21"/>
      <c r="H953" s="21"/>
      <c r="I953" s="21"/>
      <c r="J953" s="21"/>
      <c r="K953" s="21"/>
      <c r="L953" s="21"/>
      <c r="M953" s="21"/>
      <c r="N953" s="21"/>
      <c r="O953" s="21"/>
      <c r="P953" s="21"/>
      <c r="Q953" s="21"/>
      <c r="R953" s="21"/>
      <c r="S953" s="21"/>
      <c r="T953" s="21"/>
      <c r="U953" s="21"/>
      <c r="V953" s="21"/>
      <c r="W953" s="21"/>
      <c r="X953" s="21"/>
      <c r="Y953" s="21"/>
      <c r="Z953" s="21"/>
    </row>
    <row r="954" spans="1:26" ht="14">
      <c r="A954" s="21"/>
      <c r="B954" s="21"/>
      <c r="C954" s="21"/>
      <c r="D954" s="5"/>
      <c r="E954" s="5"/>
      <c r="F954" s="5"/>
      <c r="G954" s="21"/>
      <c r="H954" s="21"/>
      <c r="I954" s="21"/>
      <c r="J954" s="21"/>
      <c r="K954" s="21"/>
      <c r="L954" s="21"/>
      <c r="M954" s="21"/>
      <c r="N954" s="21"/>
      <c r="O954" s="21"/>
      <c r="P954" s="21"/>
      <c r="Q954" s="21"/>
      <c r="R954" s="21"/>
      <c r="S954" s="21"/>
      <c r="T954" s="21"/>
      <c r="U954" s="21"/>
      <c r="V954" s="21"/>
      <c r="W954" s="21"/>
      <c r="X954" s="21"/>
      <c r="Y954" s="21"/>
      <c r="Z954" s="21"/>
    </row>
    <row r="955" spans="1:26" ht="14">
      <c r="A955" s="21"/>
      <c r="B955" s="21"/>
      <c r="C955" s="21"/>
      <c r="D955" s="5"/>
      <c r="E955" s="5"/>
      <c r="F955" s="5"/>
      <c r="G955" s="21"/>
      <c r="H955" s="21"/>
      <c r="I955" s="21"/>
      <c r="J955" s="21"/>
      <c r="K955" s="21"/>
      <c r="L955" s="21"/>
      <c r="M955" s="21"/>
      <c r="N955" s="21"/>
      <c r="O955" s="21"/>
      <c r="P955" s="21"/>
      <c r="Q955" s="21"/>
      <c r="R955" s="21"/>
      <c r="S955" s="21"/>
      <c r="T955" s="21"/>
      <c r="U955" s="21"/>
      <c r="V955" s="21"/>
      <c r="W955" s="21"/>
      <c r="X955" s="21"/>
      <c r="Y955" s="21"/>
      <c r="Z955" s="21"/>
    </row>
    <row r="956" spans="1:26" ht="14">
      <c r="A956" s="21"/>
      <c r="B956" s="21"/>
      <c r="C956" s="21"/>
      <c r="D956" s="5"/>
      <c r="E956" s="5"/>
      <c r="F956" s="5"/>
      <c r="G956" s="21"/>
      <c r="H956" s="21"/>
      <c r="I956" s="21"/>
      <c r="J956" s="21"/>
      <c r="K956" s="21"/>
      <c r="L956" s="21"/>
      <c r="M956" s="21"/>
      <c r="N956" s="21"/>
      <c r="O956" s="21"/>
      <c r="P956" s="21"/>
      <c r="Q956" s="21"/>
      <c r="R956" s="21"/>
      <c r="S956" s="21"/>
      <c r="T956" s="21"/>
      <c r="U956" s="21"/>
      <c r="V956" s="21"/>
      <c r="W956" s="21"/>
      <c r="X956" s="21"/>
      <c r="Y956" s="21"/>
      <c r="Z956" s="21"/>
    </row>
    <row r="957" spans="1:26" ht="14">
      <c r="A957" s="21"/>
      <c r="B957" s="21"/>
      <c r="C957" s="21"/>
      <c r="D957" s="5"/>
      <c r="E957" s="5"/>
      <c r="F957" s="5"/>
      <c r="G957" s="21"/>
      <c r="H957" s="21"/>
      <c r="I957" s="21"/>
      <c r="J957" s="21"/>
      <c r="K957" s="21"/>
      <c r="L957" s="21"/>
      <c r="M957" s="21"/>
      <c r="N957" s="21"/>
      <c r="O957" s="21"/>
      <c r="P957" s="21"/>
      <c r="Q957" s="21"/>
      <c r="R957" s="21"/>
      <c r="S957" s="21"/>
      <c r="T957" s="21"/>
      <c r="U957" s="21"/>
      <c r="V957" s="21"/>
      <c r="W957" s="21"/>
      <c r="X957" s="21"/>
      <c r="Y957" s="21"/>
      <c r="Z957" s="21"/>
    </row>
    <row r="958" spans="1:26" ht="14">
      <c r="A958" s="21"/>
      <c r="B958" s="21"/>
      <c r="C958" s="21"/>
      <c r="D958" s="5"/>
      <c r="E958" s="5"/>
      <c r="F958" s="5"/>
      <c r="G958" s="21"/>
      <c r="H958" s="21"/>
      <c r="I958" s="21"/>
      <c r="J958" s="21"/>
      <c r="K958" s="21"/>
      <c r="L958" s="21"/>
      <c r="M958" s="21"/>
      <c r="N958" s="21"/>
      <c r="O958" s="21"/>
      <c r="P958" s="21"/>
      <c r="Q958" s="21"/>
      <c r="R958" s="21"/>
      <c r="S958" s="21"/>
      <c r="T958" s="21"/>
      <c r="U958" s="21"/>
      <c r="V958" s="21"/>
      <c r="W958" s="21"/>
      <c r="X958" s="21"/>
      <c r="Y958" s="21"/>
      <c r="Z958" s="21"/>
    </row>
    <row r="959" spans="1:26" ht="14">
      <c r="A959" s="21"/>
      <c r="B959" s="21"/>
      <c r="C959" s="21"/>
      <c r="D959" s="5"/>
      <c r="E959" s="5"/>
      <c r="F959" s="5"/>
      <c r="G959" s="21"/>
      <c r="H959" s="21"/>
      <c r="I959" s="21"/>
      <c r="J959" s="21"/>
      <c r="K959" s="21"/>
      <c r="L959" s="21"/>
      <c r="M959" s="21"/>
      <c r="N959" s="21"/>
      <c r="O959" s="21"/>
      <c r="P959" s="21"/>
      <c r="Q959" s="21"/>
      <c r="R959" s="21"/>
      <c r="S959" s="21"/>
      <c r="T959" s="21"/>
      <c r="U959" s="21"/>
      <c r="V959" s="21"/>
      <c r="W959" s="21"/>
      <c r="X959" s="21"/>
      <c r="Y959" s="21"/>
      <c r="Z959" s="21"/>
    </row>
    <row r="960" spans="1:26" ht="14">
      <c r="A960" s="21"/>
      <c r="B960" s="21"/>
      <c r="C960" s="21"/>
      <c r="D960" s="5"/>
      <c r="E960" s="5"/>
      <c r="F960" s="5"/>
      <c r="G960" s="21"/>
      <c r="H960" s="21"/>
      <c r="I960" s="21"/>
      <c r="J960" s="21"/>
      <c r="K960" s="21"/>
      <c r="L960" s="21"/>
      <c r="M960" s="21"/>
      <c r="N960" s="21"/>
      <c r="O960" s="21"/>
      <c r="P960" s="21"/>
      <c r="Q960" s="21"/>
      <c r="R960" s="21"/>
      <c r="S960" s="21"/>
      <c r="T960" s="21"/>
      <c r="U960" s="21"/>
      <c r="V960" s="21"/>
      <c r="W960" s="21"/>
      <c r="X960" s="21"/>
      <c r="Y960" s="21"/>
      <c r="Z960" s="21"/>
    </row>
    <row r="961" spans="1:26" ht="14">
      <c r="A961" s="21"/>
      <c r="B961" s="21"/>
      <c r="C961" s="21"/>
      <c r="D961" s="5"/>
      <c r="E961" s="5"/>
      <c r="F961" s="5"/>
      <c r="G961" s="21"/>
      <c r="H961" s="21"/>
      <c r="I961" s="21"/>
      <c r="J961" s="21"/>
      <c r="K961" s="21"/>
      <c r="L961" s="21"/>
      <c r="M961" s="21"/>
      <c r="N961" s="21"/>
      <c r="O961" s="21"/>
      <c r="P961" s="21"/>
      <c r="Q961" s="21"/>
      <c r="R961" s="21"/>
      <c r="S961" s="21"/>
      <c r="T961" s="21"/>
      <c r="U961" s="21"/>
      <c r="V961" s="21"/>
      <c r="W961" s="21"/>
      <c r="X961" s="21"/>
      <c r="Y961" s="21"/>
      <c r="Z961" s="21"/>
    </row>
    <row r="962" spans="1:26" ht="14">
      <c r="A962" s="21"/>
      <c r="B962" s="21"/>
      <c r="C962" s="21"/>
      <c r="D962" s="5"/>
      <c r="E962" s="5"/>
      <c r="F962" s="5"/>
      <c r="G962" s="21"/>
      <c r="H962" s="21"/>
      <c r="I962" s="21"/>
      <c r="J962" s="21"/>
      <c r="K962" s="21"/>
      <c r="L962" s="21"/>
      <c r="M962" s="21"/>
      <c r="N962" s="21"/>
      <c r="O962" s="21"/>
      <c r="P962" s="21"/>
      <c r="Q962" s="21"/>
      <c r="R962" s="21"/>
      <c r="S962" s="21"/>
      <c r="T962" s="21"/>
      <c r="U962" s="21"/>
      <c r="V962" s="21"/>
      <c r="W962" s="21"/>
      <c r="X962" s="21"/>
      <c r="Y962" s="21"/>
      <c r="Z962" s="21"/>
    </row>
    <row r="963" spans="1:26" ht="14">
      <c r="A963" s="21"/>
      <c r="B963" s="21"/>
      <c r="C963" s="21"/>
      <c r="D963" s="5"/>
      <c r="E963" s="5"/>
      <c r="F963" s="5"/>
      <c r="G963" s="21"/>
      <c r="H963" s="21"/>
      <c r="I963" s="21"/>
      <c r="J963" s="21"/>
      <c r="K963" s="21"/>
      <c r="L963" s="21"/>
      <c r="M963" s="21"/>
      <c r="N963" s="21"/>
      <c r="O963" s="21"/>
      <c r="P963" s="21"/>
      <c r="Q963" s="21"/>
      <c r="R963" s="21"/>
      <c r="S963" s="21"/>
      <c r="T963" s="21"/>
      <c r="U963" s="21"/>
      <c r="V963" s="21"/>
      <c r="W963" s="21"/>
      <c r="X963" s="21"/>
      <c r="Y963" s="21"/>
      <c r="Z963" s="21"/>
    </row>
    <row r="964" spans="1:26" ht="14">
      <c r="A964" s="21"/>
      <c r="B964" s="21"/>
      <c r="C964" s="21"/>
      <c r="D964" s="5"/>
      <c r="E964" s="5"/>
      <c r="F964" s="5"/>
      <c r="G964" s="21"/>
      <c r="H964" s="21"/>
      <c r="I964" s="21"/>
      <c r="J964" s="21"/>
      <c r="K964" s="21"/>
      <c r="L964" s="21"/>
      <c r="M964" s="21"/>
      <c r="N964" s="21"/>
      <c r="O964" s="21"/>
      <c r="P964" s="21"/>
      <c r="Q964" s="21"/>
      <c r="R964" s="21"/>
      <c r="S964" s="21"/>
      <c r="T964" s="21"/>
      <c r="U964" s="21"/>
      <c r="V964" s="21"/>
      <c r="W964" s="21"/>
      <c r="X964" s="21"/>
      <c r="Y964" s="21"/>
      <c r="Z964" s="21"/>
    </row>
    <row r="965" spans="1:26" ht="14">
      <c r="A965" s="21"/>
      <c r="B965" s="21"/>
      <c r="C965" s="21"/>
      <c r="D965" s="5"/>
      <c r="E965" s="5"/>
      <c r="F965" s="5"/>
      <c r="G965" s="21"/>
      <c r="H965" s="21"/>
      <c r="I965" s="21"/>
      <c r="J965" s="21"/>
      <c r="K965" s="21"/>
      <c r="L965" s="21"/>
      <c r="M965" s="21"/>
      <c r="N965" s="21"/>
      <c r="O965" s="21"/>
      <c r="P965" s="21"/>
      <c r="Q965" s="21"/>
      <c r="R965" s="21"/>
      <c r="S965" s="21"/>
      <c r="T965" s="21"/>
      <c r="U965" s="21"/>
      <c r="V965" s="21"/>
      <c r="W965" s="21"/>
      <c r="X965" s="21"/>
      <c r="Y965" s="21"/>
      <c r="Z965" s="21"/>
    </row>
    <row r="966" spans="1:26" ht="14">
      <c r="A966" s="21"/>
      <c r="B966" s="21"/>
      <c r="C966" s="21"/>
      <c r="D966" s="5"/>
      <c r="E966" s="5"/>
      <c r="F966" s="5"/>
      <c r="G966" s="21"/>
      <c r="H966" s="21"/>
      <c r="I966" s="21"/>
      <c r="J966" s="21"/>
      <c r="K966" s="21"/>
      <c r="L966" s="21"/>
      <c r="M966" s="21"/>
      <c r="N966" s="21"/>
      <c r="O966" s="21"/>
      <c r="P966" s="21"/>
      <c r="Q966" s="21"/>
      <c r="R966" s="21"/>
      <c r="S966" s="21"/>
      <c r="T966" s="21"/>
      <c r="U966" s="21"/>
      <c r="V966" s="21"/>
      <c r="W966" s="21"/>
      <c r="X966" s="21"/>
      <c r="Y966" s="21"/>
      <c r="Z966" s="21"/>
    </row>
    <row r="967" spans="1:26" ht="14">
      <c r="A967" s="21"/>
      <c r="B967" s="21"/>
      <c r="C967" s="21"/>
      <c r="D967" s="5"/>
      <c r="E967" s="5"/>
      <c r="F967" s="5"/>
      <c r="G967" s="21"/>
      <c r="H967" s="21"/>
      <c r="I967" s="21"/>
      <c r="J967" s="21"/>
      <c r="K967" s="21"/>
      <c r="L967" s="21"/>
      <c r="M967" s="21"/>
      <c r="N967" s="21"/>
      <c r="O967" s="21"/>
      <c r="P967" s="21"/>
      <c r="Q967" s="21"/>
      <c r="R967" s="21"/>
      <c r="S967" s="21"/>
      <c r="T967" s="21"/>
      <c r="U967" s="21"/>
      <c r="V967" s="21"/>
      <c r="W967" s="21"/>
      <c r="X967" s="21"/>
      <c r="Y967" s="21"/>
      <c r="Z967" s="21"/>
    </row>
    <row r="968" spans="1:26" ht="14">
      <c r="A968" s="21"/>
      <c r="B968" s="21"/>
      <c r="C968" s="21"/>
      <c r="D968" s="5"/>
      <c r="E968" s="5"/>
      <c r="F968" s="5"/>
      <c r="G968" s="21"/>
      <c r="H968" s="21"/>
      <c r="I968" s="21"/>
      <c r="J968" s="21"/>
      <c r="K968" s="21"/>
      <c r="L968" s="21"/>
      <c r="M968" s="21"/>
      <c r="N968" s="21"/>
      <c r="O968" s="21"/>
      <c r="P968" s="21"/>
      <c r="Q968" s="21"/>
      <c r="R968" s="21"/>
      <c r="S968" s="21"/>
      <c r="T968" s="21"/>
      <c r="U968" s="21"/>
      <c r="V968" s="21"/>
      <c r="W968" s="21"/>
      <c r="X968" s="21"/>
      <c r="Y968" s="21"/>
      <c r="Z968" s="21"/>
    </row>
    <row r="969" spans="1:26" ht="14">
      <c r="A969" s="21"/>
      <c r="B969" s="21"/>
      <c r="C969" s="21"/>
      <c r="D969" s="5"/>
      <c r="E969" s="5"/>
      <c r="F969" s="5"/>
      <c r="G969" s="21"/>
      <c r="H969" s="21"/>
      <c r="I969" s="21"/>
      <c r="J969" s="21"/>
      <c r="K969" s="21"/>
      <c r="L969" s="21"/>
      <c r="M969" s="21"/>
      <c r="N969" s="21"/>
      <c r="O969" s="21"/>
      <c r="P969" s="21"/>
      <c r="Q969" s="21"/>
      <c r="R969" s="21"/>
      <c r="S969" s="21"/>
      <c r="T969" s="21"/>
      <c r="U969" s="21"/>
      <c r="V969" s="21"/>
      <c r="W969" s="21"/>
      <c r="X969" s="21"/>
      <c r="Y969" s="21"/>
      <c r="Z969" s="21"/>
    </row>
    <row r="970" spans="1:26" ht="14">
      <c r="A970" s="21"/>
      <c r="B970" s="21"/>
      <c r="C970" s="21"/>
      <c r="D970" s="5"/>
      <c r="E970" s="5"/>
      <c r="F970" s="5"/>
      <c r="G970" s="21"/>
      <c r="H970" s="21"/>
      <c r="I970" s="21"/>
      <c r="J970" s="21"/>
      <c r="K970" s="21"/>
      <c r="L970" s="21"/>
      <c r="M970" s="21"/>
      <c r="N970" s="21"/>
      <c r="O970" s="21"/>
      <c r="P970" s="21"/>
      <c r="Q970" s="21"/>
      <c r="R970" s="21"/>
      <c r="S970" s="21"/>
      <c r="T970" s="21"/>
      <c r="U970" s="21"/>
      <c r="V970" s="21"/>
      <c r="W970" s="21"/>
      <c r="X970" s="21"/>
      <c r="Y970" s="21"/>
      <c r="Z970" s="21"/>
    </row>
    <row r="971" spans="1:26" ht="14">
      <c r="A971" s="21"/>
      <c r="B971" s="21"/>
      <c r="C971" s="21"/>
      <c r="D971" s="5"/>
      <c r="E971" s="5"/>
      <c r="F971" s="5"/>
      <c r="G971" s="21"/>
      <c r="H971" s="21"/>
      <c r="I971" s="21"/>
      <c r="J971" s="21"/>
      <c r="K971" s="21"/>
      <c r="L971" s="21"/>
      <c r="M971" s="21"/>
      <c r="N971" s="21"/>
      <c r="O971" s="21"/>
      <c r="P971" s="21"/>
      <c r="Q971" s="21"/>
      <c r="R971" s="21"/>
      <c r="S971" s="21"/>
      <c r="T971" s="21"/>
      <c r="U971" s="21"/>
      <c r="V971" s="21"/>
      <c r="W971" s="21"/>
      <c r="X971" s="21"/>
      <c r="Y971" s="21"/>
      <c r="Z971" s="21"/>
    </row>
    <row r="972" spans="1:26" ht="14">
      <c r="A972" s="21"/>
      <c r="B972" s="21"/>
      <c r="C972" s="21"/>
      <c r="D972" s="5"/>
      <c r="E972" s="5"/>
      <c r="F972" s="5"/>
      <c r="G972" s="21"/>
      <c r="H972" s="21"/>
      <c r="I972" s="21"/>
      <c r="J972" s="21"/>
      <c r="K972" s="21"/>
      <c r="L972" s="21"/>
      <c r="M972" s="21"/>
      <c r="N972" s="21"/>
      <c r="O972" s="21"/>
      <c r="P972" s="21"/>
      <c r="Q972" s="21"/>
      <c r="R972" s="21"/>
      <c r="S972" s="21"/>
      <c r="T972" s="21"/>
      <c r="U972" s="21"/>
      <c r="V972" s="21"/>
      <c r="W972" s="21"/>
      <c r="X972" s="21"/>
      <c r="Y972" s="21"/>
      <c r="Z972" s="21"/>
    </row>
    <row r="973" spans="1:26" ht="14">
      <c r="A973" s="21"/>
      <c r="B973" s="21"/>
      <c r="C973" s="21"/>
      <c r="D973" s="5"/>
      <c r="E973" s="5"/>
      <c r="F973" s="5"/>
      <c r="G973" s="21"/>
      <c r="H973" s="21"/>
      <c r="I973" s="21"/>
      <c r="J973" s="21"/>
      <c r="K973" s="21"/>
      <c r="L973" s="21"/>
      <c r="M973" s="21"/>
      <c r="N973" s="21"/>
      <c r="O973" s="21"/>
      <c r="P973" s="21"/>
      <c r="Q973" s="21"/>
      <c r="R973" s="21"/>
      <c r="S973" s="21"/>
      <c r="T973" s="21"/>
      <c r="U973" s="21"/>
      <c r="V973" s="21"/>
      <c r="W973" s="21"/>
      <c r="X973" s="21"/>
      <c r="Y973" s="21"/>
      <c r="Z973" s="21"/>
    </row>
    <row r="974" spans="1:26" ht="14">
      <c r="A974" s="21"/>
      <c r="B974" s="21"/>
      <c r="C974" s="21"/>
      <c r="D974" s="5"/>
      <c r="E974" s="5"/>
      <c r="F974" s="5"/>
      <c r="G974" s="21"/>
      <c r="H974" s="21"/>
      <c r="I974" s="21"/>
      <c r="J974" s="21"/>
      <c r="K974" s="21"/>
      <c r="L974" s="21"/>
      <c r="M974" s="21"/>
      <c r="N974" s="21"/>
      <c r="O974" s="21"/>
      <c r="P974" s="21"/>
      <c r="Q974" s="21"/>
      <c r="R974" s="21"/>
      <c r="S974" s="21"/>
      <c r="T974" s="21"/>
      <c r="U974" s="21"/>
      <c r="V974" s="21"/>
      <c r="W974" s="21"/>
      <c r="X974" s="21"/>
      <c r="Y974" s="21"/>
      <c r="Z974" s="21"/>
    </row>
    <row r="975" spans="1:26" ht="14">
      <c r="A975" s="21"/>
      <c r="B975" s="21"/>
      <c r="C975" s="21"/>
      <c r="D975" s="5"/>
      <c r="E975" s="5"/>
      <c r="F975" s="5"/>
      <c r="G975" s="21"/>
      <c r="H975" s="21"/>
      <c r="I975" s="21"/>
      <c r="J975" s="21"/>
      <c r="K975" s="21"/>
      <c r="L975" s="21"/>
      <c r="M975" s="21"/>
      <c r="N975" s="21"/>
      <c r="O975" s="21"/>
      <c r="P975" s="21"/>
      <c r="Q975" s="21"/>
      <c r="R975" s="21"/>
      <c r="S975" s="21"/>
      <c r="T975" s="21"/>
      <c r="U975" s="21"/>
      <c r="V975" s="21"/>
      <c r="W975" s="21"/>
      <c r="X975" s="21"/>
      <c r="Y975" s="21"/>
      <c r="Z975" s="21"/>
    </row>
    <row r="976" spans="1:26" ht="14">
      <c r="A976" s="21"/>
      <c r="B976" s="21"/>
      <c r="C976" s="21"/>
      <c r="D976" s="5"/>
      <c r="E976" s="5"/>
      <c r="F976" s="5"/>
      <c r="G976" s="21"/>
      <c r="H976" s="21"/>
      <c r="I976" s="21"/>
      <c r="J976" s="21"/>
      <c r="K976" s="21"/>
      <c r="L976" s="21"/>
      <c r="M976" s="21"/>
      <c r="N976" s="21"/>
      <c r="O976" s="21"/>
      <c r="P976" s="21"/>
      <c r="Q976" s="21"/>
      <c r="R976" s="21"/>
      <c r="S976" s="21"/>
      <c r="T976" s="21"/>
      <c r="U976" s="21"/>
      <c r="V976" s="21"/>
      <c r="W976" s="21"/>
      <c r="X976" s="21"/>
      <c r="Y976" s="21"/>
      <c r="Z976" s="21"/>
    </row>
    <row r="977" spans="1:26" ht="14">
      <c r="A977" s="21"/>
      <c r="B977" s="21"/>
      <c r="C977" s="21"/>
      <c r="D977" s="5"/>
      <c r="E977" s="5"/>
      <c r="F977" s="5"/>
      <c r="G977" s="21"/>
      <c r="H977" s="21"/>
      <c r="I977" s="21"/>
      <c r="J977" s="21"/>
      <c r="K977" s="21"/>
      <c r="L977" s="21"/>
      <c r="M977" s="21"/>
      <c r="N977" s="21"/>
      <c r="O977" s="21"/>
      <c r="P977" s="21"/>
      <c r="Q977" s="21"/>
      <c r="R977" s="21"/>
      <c r="S977" s="21"/>
      <c r="T977" s="21"/>
      <c r="U977" s="21"/>
      <c r="V977" s="21"/>
      <c r="W977" s="21"/>
      <c r="X977" s="21"/>
      <c r="Y977" s="21"/>
      <c r="Z977" s="21"/>
    </row>
    <row r="978" spans="1:26" ht="14">
      <c r="A978" s="21"/>
      <c r="B978" s="21"/>
      <c r="C978" s="21"/>
      <c r="D978" s="5"/>
      <c r="E978" s="5"/>
      <c r="F978" s="5"/>
      <c r="G978" s="21"/>
      <c r="H978" s="21"/>
      <c r="I978" s="21"/>
      <c r="J978" s="21"/>
      <c r="K978" s="21"/>
      <c r="L978" s="21"/>
      <c r="M978" s="21"/>
      <c r="N978" s="21"/>
      <c r="O978" s="21"/>
      <c r="P978" s="21"/>
      <c r="Q978" s="21"/>
      <c r="R978" s="21"/>
      <c r="S978" s="21"/>
      <c r="T978" s="21"/>
      <c r="U978" s="21"/>
      <c r="V978" s="21"/>
      <c r="W978" s="21"/>
      <c r="X978" s="21"/>
      <c r="Y978" s="21"/>
      <c r="Z978" s="21"/>
    </row>
    <row r="979" spans="1:26" ht="14">
      <c r="A979" s="21"/>
      <c r="B979" s="21"/>
      <c r="C979" s="21"/>
      <c r="D979" s="5"/>
      <c r="E979" s="5"/>
      <c r="F979" s="5"/>
      <c r="G979" s="21"/>
      <c r="H979" s="21"/>
      <c r="I979" s="21"/>
      <c r="J979" s="21"/>
      <c r="K979" s="21"/>
      <c r="L979" s="21"/>
      <c r="M979" s="21"/>
      <c r="N979" s="21"/>
      <c r="O979" s="21"/>
      <c r="P979" s="21"/>
      <c r="Q979" s="21"/>
      <c r="R979" s="21"/>
      <c r="S979" s="21"/>
      <c r="T979" s="21"/>
      <c r="U979" s="21"/>
      <c r="V979" s="21"/>
      <c r="W979" s="21"/>
      <c r="X979" s="21"/>
      <c r="Y979" s="21"/>
      <c r="Z979" s="21"/>
    </row>
    <row r="980" spans="1:26" ht="14">
      <c r="A980" s="21"/>
      <c r="B980" s="21"/>
      <c r="C980" s="21"/>
      <c r="D980" s="5"/>
      <c r="E980" s="5"/>
      <c r="F980" s="5"/>
      <c r="G980" s="21"/>
      <c r="H980" s="21"/>
      <c r="I980" s="21"/>
      <c r="J980" s="21"/>
      <c r="K980" s="21"/>
      <c r="L980" s="21"/>
      <c r="M980" s="21"/>
      <c r="N980" s="21"/>
      <c r="O980" s="21"/>
      <c r="P980" s="21"/>
      <c r="Q980" s="21"/>
      <c r="R980" s="21"/>
      <c r="S980" s="21"/>
      <c r="T980" s="21"/>
      <c r="U980" s="21"/>
      <c r="V980" s="21"/>
      <c r="W980" s="21"/>
      <c r="X980" s="21"/>
      <c r="Y980" s="21"/>
      <c r="Z980" s="21"/>
    </row>
    <row r="981" spans="1:26" ht="14">
      <c r="A981" s="21"/>
      <c r="B981" s="21"/>
      <c r="C981" s="21"/>
      <c r="D981" s="5"/>
      <c r="E981" s="5"/>
      <c r="F981" s="5"/>
      <c r="G981" s="21"/>
      <c r="H981" s="21"/>
      <c r="I981" s="21"/>
      <c r="J981" s="21"/>
      <c r="K981" s="21"/>
      <c r="L981" s="21"/>
      <c r="M981" s="21"/>
      <c r="N981" s="21"/>
      <c r="O981" s="21"/>
      <c r="P981" s="21"/>
      <c r="Q981" s="21"/>
      <c r="R981" s="21"/>
      <c r="S981" s="21"/>
      <c r="T981" s="21"/>
      <c r="U981" s="21"/>
      <c r="V981" s="21"/>
      <c r="W981" s="21"/>
      <c r="X981" s="21"/>
      <c r="Y981" s="21"/>
      <c r="Z981" s="21"/>
    </row>
    <row r="982" spans="1:26" ht="14">
      <c r="A982" s="21"/>
      <c r="B982" s="21"/>
      <c r="C982" s="21"/>
      <c r="D982" s="5"/>
      <c r="E982" s="5"/>
      <c r="F982" s="5"/>
      <c r="G982" s="21"/>
      <c r="H982" s="21"/>
      <c r="I982" s="21"/>
      <c r="J982" s="21"/>
      <c r="K982" s="21"/>
      <c r="L982" s="21"/>
      <c r="M982" s="21"/>
      <c r="N982" s="21"/>
      <c r="O982" s="21"/>
      <c r="P982" s="21"/>
      <c r="Q982" s="21"/>
      <c r="R982" s="21"/>
      <c r="S982" s="21"/>
      <c r="T982" s="21"/>
      <c r="U982" s="21"/>
      <c r="V982" s="21"/>
      <c r="W982" s="21"/>
      <c r="X982" s="21"/>
      <c r="Y982" s="21"/>
      <c r="Z982" s="21"/>
    </row>
    <row r="983" spans="1:26" ht="14">
      <c r="A983" s="21"/>
      <c r="B983" s="21"/>
      <c r="C983" s="21"/>
      <c r="D983" s="5"/>
      <c r="E983" s="5"/>
      <c r="F983" s="5"/>
      <c r="G983" s="21"/>
      <c r="H983" s="21"/>
      <c r="I983" s="21"/>
      <c r="J983" s="21"/>
      <c r="K983" s="21"/>
      <c r="L983" s="21"/>
      <c r="M983" s="21"/>
      <c r="N983" s="21"/>
      <c r="O983" s="21"/>
      <c r="P983" s="21"/>
      <c r="Q983" s="21"/>
      <c r="R983" s="21"/>
      <c r="S983" s="21"/>
      <c r="T983" s="21"/>
      <c r="U983" s="21"/>
      <c r="V983" s="21"/>
      <c r="W983" s="21"/>
      <c r="X983" s="21"/>
      <c r="Y983" s="21"/>
      <c r="Z983" s="21"/>
    </row>
    <row r="984" spans="1:26" ht="14">
      <c r="A984" s="21"/>
      <c r="B984" s="21"/>
      <c r="C984" s="21"/>
      <c r="D984" s="5"/>
      <c r="E984" s="5"/>
      <c r="F984" s="5"/>
      <c r="G984" s="21"/>
      <c r="H984" s="21"/>
      <c r="I984" s="21"/>
      <c r="J984" s="21"/>
      <c r="K984" s="21"/>
      <c r="L984" s="21"/>
      <c r="M984" s="21"/>
      <c r="N984" s="21"/>
      <c r="O984" s="21"/>
      <c r="P984" s="21"/>
      <c r="Q984" s="21"/>
      <c r="R984" s="21"/>
      <c r="S984" s="21"/>
      <c r="T984" s="21"/>
      <c r="U984" s="21"/>
      <c r="V984" s="21"/>
      <c r="W984" s="21"/>
      <c r="X984" s="21"/>
      <c r="Y984" s="21"/>
      <c r="Z984" s="21"/>
    </row>
    <row r="985" spans="1:26" ht="14">
      <c r="A985" s="21"/>
      <c r="B985" s="21"/>
      <c r="C985" s="21"/>
      <c r="D985" s="5"/>
      <c r="E985" s="5"/>
      <c r="F985" s="5"/>
      <c r="G985" s="21"/>
      <c r="H985" s="21"/>
      <c r="I985" s="21"/>
      <c r="J985" s="21"/>
      <c r="K985" s="21"/>
      <c r="L985" s="21"/>
      <c r="M985" s="21"/>
      <c r="N985" s="21"/>
      <c r="O985" s="21"/>
      <c r="P985" s="21"/>
      <c r="Q985" s="21"/>
      <c r="R985" s="21"/>
      <c r="S985" s="21"/>
      <c r="T985" s="21"/>
      <c r="U985" s="21"/>
      <c r="V985" s="21"/>
      <c r="W985" s="21"/>
      <c r="X985" s="21"/>
      <c r="Y985" s="21"/>
      <c r="Z985" s="21"/>
    </row>
    <row r="986" spans="1:26" ht="14">
      <c r="A986" s="21"/>
      <c r="B986" s="21"/>
      <c r="C986" s="21"/>
      <c r="D986" s="5"/>
      <c r="E986" s="5"/>
      <c r="F986" s="5"/>
      <c r="G986" s="21"/>
      <c r="H986" s="21"/>
      <c r="I986" s="21"/>
      <c r="J986" s="21"/>
      <c r="K986" s="21"/>
      <c r="L986" s="21"/>
      <c r="M986" s="21"/>
      <c r="N986" s="21"/>
      <c r="O986" s="21"/>
      <c r="P986" s="21"/>
      <c r="Q986" s="21"/>
      <c r="R986" s="21"/>
      <c r="S986" s="21"/>
      <c r="T986" s="21"/>
      <c r="U986" s="21"/>
      <c r="V986" s="21"/>
      <c r="W986" s="21"/>
      <c r="X986" s="21"/>
      <c r="Y986" s="21"/>
      <c r="Z986" s="21"/>
    </row>
    <row r="987" spans="1:26" ht="14">
      <c r="A987" s="21"/>
      <c r="B987" s="21"/>
      <c r="C987" s="21"/>
      <c r="D987" s="5"/>
      <c r="E987" s="5"/>
      <c r="F987" s="5"/>
      <c r="G987" s="21"/>
      <c r="H987" s="21"/>
      <c r="I987" s="21"/>
      <c r="J987" s="21"/>
      <c r="K987" s="21"/>
      <c r="L987" s="21"/>
      <c r="M987" s="21"/>
      <c r="N987" s="21"/>
      <c r="O987" s="21"/>
      <c r="P987" s="21"/>
      <c r="Q987" s="21"/>
      <c r="R987" s="21"/>
      <c r="S987" s="21"/>
      <c r="T987" s="21"/>
      <c r="U987" s="21"/>
      <c r="V987" s="21"/>
      <c r="W987" s="21"/>
      <c r="X987" s="21"/>
      <c r="Y987" s="21"/>
      <c r="Z987" s="21"/>
    </row>
    <row r="988" spans="1:26" ht="14">
      <c r="A988" s="21"/>
      <c r="B988" s="21"/>
      <c r="C988" s="21"/>
      <c r="D988" s="5"/>
      <c r="E988" s="5"/>
      <c r="F988" s="5"/>
      <c r="G988" s="21"/>
      <c r="H988" s="21"/>
      <c r="I988" s="21"/>
      <c r="J988" s="21"/>
      <c r="K988" s="21"/>
      <c r="L988" s="21"/>
      <c r="M988" s="21"/>
      <c r="N988" s="21"/>
      <c r="O988" s="21"/>
      <c r="P988" s="21"/>
      <c r="Q988" s="21"/>
      <c r="R988" s="21"/>
      <c r="S988" s="21"/>
      <c r="T988" s="21"/>
      <c r="U988" s="21"/>
      <c r="V988" s="21"/>
      <c r="W988" s="21"/>
      <c r="X988" s="21"/>
      <c r="Y988" s="21"/>
      <c r="Z988" s="21"/>
    </row>
    <row r="989" spans="1:26" ht="14">
      <c r="A989" s="21"/>
      <c r="B989" s="21"/>
      <c r="C989" s="21"/>
      <c r="D989" s="5"/>
      <c r="E989" s="5"/>
      <c r="F989" s="5"/>
      <c r="G989" s="21"/>
      <c r="H989" s="21"/>
      <c r="I989" s="21"/>
      <c r="J989" s="21"/>
      <c r="K989" s="21"/>
      <c r="L989" s="21"/>
      <c r="M989" s="21"/>
      <c r="N989" s="21"/>
      <c r="O989" s="21"/>
      <c r="P989" s="21"/>
      <c r="Q989" s="21"/>
      <c r="R989" s="21"/>
      <c r="S989" s="21"/>
      <c r="T989" s="21"/>
      <c r="U989" s="21"/>
      <c r="V989" s="21"/>
      <c r="W989" s="21"/>
      <c r="X989" s="21"/>
      <c r="Y989" s="21"/>
      <c r="Z989" s="21"/>
    </row>
    <row r="990" spans="1:26" ht="14">
      <c r="A990" s="21"/>
      <c r="B990" s="21"/>
      <c r="C990" s="21"/>
      <c r="D990" s="5"/>
      <c r="E990" s="5"/>
      <c r="F990" s="5"/>
      <c r="G990" s="21"/>
      <c r="H990" s="21"/>
      <c r="I990" s="21"/>
      <c r="J990" s="21"/>
      <c r="K990" s="21"/>
      <c r="L990" s="21"/>
      <c r="M990" s="21"/>
      <c r="N990" s="21"/>
      <c r="O990" s="21"/>
      <c r="P990" s="21"/>
      <c r="Q990" s="21"/>
      <c r="R990" s="21"/>
      <c r="S990" s="21"/>
      <c r="T990" s="21"/>
      <c r="U990" s="21"/>
      <c r="V990" s="21"/>
      <c r="W990" s="21"/>
      <c r="X990" s="21"/>
      <c r="Y990" s="21"/>
      <c r="Z990" s="21"/>
    </row>
    <row r="991" spans="1:26" ht="14">
      <c r="A991" s="21"/>
      <c r="B991" s="21"/>
      <c r="C991" s="21"/>
      <c r="D991" s="5"/>
      <c r="E991" s="5"/>
      <c r="F991" s="5"/>
      <c r="G991" s="21"/>
      <c r="H991" s="21"/>
      <c r="I991" s="21"/>
      <c r="J991" s="21"/>
      <c r="K991" s="21"/>
      <c r="L991" s="21"/>
      <c r="M991" s="21"/>
      <c r="N991" s="21"/>
      <c r="O991" s="21"/>
      <c r="P991" s="21"/>
      <c r="Q991" s="21"/>
      <c r="R991" s="21"/>
      <c r="S991" s="21"/>
      <c r="T991" s="21"/>
      <c r="U991" s="21"/>
      <c r="V991" s="21"/>
      <c r="W991" s="21"/>
      <c r="X991" s="21"/>
      <c r="Y991" s="21"/>
      <c r="Z991" s="21"/>
    </row>
    <row r="992" spans="1:26" ht="14">
      <c r="A992" s="21"/>
      <c r="B992" s="21"/>
      <c r="C992" s="21"/>
      <c r="D992" s="5"/>
      <c r="E992" s="5"/>
      <c r="F992" s="5"/>
      <c r="G992" s="21"/>
      <c r="H992" s="21"/>
      <c r="I992" s="21"/>
      <c r="J992" s="21"/>
      <c r="K992" s="21"/>
      <c r="L992" s="21"/>
      <c r="M992" s="21"/>
      <c r="N992" s="21"/>
      <c r="O992" s="21"/>
      <c r="P992" s="21"/>
      <c r="Q992" s="21"/>
      <c r="R992" s="21"/>
      <c r="S992" s="21"/>
      <c r="T992" s="21"/>
      <c r="U992" s="21"/>
      <c r="V992" s="21"/>
      <c r="W992" s="21"/>
      <c r="X992" s="21"/>
      <c r="Y992" s="21"/>
      <c r="Z992" s="21"/>
    </row>
    <row r="993" spans="1:26" ht="14">
      <c r="A993" s="21"/>
      <c r="B993" s="21"/>
      <c r="C993" s="21"/>
      <c r="D993" s="5"/>
      <c r="E993" s="5"/>
      <c r="F993" s="5"/>
      <c r="G993" s="21"/>
      <c r="H993" s="21"/>
      <c r="I993" s="21"/>
      <c r="J993" s="21"/>
      <c r="K993" s="21"/>
      <c r="L993" s="21"/>
      <c r="M993" s="21"/>
      <c r="N993" s="21"/>
      <c r="O993" s="21"/>
      <c r="P993" s="21"/>
      <c r="Q993" s="21"/>
      <c r="R993" s="21"/>
      <c r="S993" s="21"/>
      <c r="T993" s="21"/>
      <c r="U993" s="21"/>
      <c r="V993" s="21"/>
      <c r="W993" s="21"/>
      <c r="X993" s="21"/>
      <c r="Y993" s="21"/>
      <c r="Z993" s="21"/>
    </row>
    <row r="994" spans="1:26" ht="14">
      <c r="A994" s="21"/>
      <c r="B994" s="21"/>
      <c r="C994" s="21"/>
      <c r="D994" s="5"/>
      <c r="E994" s="5"/>
      <c r="F994" s="5"/>
      <c r="G994" s="21"/>
      <c r="H994" s="21"/>
      <c r="I994" s="21"/>
      <c r="J994" s="21"/>
      <c r="K994" s="21"/>
      <c r="L994" s="21"/>
      <c r="M994" s="21"/>
      <c r="N994" s="21"/>
      <c r="O994" s="21"/>
      <c r="P994" s="21"/>
      <c r="Q994" s="21"/>
      <c r="R994" s="21"/>
      <c r="S994" s="21"/>
      <c r="T994" s="21"/>
      <c r="U994" s="21"/>
      <c r="V994" s="21"/>
      <c r="W994" s="21"/>
      <c r="X994" s="21"/>
      <c r="Y994" s="21"/>
      <c r="Z994" s="21"/>
    </row>
    <row r="995" spans="1:26" ht="14">
      <c r="A995" s="21"/>
      <c r="B995" s="21"/>
      <c r="C995" s="21"/>
      <c r="D995" s="5"/>
      <c r="E995" s="5"/>
      <c r="F995" s="5"/>
      <c r="G995" s="21"/>
      <c r="H995" s="21"/>
      <c r="I995" s="21"/>
      <c r="J995" s="21"/>
      <c r="K995" s="21"/>
      <c r="L995" s="21"/>
      <c r="M995" s="21"/>
      <c r="N995" s="21"/>
      <c r="O995" s="21"/>
      <c r="P995" s="21"/>
      <c r="Q995" s="21"/>
      <c r="R995" s="21"/>
      <c r="S995" s="21"/>
      <c r="T995" s="21"/>
      <c r="U995" s="21"/>
      <c r="V995" s="21"/>
      <c r="W995" s="21"/>
      <c r="X995" s="21"/>
      <c r="Y995" s="21"/>
      <c r="Z995" s="21"/>
    </row>
    <row r="996" spans="1:26" ht="14">
      <c r="A996" s="21"/>
      <c r="B996" s="21"/>
      <c r="C996" s="21"/>
      <c r="D996" s="5"/>
      <c r="E996" s="5"/>
      <c r="F996" s="5"/>
      <c r="G996" s="21"/>
      <c r="H996" s="21"/>
      <c r="I996" s="21"/>
      <c r="J996" s="21"/>
      <c r="K996" s="21"/>
      <c r="L996" s="21"/>
      <c r="M996" s="21"/>
      <c r="N996" s="21"/>
      <c r="O996" s="21"/>
      <c r="P996" s="21"/>
      <c r="Q996" s="21"/>
      <c r="R996" s="21"/>
      <c r="S996" s="21"/>
      <c r="T996" s="21"/>
      <c r="U996" s="21"/>
      <c r="V996" s="21"/>
      <c r="W996" s="21"/>
      <c r="X996" s="21"/>
      <c r="Y996" s="21"/>
      <c r="Z996" s="21"/>
    </row>
    <row r="997" spans="1:26" ht="14">
      <c r="A997" s="21"/>
      <c r="B997" s="21"/>
      <c r="C997" s="21"/>
      <c r="D997" s="5"/>
      <c r="E997" s="5"/>
      <c r="F997" s="5"/>
      <c r="G997" s="21"/>
      <c r="H997" s="21"/>
      <c r="I997" s="21"/>
      <c r="J997" s="21"/>
      <c r="K997" s="21"/>
      <c r="L997" s="21"/>
      <c r="M997" s="21"/>
      <c r="N997" s="21"/>
      <c r="O997" s="21"/>
      <c r="P997" s="21"/>
      <c r="Q997" s="21"/>
      <c r="R997" s="21"/>
      <c r="S997" s="21"/>
      <c r="T997" s="21"/>
      <c r="U997" s="21"/>
      <c r="V997" s="21"/>
      <c r="W997" s="21"/>
      <c r="X997" s="21"/>
      <c r="Y997" s="21"/>
      <c r="Z997" s="21"/>
    </row>
    <row r="998" spans="1:26" ht="14">
      <c r="A998" s="21"/>
      <c r="B998" s="21"/>
      <c r="C998" s="21"/>
      <c r="D998" s="5"/>
      <c r="E998" s="5"/>
      <c r="F998" s="5"/>
      <c r="G998" s="21"/>
      <c r="H998" s="21"/>
      <c r="I998" s="21"/>
      <c r="J998" s="21"/>
      <c r="K998" s="21"/>
      <c r="L998" s="21"/>
      <c r="M998" s="21"/>
      <c r="N998" s="21"/>
      <c r="O998" s="21"/>
      <c r="P998" s="21"/>
      <c r="Q998" s="21"/>
      <c r="R998" s="21"/>
      <c r="S998" s="21"/>
      <c r="T998" s="21"/>
      <c r="U998" s="21"/>
      <c r="V998" s="21"/>
      <c r="W998" s="21"/>
      <c r="X998" s="21"/>
      <c r="Y998" s="21"/>
      <c r="Z998" s="21"/>
    </row>
    <row r="999" spans="1:26" ht="14">
      <c r="A999" s="21"/>
      <c r="B999" s="21"/>
      <c r="C999" s="21"/>
      <c r="D999" s="5"/>
      <c r="E999" s="5"/>
      <c r="F999" s="5"/>
      <c r="G999" s="21"/>
      <c r="H999" s="21"/>
      <c r="I999" s="21"/>
      <c r="J999" s="21"/>
      <c r="K999" s="21"/>
      <c r="L999" s="21"/>
      <c r="M999" s="21"/>
      <c r="N999" s="21"/>
      <c r="O999" s="21"/>
      <c r="P999" s="21"/>
      <c r="Q999" s="21"/>
      <c r="R999" s="21"/>
      <c r="S999" s="21"/>
      <c r="T999" s="21"/>
      <c r="U999" s="21"/>
      <c r="V999" s="21"/>
      <c r="W999" s="21"/>
      <c r="X999" s="21"/>
      <c r="Y999" s="21"/>
      <c r="Z999" s="21"/>
    </row>
    <row r="1000" spans="1:26" ht="14">
      <c r="A1000" s="21"/>
      <c r="B1000" s="21"/>
      <c r="C1000" s="21"/>
      <c r="D1000" s="5"/>
      <c r="E1000" s="5"/>
      <c r="F1000" s="5"/>
      <c r="G1000" s="21"/>
      <c r="H1000" s="21"/>
      <c r="I1000" s="21"/>
      <c r="J1000" s="21"/>
      <c r="K1000" s="21"/>
      <c r="L1000" s="21"/>
      <c r="M1000" s="21"/>
      <c r="N1000" s="21"/>
      <c r="O1000" s="21"/>
      <c r="P1000" s="21"/>
      <c r="Q1000" s="21"/>
      <c r="R1000" s="21"/>
      <c r="S1000" s="21"/>
      <c r="T1000" s="21"/>
      <c r="U1000" s="21"/>
      <c r="V1000" s="21"/>
      <c r="W1000" s="21"/>
      <c r="X1000" s="21"/>
      <c r="Y1000" s="21"/>
      <c r="Z1000" s="21"/>
    </row>
    <row r="1001" spans="1:26" ht="14">
      <c r="A1001" s="21"/>
      <c r="B1001" s="21"/>
      <c r="C1001" s="21"/>
      <c r="D1001" s="5"/>
      <c r="E1001" s="5"/>
      <c r="F1001" s="5"/>
      <c r="G1001" s="21"/>
      <c r="H1001" s="21"/>
      <c r="I1001" s="21"/>
      <c r="J1001" s="21"/>
      <c r="K1001" s="21"/>
      <c r="L1001" s="21"/>
      <c r="M1001" s="21"/>
      <c r="N1001" s="21"/>
      <c r="O1001" s="21"/>
      <c r="P1001" s="21"/>
      <c r="Q1001" s="21"/>
      <c r="R1001" s="21"/>
      <c r="S1001" s="21"/>
      <c r="T1001" s="21"/>
      <c r="U1001" s="21"/>
      <c r="V1001" s="21"/>
      <c r="W1001" s="21"/>
      <c r="X1001" s="21"/>
      <c r="Y1001" s="21"/>
      <c r="Z1001" s="21"/>
    </row>
    <row r="1002" spans="1:26" ht="14">
      <c r="A1002" s="21"/>
      <c r="B1002" s="21"/>
      <c r="C1002" s="21"/>
      <c r="D1002" s="5"/>
      <c r="E1002" s="5"/>
      <c r="F1002" s="5"/>
      <c r="G1002" s="21"/>
      <c r="H1002" s="21"/>
      <c r="I1002" s="21"/>
      <c r="J1002" s="21"/>
      <c r="K1002" s="21"/>
      <c r="L1002" s="21"/>
      <c r="M1002" s="21"/>
      <c r="N1002" s="21"/>
      <c r="O1002" s="21"/>
      <c r="P1002" s="21"/>
      <c r="Q1002" s="21"/>
      <c r="R1002" s="21"/>
      <c r="S1002" s="21"/>
      <c r="T1002" s="21"/>
      <c r="U1002" s="21"/>
      <c r="V1002" s="21"/>
      <c r="W1002" s="21"/>
      <c r="X1002" s="21"/>
      <c r="Y1002" s="21"/>
      <c r="Z1002" s="21"/>
    </row>
    <row r="1003" spans="1:26" ht="14">
      <c r="A1003" s="21"/>
      <c r="B1003" s="21"/>
      <c r="C1003" s="21"/>
      <c r="D1003" s="5"/>
      <c r="E1003" s="5"/>
      <c r="F1003" s="5"/>
      <c r="G1003" s="21"/>
      <c r="H1003" s="21"/>
      <c r="I1003" s="21"/>
      <c r="J1003" s="21"/>
      <c r="K1003" s="21"/>
      <c r="L1003" s="21"/>
      <c r="M1003" s="21"/>
      <c r="N1003" s="21"/>
      <c r="O1003" s="21"/>
      <c r="P1003" s="21"/>
      <c r="Q1003" s="21"/>
      <c r="R1003" s="21"/>
      <c r="S1003" s="21"/>
      <c r="T1003" s="21"/>
      <c r="U1003" s="21"/>
      <c r="V1003" s="21"/>
      <c r="W1003" s="21"/>
      <c r="X1003" s="21"/>
      <c r="Y1003" s="21"/>
      <c r="Z1003" s="21"/>
    </row>
    <row r="1004" spans="1:26" ht="14">
      <c r="A1004" s="21"/>
      <c r="B1004" s="21"/>
      <c r="C1004" s="21"/>
      <c r="D1004" s="5"/>
      <c r="E1004" s="5"/>
      <c r="F1004" s="5"/>
      <c r="G1004" s="21"/>
      <c r="H1004" s="21"/>
      <c r="I1004" s="21"/>
      <c r="J1004" s="21"/>
      <c r="K1004" s="21"/>
      <c r="L1004" s="21"/>
      <c r="M1004" s="21"/>
      <c r="N1004" s="21"/>
      <c r="O1004" s="21"/>
      <c r="P1004" s="21"/>
      <c r="Q1004" s="21"/>
      <c r="R1004" s="21"/>
      <c r="S1004" s="21"/>
      <c r="T1004" s="21"/>
      <c r="U1004" s="21"/>
      <c r="V1004" s="21"/>
      <c r="W1004" s="21"/>
      <c r="X1004" s="21"/>
      <c r="Y1004" s="21"/>
      <c r="Z1004" s="21"/>
    </row>
    <row r="1005" spans="1:26" ht="14">
      <c r="A1005" s="21"/>
      <c r="B1005" s="21"/>
      <c r="C1005" s="21"/>
      <c r="D1005" s="5"/>
      <c r="E1005" s="5"/>
      <c r="F1005" s="5"/>
      <c r="G1005" s="21"/>
      <c r="H1005" s="21"/>
      <c r="I1005" s="21"/>
      <c r="J1005" s="21"/>
      <c r="K1005" s="21"/>
      <c r="L1005" s="21"/>
      <c r="M1005" s="21"/>
      <c r="N1005" s="21"/>
      <c r="O1005" s="21"/>
      <c r="P1005" s="21"/>
      <c r="Q1005" s="21"/>
      <c r="R1005" s="21"/>
      <c r="S1005" s="21"/>
      <c r="T1005" s="21"/>
      <c r="U1005" s="21"/>
      <c r="V1005" s="21"/>
      <c r="W1005" s="21"/>
      <c r="X1005" s="21"/>
      <c r="Y1005" s="21"/>
      <c r="Z1005" s="21"/>
    </row>
    <row r="1006" spans="1:26" ht="14">
      <c r="A1006" s="21"/>
      <c r="B1006" s="21"/>
      <c r="C1006" s="21"/>
      <c r="D1006" s="5"/>
      <c r="E1006" s="5"/>
      <c r="F1006" s="5"/>
      <c r="G1006" s="21"/>
      <c r="H1006" s="21"/>
      <c r="I1006" s="21"/>
      <c r="J1006" s="21"/>
      <c r="K1006" s="21"/>
      <c r="L1006" s="21"/>
      <c r="M1006" s="21"/>
      <c r="N1006" s="21"/>
      <c r="O1006" s="21"/>
      <c r="P1006" s="21"/>
      <c r="Q1006" s="21"/>
      <c r="R1006" s="21"/>
      <c r="S1006" s="21"/>
      <c r="T1006" s="21"/>
      <c r="U1006" s="21"/>
      <c r="V1006" s="21"/>
      <c r="W1006" s="21"/>
      <c r="X1006" s="21"/>
      <c r="Y1006" s="21"/>
      <c r="Z1006" s="21"/>
    </row>
    <row r="1007" spans="1:26" ht="14">
      <c r="A1007" s="21"/>
      <c r="B1007" s="21"/>
      <c r="C1007" s="21"/>
      <c r="D1007" s="5"/>
      <c r="E1007" s="5"/>
      <c r="F1007" s="5"/>
      <c r="G1007" s="21"/>
      <c r="H1007" s="21"/>
      <c r="I1007" s="21"/>
      <c r="J1007" s="21"/>
      <c r="K1007" s="21"/>
      <c r="L1007" s="21"/>
      <c r="M1007" s="21"/>
      <c r="N1007" s="21"/>
      <c r="O1007" s="21"/>
      <c r="P1007" s="21"/>
      <c r="Q1007" s="21"/>
      <c r="R1007" s="21"/>
      <c r="S1007" s="21"/>
      <c r="T1007" s="21"/>
      <c r="U1007" s="21"/>
      <c r="V1007" s="21"/>
      <c r="W1007" s="21"/>
      <c r="X1007" s="21"/>
      <c r="Y1007" s="21"/>
      <c r="Z1007" s="21"/>
    </row>
    <row r="1008" spans="1:26" ht="14">
      <c r="A1008" s="21"/>
      <c r="B1008" s="21"/>
      <c r="C1008" s="21"/>
      <c r="D1008" s="5"/>
      <c r="E1008" s="5"/>
      <c r="F1008" s="5"/>
      <c r="G1008" s="21"/>
      <c r="H1008" s="21"/>
      <c r="I1008" s="21"/>
      <c r="J1008" s="21"/>
      <c r="K1008" s="21"/>
      <c r="L1008" s="21"/>
      <c r="M1008" s="21"/>
      <c r="N1008" s="21"/>
      <c r="O1008" s="21"/>
      <c r="P1008" s="21"/>
      <c r="Q1008" s="21"/>
      <c r="R1008" s="21"/>
      <c r="S1008" s="21"/>
      <c r="T1008" s="21"/>
      <c r="U1008" s="21"/>
      <c r="V1008" s="21"/>
      <c r="W1008" s="21"/>
      <c r="X1008" s="21"/>
      <c r="Y1008" s="21"/>
      <c r="Z1008" s="21"/>
    </row>
    <row r="1009" spans="1:26" ht="14">
      <c r="A1009" s="21"/>
      <c r="B1009" s="21"/>
      <c r="C1009" s="21"/>
      <c r="D1009" s="5"/>
      <c r="E1009" s="5"/>
      <c r="F1009" s="5"/>
      <c r="G1009" s="21"/>
      <c r="H1009" s="21"/>
      <c r="I1009" s="21"/>
      <c r="J1009" s="21"/>
      <c r="K1009" s="21"/>
      <c r="L1009" s="21"/>
      <c r="M1009" s="21"/>
      <c r="N1009" s="21"/>
      <c r="O1009" s="21"/>
      <c r="P1009" s="21"/>
      <c r="Q1009" s="21"/>
      <c r="R1009" s="21"/>
      <c r="S1009" s="21"/>
      <c r="T1009" s="21"/>
      <c r="U1009" s="21"/>
      <c r="V1009" s="21"/>
      <c r="W1009" s="21"/>
      <c r="X1009" s="21"/>
      <c r="Y1009" s="21"/>
      <c r="Z1009" s="21"/>
    </row>
  </sheetData>
  <mergeCells count="8">
    <mergeCell ref="A64:A72"/>
    <mergeCell ref="A73:A82"/>
    <mergeCell ref="A83:A99"/>
    <mergeCell ref="A4:A13"/>
    <mergeCell ref="A14:A22"/>
    <mergeCell ref="A23:A32"/>
    <mergeCell ref="A33:A49"/>
    <mergeCell ref="A54:A6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981"/>
  <sheetViews>
    <sheetView workbookViewId="0">
      <selection activeCell="C102" sqref="C102"/>
    </sheetView>
  </sheetViews>
  <sheetFormatPr baseColWidth="10" defaultColWidth="12.6640625" defaultRowHeight="15.75" customHeight="1"/>
  <cols>
    <col min="1" max="1" width="24.33203125" customWidth="1"/>
    <col min="3" max="3" width="101.6640625" customWidth="1"/>
    <col min="4" max="4" width="28.1640625" customWidth="1"/>
  </cols>
  <sheetData>
    <row r="1" spans="1:26">
      <c r="A1" s="21"/>
      <c r="B1" s="21"/>
      <c r="C1" s="21"/>
      <c r="D1" s="11"/>
      <c r="E1" s="21"/>
      <c r="F1" s="21"/>
      <c r="G1" s="21"/>
      <c r="H1" s="21"/>
      <c r="I1" s="21"/>
      <c r="J1" s="21"/>
      <c r="K1" s="21"/>
      <c r="L1" s="21"/>
      <c r="M1" s="21"/>
      <c r="N1" s="21"/>
      <c r="O1" s="21"/>
      <c r="P1" s="21"/>
      <c r="Q1" s="21"/>
      <c r="R1" s="21"/>
      <c r="S1" s="21"/>
      <c r="T1" s="21"/>
      <c r="U1" s="21"/>
      <c r="V1" s="21"/>
      <c r="W1" s="21"/>
      <c r="X1" s="21"/>
      <c r="Y1" s="21"/>
      <c r="Z1" s="21"/>
    </row>
    <row r="2" spans="1:26">
      <c r="A2" s="226" t="s">
        <v>2281</v>
      </c>
      <c r="B2" s="226"/>
      <c r="C2" s="226"/>
      <c r="D2" s="11"/>
      <c r="E2" s="21"/>
      <c r="F2" s="21"/>
      <c r="G2" s="21"/>
      <c r="H2" s="21"/>
      <c r="I2" s="21"/>
      <c r="J2" s="21"/>
      <c r="K2" s="21"/>
      <c r="L2" s="21"/>
      <c r="M2" s="21"/>
      <c r="N2" s="21"/>
      <c r="O2" s="21"/>
      <c r="P2" s="21"/>
      <c r="Q2" s="21"/>
      <c r="R2" s="21"/>
      <c r="S2" s="21"/>
      <c r="T2" s="21"/>
      <c r="U2" s="21"/>
      <c r="V2" s="21"/>
      <c r="W2" s="21"/>
      <c r="X2" s="21"/>
      <c r="Y2" s="21"/>
      <c r="Z2" s="21"/>
    </row>
    <row r="3" spans="1:26">
      <c r="A3" s="227" t="s">
        <v>2026</v>
      </c>
      <c r="B3" s="227" t="s">
        <v>1793</v>
      </c>
      <c r="C3" s="227" t="s">
        <v>51</v>
      </c>
      <c r="D3" s="11"/>
      <c r="E3" s="21"/>
      <c r="F3" s="21"/>
      <c r="G3" s="21"/>
      <c r="H3" s="21"/>
      <c r="I3" s="21"/>
      <c r="J3" s="21"/>
      <c r="K3" s="21"/>
      <c r="L3" s="21"/>
      <c r="M3" s="21"/>
      <c r="N3" s="21"/>
      <c r="O3" s="21"/>
      <c r="P3" s="21"/>
      <c r="Q3" s="21"/>
      <c r="R3" s="21"/>
      <c r="S3" s="21"/>
      <c r="T3" s="21"/>
      <c r="U3" s="21"/>
      <c r="V3" s="21"/>
      <c r="W3" s="21"/>
      <c r="X3" s="21"/>
      <c r="Y3" s="21"/>
      <c r="Z3" s="21"/>
    </row>
    <row r="4" spans="1:26" ht="45">
      <c r="A4" s="36" t="s">
        <v>55</v>
      </c>
      <c r="B4" s="36" t="s">
        <v>56</v>
      </c>
      <c r="C4" s="36" t="s">
        <v>89</v>
      </c>
      <c r="D4" s="11"/>
      <c r="E4" s="21"/>
      <c r="F4" s="21"/>
      <c r="G4" s="21"/>
      <c r="H4" s="21"/>
      <c r="I4" s="21"/>
      <c r="J4" s="21"/>
      <c r="K4" s="21"/>
      <c r="L4" s="21"/>
      <c r="M4" s="21"/>
      <c r="N4" s="21"/>
      <c r="O4" s="21"/>
      <c r="P4" s="21"/>
      <c r="Q4" s="21"/>
      <c r="R4" s="21"/>
      <c r="S4" s="21"/>
      <c r="T4" s="21"/>
      <c r="U4" s="21"/>
      <c r="V4" s="21"/>
      <c r="W4" s="21"/>
      <c r="X4" s="21"/>
      <c r="Y4" s="21"/>
      <c r="Z4" s="21"/>
    </row>
    <row r="5" spans="1:26" ht="225">
      <c r="A5" s="36" t="s">
        <v>92</v>
      </c>
      <c r="B5" s="36" t="s">
        <v>93</v>
      </c>
      <c r="C5" s="36" t="s">
        <v>116</v>
      </c>
      <c r="D5" s="11"/>
      <c r="E5" s="21"/>
      <c r="F5" s="21"/>
      <c r="G5" s="21"/>
      <c r="H5" s="21"/>
      <c r="I5" s="21"/>
      <c r="J5" s="21"/>
      <c r="K5" s="21"/>
      <c r="L5" s="21"/>
      <c r="M5" s="21"/>
      <c r="N5" s="21"/>
      <c r="O5" s="21"/>
      <c r="P5" s="21"/>
      <c r="Q5" s="21"/>
      <c r="R5" s="21"/>
      <c r="S5" s="21"/>
      <c r="T5" s="21"/>
      <c r="U5" s="21"/>
      <c r="V5" s="21"/>
      <c r="W5" s="21"/>
      <c r="X5" s="21"/>
      <c r="Y5" s="21"/>
      <c r="Z5" s="21"/>
    </row>
    <row r="6" spans="1:26" ht="45">
      <c r="A6" s="151" t="s">
        <v>955</v>
      </c>
      <c r="B6" s="151" t="s">
        <v>956</v>
      </c>
      <c r="C6" s="228" t="s">
        <v>2282</v>
      </c>
      <c r="D6" s="11" t="s">
        <v>1682</v>
      </c>
      <c r="E6" s="21"/>
      <c r="F6" s="21"/>
      <c r="G6" s="21"/>
      <c r="H6" s="21"/>
      <c r="I6" s="21"/>
      <c r="J6" s="21"/>
      <c r="K6" s="21"/>
      <c r="L6" s="21"/>
      <c r="M6" s="21"/>
      <c r="N6" s="21"/>
      <c r="O6" s="21"/>
      <c r="P6" s="21"/>
      <c r="Q6" s="21"/>
      <c r="R6" s="21"/>
      <c r="S6" s="21"/>
      <c r="T6" s="21"/>
      <c r="U6" s="21"/>
      <c r="V6" s="21"/>
      <c r="W6" s="21"/>
      <c r="X6" s="21"/>
      <c r="Y6" s="21"/>
      <c r="Z6" s="21"/>
    </row>
    <row r="7" spans="1:26">
      <c r="A7" s="35" t="s">
        <v>119</v>
      </c>
      <c r="B7" s="35" t="s">
        <v>120</v>
      </c>
      <c r="C7" s="35" t="s">
        <v>146</v>
      </c>
      <c r="D7" s="11"/>
      <c r="E7" s="21"/>
      <c r="F7" s="21"/>
      <c r="G7" s="21"/>
      <c r="H7" s="21"/>
      <c r="I7" s="21"/>
      <c r="J7" s="21"/>
      <c r="K7" s="21"/>
      <c r="L7" s="21"/>
      <c r="M7" s="21"/>
      <c r="N7" s="21"/>
      <c r="O7" s="21"/>
      <c r="P7" s="21"/>
      <c r="Q7" s="21"/>
      <c r="R7" s="21"/>
      <c r="S7" s="21"/>
      <c r="T7" s="21"/>
      <c r="U7" s="21"/>
      <c r="V7" s="21"/>
      <c r="W7" s="21"/>
      <c r="X7" s="21"/>
      <c r="Y7" s="21"/>
      <c r="Z7" s="21"/>
    </row>
    <row r="8" spans="1:26">
      <c r="A8" s="35" t="s">
        <v>149</v>
      </c>
      <c r="B8" s="35" t="s">
        <v>150</v>
      </c>
      <c r="C8" s="35" t="s">
        <v>164</v>
      </c>
      <c r="D8" s="11"/>
      <c r="E8" s="21"/>
      <c r="F8" s="21"/>
      <c r="G8" s="21"/>
      <c r="H8" s="21"/>
      <c r="I8" s="21"/>
      <c r="J8" s="21"/>
      <c r="K8" s="21"/>
      <c r="L8" s="21"/>
      <c r="M8" s="21"/>
      <c r="N8" s="21"/>
      <c r="O8" s="21"/>
      <c r="P8" s="21"/>
      <c r="Q8" s="21"/>
      <c r="R8" s="21"/>
      <c r="S8" s="21"/>
      <c r="T8" s="21"/>
      <c r="U8" s="21"/>
      <c r="V8" s="21"/>
      <c r="W8" s="21"/>
      <c r="X8" s="21"/>
      <c r="Y8" s="21"/>
      <c r="Z8" s="21"/>
    </row>
    <row r="9" spans="1:26" ht="60">
      <c r="A9" s="36" t="s">
        <v>179</v>
      </c>
      <c r="B9" s="36" t="s">
        <v>180</v>
      </c>
      <c r="C9" s="36" t="s">
        <v>208</v>
      </c>
      <c r="D9" s="11"/>
      <c r="E9" s="21"/>
      <c r="F9" s="21"/>
      <c r="G9" s="21"/>
      <c r="H9" s="21"/>
      <c r="I9" s="21"/>
      <c r="J9" s="21"/>
      <c r="K9" s="21"/>
      <c r="L9" s="21"/>
      <c r="M9" s="21"/>
      <c r="N9" s="21"/>
      <c r="O9" s="21"/>
      <c r="P9" s="21"/>
      <c r="Q9" s="21"/>
      <c r="R9" s="21"/>
      <c r="S9" s="21"/>
      <c r="T9" s="21"/>
      <c r="U9" s="21"/>
      <c r="V9" s="21"/>
      <c r="W9" s="21"/>
      <c r="X9" s="21"/>
      <c r="Y9" s="21"/>
      <c r="Z9" s="21"/>
    </row>
    <row r="10" spans="1:26" ht="45">
      <c r="A10" s="36" t="s">
        <v>211</v>
      </c>
      <c r="B10" s="36" t="s">
        <v>212</v>
      </c>
      <c r="C10" s="36" t="s">
        <v>236</v>
      </c>
      <c r="D10" s="11"/>
      <c r="E10" s="21"/>
      <c r="F10" s="21"/>
      <c r="G10" s="21"/>
      <c r="H10" s="21"/>
      <c r="I10" s="21"/>
      <c r="J10" s="21"/>
      <c r="K10" s="21"/>
      <c r="L10" s="21"/>
      <c r="M10" s="21"/>
      <c r="N10" s="21"/>
      <c r="O10" s="21"/>
      <c r="P10" s="21"/>
      <c r="Q10" s="21"/>
      <c r="R10" s="21"/>
      <c r="S10" s="21"/>
      <c r="T10" s="21"/>
      <c r="U10" s="21"/>
      <c r="V10" s="21"/>
      <c r="W10" s="21"/>
      <c r="X10" s="21"/>
      <c r="Y10" s="21"/>
      <c r="Z10" s="21"/>
    </row>
    <row r="11" spans="1:26">
      <c r="A11" s="35" t="s">
        <v>239</v>
      </c>
      <c r="B11" s="35" t="s">
        <v>240</v>
      </c>
      <c r="C11" s="35" t="s">
        <v>136</v>
      </c>
      <c r="D11" s="11"/>
      <c r="E11" s="21"/>
      <c r="F11" s="21"/>
      <c r="G11" s="21"/>
      <c r="H11" s="21"/>
      <c r="I11" s="21"/>
      <c r="J11" s="21"/>
      <c r="K11" s="21"/>
      <c r="L11" s="21"/>
      <c r="M11" s="21"/>
      <c r="N11" s="21"/>
      <c r="O11" s="21"/>
      <c r="P11" s="21"/>
      <c r="Q11" s="21"/>
      <c r="R11" s="21"/>
      <c r="S11" s="21"/>
      <c r="T11" s="21"/>
      <c r="U11" s="21"/>
      <c r="V11" s="21"/>
      <c r="W11" s="21"/>
      <c r="X11" s="21"/>
      <c r="Y11" s="21"/>
      <c r="Z11" s="21"/>
    </row>
    <row r="12" spans="1:26">
      <c r="A12" s="35" t="s">
        <v>266</v>
      </c>
      <c r="B12" s="35" t="s">
        <v>267</v>
      </c>
      <c r="C12" s="35" t="s">
        <v>292</v>
      </c>
      <c r="D12" s="11"/>
      <c r="E12" s="21"/>
      <c r="F12" s="21"/>
      <c r="G12" s="21"/>
      <c r="H12" s="21"/>
      <c r="I12" s="21"/>
      <c r="J12" s="21"/>
      <c r="K12" s="21"/>
      <c r="L12" s="21"/>
      <c r="M12" s="21"/>
      <c r="N12" s="21"/>
      <c r="O12" s="21"/>
      <c r="P12" s="21"/>
      <c r="Q12" s="21"/>
      <c r="R12" s="21"/>
      <c r="S12" s="21"/>
      <c r="T12" s="21"/>
      <c r="U12" s="21"/>
      <c r="V12" s="21"/>
      <c r="W12" s="21"/>
      <c r="X12" s="21"/>
      <c r="Y12" s="21"/>
      <c r="Z12" s="21"/>
    </row>
    <row r="13" spans="1:26" ht="45">
      <c r="A13" s="35" t="s">
        <v>322</v>
      </c>
      <c r="B13" s="35" t="s">
        <v>323</v>
      </c>
      <c r="C13" s="35" t="s">
        <v>341</v>
      </c>
      <c r="D13" s="11"/>
      <c r="E13" s="21"/>
      <c r="F13" s="21"/>
      <c r="G13" s="21"/>
      <c r="H13" s="21"/>
      <c r="I13" s="21"/>
      <c r="J13" s="21"/>
      <c r="K13" s="21"/>
      <c r="L13" s="21"/>
      <c r="M13" s="21"/>
      <c r="N13" s="21"/>
      <c r="O13" s="21"/>
      <c r="P13" s="21"/>
      <c r="Q13" s="21"/>
      <c r="R13" s="21"/>
      <c r="S13" s="21"/>
      <c r="T13" s="21"/>
      <c r="U13" s="21"/>
      <c r="V13" s="21"/>
      <c r="W13" s="21"/>
      <c r="X13" s="21"/>
      <c r="Y13" s="21"/>
      <c r="Z13" s="21"/>
    </row>
    <row r="14" spans="1:26">
      <c r="A14" s="35" t="s">
        <v>344</v>
      </c>
      <c r="B14" s="35" t="s">
        <v>345</v>
      </c>
      <c r="C14" s="35" t="s">
        <v>366</v>
      </c>
      <c r="D14" s="11"/>
      <c r="E14" s="21"/>
      <c r="F14" s="21"/>
      <c r="G14" s="21"/>
      <c r="H14" s="21"/>
      <c r="I14" s="21"/>
      <c r="J14" s="21"/>
      <c r="K14" s="21"/>
      <c r="L14" s="21"/>
      <c r="M14" s="21"/>
      <c r="N14" s="21"/>
      <c r="O14" s="21"/>
      <c r="P14" s="21"/>
      <c r="Q14" s="21"/>
      <c r="R14" s="21"/>
      <c r="S14" s="21"/>
      <c r="T14" s="21"/>
      <c r="U14" s="21"/>
      <c r="V14" s="21"/>
      <c r="W14" s="21"/>
      <c r="X14" s="21"/>
      <c r="Y14" s="21"/>
      <c r="Z14" s="21"/>
    </row>
    <row r="15" spans="1:26">
      <c r="A15" s="35" t="s">
        <v>368</v>
      </c>
      <c r="B15" s="35" t="s">
        <v>369</v>
      </c>
      <c r="C15" s="35" t="s">
        <v>392</v>
      </c>
      <c r="D15" s="11"/>
      <c r="E15" s="21"/>
      <c r="F15" s="21"/>
      <c r="G15" s="21"/>
      <c r="H15" s="21"/>
      <c r="I15" s="21"/>
      <c r="J15" s="21"/>
      <c r="K15" s="21"/>
      <c r="L15" s="21"/>
      <c r="M15" s="21"/>
      <c r="N15" s="21"/>
      <c r="O15" s="21"/>
      <c r="P15" s="21"/>
      <c r="Q15" s="21"/>
      <c r="R15" s="21"/>
      <c r="S15" s="21"/>
      <c r="T15" s="21"/>
      <c r="U15" s="21"/>
      <c r="V15" s="21"/>
      <c r="W15" s="21"/>
      <c r="X15" s="21"/>
      <c r="Y15" s="21"/>
      <c r="Z15" s="21"/>
    </row>
    <row r="16" spans="1:26" ht="45">
      <c r="A16" s="36" t="s">
        <v>395</v>
      </c>
      <c r="B16" s="36" t="s">
        <v>396</v>
      </c>
      <c r="C16" s="36" t="s">
        <v>417</v>
      </c>
      <c r="D16" s="11"/>
      <c r="E16" s="21"/>
      <c r="F16" s="21"/>
      <c r="G16" s="21"/>
      <c r="H16" s="21"/>
      <c r="I16" s="21"/>
      <c r="J16" s="21"/>
      <c r="K16" s="21"/>
      <c r="L16" s="21"/>
      <c r="M16" s="21"/>
      <c r="N16" s="21"/>
      <c r="O16" s="21"/>
      <c r="P16" s="21"/>
      <c r="Q16" s="21"/>
      <c r="R16" s="21"/>
      <c r="S16" s="21"/>
      <c r="T16" s="21"/>
      <c r="U16" s="21"/>
      <c r="V16" s="21"/>
      <c r="W16" s="21"/>
      <c r="X16" s="21"/>
      <c r="Y16" s="21"/>
      <c r="Z16" s="21"/>
    </row>
    <row r="17" spans="1:26" ht="75">
      <c r="A17" s="36" t="s">
        <v>419</v>
      </c>
      <c r="B17" s="36" t="s">
        <v>420</v>
      </c>
      <c r="C17" s="36" t="s">
        <v>443</v>
      </c>
      <c r="D17" s="11"/>
      <c r="E17" s="21"/>
      <c r="F17" s="21"/>
      <c r="G17" s="21"/>
      <c r="H17" s="21"/>
      <c r="I17" s="21"/>
      <c r="J17" s="21"/>
      <c r="K17" s="21"/>
      <c r="L17" s="21"/>
      <c r="M17" s="21"/>
      <c r="N17" s="21"/>
      <c r="O17" s="21"/>
      <c r="P17" s="21"/>
      <c r="Q17" s="21"/>
      <c r="R17" s="21"/>
      <c r="S17" s="21"/>
      <c r="T17" s="21"/>
      <c r="U17" s="21"/>
      <c r="V17" s="21"/>
      <c r="W17" s="21"/>
      <c r="X17" s="21"/>
      <c r="Y17" s="21"/>
      <c r="Z17" s="21"/>
    </row>
    <row r="18" spans="1:26" ht="255">
      <c r="A18" s="36" t="s">
        <v>471</v>
      </c>
      <c r="B18" s="36" t="s">
        <v>472</v>
      </c>
      <c r="C18" s="36" t="s">
        <v>496</v>
      </c>
      <c r="D18" s="11"/>
      <c r="E18" s="21"/>
      <c r="F18" s="21"/>
      <c r="G18" s="21"/>
      <c r="H18" s="21"/>
      <c r="I18" s="21"/>
      <c r="J18" s="21"/>
      <c r="K18" s="21"/>
      <c r="L18" s="21"/>
      <c r="M18" s="21"/>
      <c r="N18" s="21"/>
      <c r="O18" s="21"/>
      <c r="P18" s="21"/>
      <c r="Q18" s="21"/>
      <c r="R18" s="21"/>
      <c r="S18" s="21"/>
      <c r="T18" s="21"/>
      <c r="U18" s="21"/>
      <c r="V18" s="21"/>
      <c r="W18" s="21"/>
      <c r="X18" s="21"/>
      <c r="Y18" s="21"/>
      <c r="Z18" s="21"/>
    </row>
    <row r="19" spans="1:26" ht="150">
      <c r="A19" s="36" t="s">
        <v>499</v>
      </c>
      <c r="B19" s="36" t="s">
        <v>500</v>
      </c>
      <c r="C19" s="36" t="s">
        <v>520</v>
      </c>
      <c r="D19" s="11"/>
      <c r="E19" s="21"/>
      <c r="F19" s="21"/>
      <c r="G19" s="21"/>
      <c r="H19" s="21"/>
      <c r="I19" s="21"/>
      <c r="J19" s="21"/>
      <c r="K19" s="21"/>
      <c r="L19" s="21"/>
      <c r="M19" s="21"/>
      <c r="N19" s="21"/>
      <c r="O19" s="21"/>
      <c r="P19" s="21"/>
      <c r="Q19" s="21"/>
      <c r="R19" s="21"/>
      <c r="S19" s="21"/>
      <c r="T19" s="21"/>
      <c r="U19" s="21"/>
      <c r="V19" s="21"/>
      <c r="W19" s="21"/>
      <c r="X19" s="21"/>
      <c r="Y19" s="21"/>
      <c r="Z19" s="21"/>
    </row>
    <row r="20" spans="1:26">
      <c r="A20" s="35" t="s">
        <v>523</v>
      </c>
      <c r="B20" s="35" t="s">
        <v>524</v>
      </c>
      <c r="C20" s="35" t="s">
        <v>543</v>
      </c>
      <c r="D20" s="11"/>
      <c r="E20" s="21"/>
      <c r="F20" s="21"/>
      <c r="G20" s="21"/>
      <c r="H20" s="21"/>
      <c r="I20" s="21"/>
      <c r="J20" s="21"/>
      <c r="K20" s="21"/>
      <c r="L20" s="21"/>
      <c r="M20" s="21"/>
      <c r="N20" s="21"/>
      <c r="O20" s="21"/>
      <c r="P20" s="21"/>
      <c r="Q20" s="21"/>
      <c r="R20" s="21"/>
      <c r="S20" s="21"/>
      <c r="T20" s="21"/>
      <c r="U20" s="21"/>
      <c r="V20" s="21"/>
      <c r="W20" s="21"/>
      <c r="X20" s="21"/>
      <c r="Y20" s="21"/>
      <c r="Z20" s="21"/>
    </row>
    <row r="21" spans="1:26" ht="165">
      <c r="A21" s="36" t="s">
        <v>546</v>
      </c>
      <c r="B21" s="36" t="s">
        <v>547</v>
      </c>
      <c r="C21" s="36" t="s">
        <v>570</v>
      </c>
      <c r="D21" s="11"/>
      <c r="E21" s="21"/>
      <c r="F21" s="21"/>
      <c r="G21" s="21"/>
      <c r="H21" s="21"/>
      <c r="I21" s="21"/>
      <c r="J21" s="21"/>
      <c r="K21" s="21"/>
      <c r="L21" s="21"/>
      <c r="M21" s="21"/>
      <c r="N21" s="21"/>
      <c r="O21" s="21"/>
      <c r="P21" s="21"/>
      <c r="Q21" s="21"/>
      <c r="R21" s="21"/>
      <c r="S21" s="21"/>
      <c r="T21" s="21"/>
      <c r="U21" s="21"/>
      <c r="V21" s="21"/>
      <c r="W21" s="21"/>
      <c r="X21" s="21"/>
      <c r="Y21" s="21"/>
      <c r="Z21" s="21"/>
    </row>
    <row r="22" spans="1:26">
      <c r="A22" s="36" t="s">
        <v>573</v>
      </c>
      <c r="B22" s="36" t="s">
        <v>574</v>
      </c>
      <c r="C22" s="36" t="s">
        <v>595</v>
      </c>
      <c r="D22" s="11"/>
      <c r="E22" s="21"/>
      <c r="F22" s="21"/>
      <c r="G22" s="21"/>
      <c r="H22" s="21"/>
      <c r="I22" s="21"/>
      <c r="J22" s="21"/>
      <c r="K22" s="21"/>
      <c r="L22" s="21"/>
      <c r="M22" s="21"/>
      <c r="N22" s="21"/>
      <c r="O22" s="21"/>
      <c r="P22" s="21"/>
      <c r="Q22" s="21"/>
      <c r="R22" s="21"/>
      <c r="S22" s="21"/>
      <c r="T22" s="21"/>
      <c r="U22" s="21"/>
      <c r="V22" s="21"/>
      <c r="W22" s="21"/>
      <c r="X22" s="21"/>
      <c r="Y22" s="21"/>
      <c r="Z22" s="21"/>
    </row>
    <row r="23" spans="1:26" ht="75">
      <c r="A23" s="36" t="s">
        <v>598</v>
      </c>
      <c r="B23" s="36" t="s">
        <v>599</v>
      </c>
      <c r="C23" s="36" t="s">
        <v>619</v>
      </c>
      <c r="D23" s="11"/>
      <c r="E23" s="21"/>
      <c r="F23" s="21"/>
      <c r="G23" s="21"/>
      <c r="H23" s="21"/>
      <c r="I23" s="21"/>
      <c r="J23" s="21"/>
      <c r="K23" s="21"/>
      <c r="L23" s="21"/>
      <c r="M23" s="21"/>
      <c r="N23" s="21"/>
      <c r="O23" s="21"/>
      <c r="P23" s="21"/>
      <c r="Q23" s="21"/>
      <c r="R23" s="21"/>
      <c r="S23" s="21"/>
      <c r="T23" s="21"/>
      <c r="U23" s="21"/>
      <c r="V23" s="21"/>
      <c r="W23" s="21"/>
      <c r="X23" s="21"/>
      <c r="Y23" s="21"/>
      <c r="Z23" s="21"/>
    </row>
    <row r="24" spans="1:26">
      <c r="A24" s="35" t="s">
        <v>622</v>
      </c>
      <c r="B24" s="35" t="s">
        <v>623</v>
      </c>
      <c r="C24" s="35" t="s">
        <v>354</v>
      </c>
      <c r="D24" s="11"/>
      <c r="E24" s="21"/>
      <c r="F24" s="21"/>
      <c r="G24" s="21"/>
      <c r="H24" s="21"/>
      <c r="I24" s="21"/>
      <c r="J24" s="21"/>
      <c r="K24" s="21"/>
      <c r="L24" s="21"/>
      <c r="M24" s="21"/>
      <c r="N24" s="21"/>
      <c r="O24" s="21"/>
      <c r="P24" s="21"/>
      <c r="Q24" s="21"/>
      <c r="R24" s="21"/>
      <c r="S24" s="21"/>
      <c r="T24" s="21"/>
      <c r="U24" s="21"/>
      <c r="V24" s="21"/>
      <c r="W24" s="21"/>
      <c r="X24" s="21"/>
      <c r="Y24" s="21"/>
      <c r="Z24" s="21"/>
    </row>
    <row r="25" spans="1:26">
      <c r="A25" s="35" t="s">
        <v>645</v>
      </c>
      <c r="B25" s="35" t="s">
        <v>646</v>
      </c>
      <c r="C25" s="35" t="s">
        <v>2283</v>
      </c>
      <c r="D25" s="11"/>
      <c r="E25" s="21"/>
      <c r="F25" s="21"/>
      <c r="G25" s="21"/>
      <c r="H25" s="21"/>
      <c r="I25" s="21"/>
      <c r="J25" s="21"/>
      <c r="K25" s="21"/>
      <c r="L25" s="21"/>
      <c r="M25" s="21"/>
      <c r="N25" s="21"/>
      <c r="O25" s="21"/>
      <c r="P25" s="21"/>
      <c r="Q25" s="21"/>
      <c r="R25" s="21"/>
      <c r="S25" s="21"/>
      <c r="T25" s="21"/>
      <c r="U25" s="21"/>
      <c r="V25" s="21"/>
      <c r="W25" s="21"/>
      <c r="X25" s="21"/>
      <c r="Y25" s="21"/>
      <c r="Z25" s="21"/>
    </row>
    <row r="26" spans="1:26">
      <c r="A26" s="36" t="s">
        <v>668</v>
      </c>
      <c r="B26" s="36" t="s">
        <v>669</v>
      </c>
      <c r="C26" s="36" t="s">
        <v>690</v>
      </c>
      <c r="D26" s="11"/>
      <c r="E26" s="21"/>
      <c r="F26" s="21"/>
      <c r="G26" s="21"/>
      <c r="H26" s="21"/>
      <c r="I26" s="21"/>
      <c r="J26" s="21"/>
      <c r="K26" s="21"/>
      <c r="L26" s="21"/>
      <c r="M26" s="21"/>
      <c r="N26" s="21"/>
      <c r="O26" s="21"/>
      <c r="P26" s="21"/>
      <c r="Q26" s="21"/>
      <c r="R26" s="21"/>
      <c r="S26" s="21"/>
      <c r="T26" s="21"/>
      <c r="U26" s="21"/>
      <c r="V26" s="21"/>
      <c r="W26" s="21"/>
      <c r="X26" s="21"/>
      <c r="Y26" s="21"/>
      <c r="Z26" s="21"/>
    </row>
    <row r="27" spans="1:26">
      <c r="A27" s="36" t="s">
        <v>693</v>
      </c>
      <c r="B27" s="36" t="s">
        <v>694</v>
      </c>
      <c r="C27" s="36" t="s">
        <v>2284</v>
      </c>
      <c r="D27" s="11"/>
      <c r="E27" s="21"/>
      <c r="F27" s="21"/>
      <c r="G27" s="21"/>
      <c r="H27" s="21"/>
      <c r="I27" s="21"/>
      <c r="J27" s="21"/>
      <c r="K27" s="21"/>
      <c r="L27" s="21"/>
      <c r="M27" s="21"/>
      <c r="N27" s="21"/>
      <c r="O27" s="21"/>
      <c r="P27" s="21"/>
      <c r="Q27" s="21"/>
      <c r="R27" s="21"/>
      <c r="S27" s="21"/>
      <c r="T27" s="21"/>
      <c r="U27" s="21"/>
      <c r="V27" s="21"/>
      <c r="W27" s="21"/>
      <c r="X27" s="21"/>
      <c r="Y27" s="21"/>
      <c r="Z27" s="21"/>
    </row>
    <row r="28" spans="1:26">
      <c r="A28" s="35" t="s">
        <v>714</v>
      </c>
      <c r="B28" s="35" t="s">
        <v>715</v>
      </c>
      <c r="C28" s="35" t="s">
        <v>676</v>
      </c>
      <c r="D28" s="11"/>
      <c r="E28" s="21"/>
      <c r="F28" s="21"/>
      <c r="G28" s="21"/>
      <c r="H28" s="21"/>
      <c r="I28" s="21"/>
      <c r="J28" s="21"/>
      <c r="K28" s="21"/>
      <c r="L28" s="21"/>
      <c r="M28" s="21"/>
      <c r="N28" s="21"/>
      <c r="O28" s="21"/>
      <c r="P28" s="21"/>
      <c r="Q28" s="21"/>
      <c r="R28" s="21"/>
      <c r="S28" s="21"/>
      <c r="T28" s="21"/>
      <c r="U28" s="21"/>
      <c r="V28" s="21"/>
      <c r="W28" s="21"/>
      <c r="X28" s="21"/>
      <c r="Y28" s="21"/>
      <c r="Z28" s="21"/>
    </row>
    <row r="29" spans="1:26" ht="75">
      <c r="A29" s="36" t="s">
        <v>740</v>
      </c>
      <c r="B29" s="36" t="s">
        <v>741</v>
      </c>
      <c r="C29" s="36" t="s">
        <v>765</v>
      </c>
      <c r="D29" s="11"/>
      <c r="E29" s="21"/>
      <c r="F29" s="21"/>
      <c r="G29" s="21"/>
      <c r="H29" s="21"/>
      <c r="I29" s="21"/>
      <c r="J29" s="21"/>
      <c r="K29" s="21"/>
      <c r="L29" s="21"/>
      <c r="M29" s="21"/>
      <c r="N29" s="21"/>
      <c r="O29" s="21"/>
      <c r="P29" s="21"/>
      <c r="Q29" s="21"/>
      <c r="R29" s="21"/>
      <c r="S29" s="21"/>
      <c r="T29" s="21"/>
      <c r="U29" s="21"/>
      <c r="V29" s="21"/>
      <c r="W29" s="21"/>
      <c r="X29" s="21"/>
      <c r="Y29" s="21"/>
      <c r="Z29" s="21"/>
    </row>
    <row r="30" spans="1:26">
      <c r="A30" s="229" t="s">
        <v>768</v>
      </c>
      <c r="B30" s="35" t="s">
        <v>769</v>
      </c>
      <c r="C30" s="35" t="s">
        <v>789</v>
      </c>
      <c r="D30" s="11"/>
      <c r="E30" s="21"/>
      <c r="F30" s="21"/>
      <c r="G30" s="21"/>
      <c r="H30" s="21"/>
      <c r="I30" s="21"/>
      <c r="J30" s="21"/>
      <c r="K30" s="21"/>
      <c r="L30" s="21"/>
      <c r="M30" s="21"/>
      <c r="N30" s="21"/>
      <c r="O30" s="21"/>
      <c r="P30" s="21"/>
      <c r="Q30" s="21"/>
      <c r="R30" s="21"/>
      <c r="S30" s="21"/>
      <c r="T30" s="21"/>
      <c r="U30" s="21"/>
      <c r="V30" s="21"/>
      <c r="W30" s="21"/>
      <c r="X30" s="21"/>
      <c r="Y30" s="21"/>
      <c r="Z30" s="21"/>
    </row>
    <row r="31" spans="1:26" ht="75">
      <c r="A31" s="36" t="s">
        <v>792</v>
      </c>
      <c r="B31" s="36" t="s">
        <v>793</v>
      </c>
      <c r="C31" s="36" t="s">
        <v>2285</v>
      </c>
      <c r="D31" s="11"/>
      <c r="E31" s="21"/>
      <c r="F31" s="21"/>
      <c r="G31" s="21"/>
      <c r="H31" s="21"/>
      <c r="I31" s="21"/>
      <c r="J31" s="21"/>
      <c r="K31" s="21"/>
      <c r="L31" s="21"/>
      <c r="M31" s="21"/>
      <c r="N31" s="21"/>
      <c r="O31" s="21"/>
      <c r="P31" s="21"/>
      <c r="Q31" s="21"/>
      <c r="R31" s="21"/>
      <c r="S31" s="21"/>
      <c r="T31" s="21"/>
      <c r="U31" s="21"/>
      <c r="V31" s="21"/>
      <c r="W31" s="21"/>
      <c r="X31" s="21"/>
      <c r="Y31" s="21"/>
      <c r="Z31" s="21"/>
    </row>
    <row r="32" spans="1:26">
      <c r="A32" s="35" t="s">
        <v>817</v>
      </c>
      <c r="B32" s="35" t="s">
        <v>818</v>
      </c>
      <c r="C32" s="35" t="s">
        <v>840</v>
      </c>
      <c r="D32" s="11"/>
      <c r="E32" s="21"/>
      <c r="F32" s="21"/>
      <c r="G32" s="21"/>
      <c r="H32" s="21"/>
      <c r="I32" s="21"/>
      <c r="J32" s="21"/>
      <c r="K32" s="21"/>
      <c r="L32" s="21"/>
      <c r="M32" s="21"/>
      <c r="N32" s="21"/>
      <c r="O32" s="21"/>
      <c r="P32" s="21"/>
      <c r="Q32" s="21"/>
      <c r="R32" s="21"/>
      <c r="S32" s="21"/>
      <c r="T32" s="21"/>
      <c r="U32" s="21"/>
      <c r="V32" s="21"/>
      <c r="W32" s="21"/>
      <c r="X32" s="21"/>
      <c r="Y32" s="21"/>
      <c r="Z32" s="21"/>
    </row>
    <row r="33" spans="1:26">
      <c r="A33" s="35" t="s">
        <v>864</v>
      </c>
      <c r="B33" s="35" t="s">
        <v>865</v>
      </c>
      <c r="C33" s="35" t="s">
        <v>883</v>
      </c>
      <c r="D33" s="11"/>
      <c r="E33" s="21"/>
      <c r="F33" s="21"/>
      <c r="G33" s="21"/>
      <c r="H33" s="21"/>
      <c r="I33" s="21"/>
      <c r="J33" s="21"/>
      <c r="K33" s="21"/>
      <c r="L33" s="21"/>
      <c r="M33" s="21"/>
      <c r="N33" s="21"/>
      <c r="O33" s="21"/>
      <c r="P33" s="21"/>
      <c r="Q33" s="21"/>
      <c r="R33" s="21"/>
      <c r="S33" s="21"/>
      <c r="T33" s="21"/>
      <c r="U33" s="21"/>
      <c r="V33" s="21"/>
      <c r="W33" s="21"/>
      <c r="X33" s="21"/>
      <c r="Y33" s="21"/>
      <c r="Z33" s="21"/>
    </row>
    <row r="34" spans="1:26">
      <c r="A34" s="35" t="s">
        <v>886</v>
      </c>
      <c r="B34" s="35" t="s">
        <v>887</v>
      </c>
      <c r="C34" s="35" t="s">
        <v>883</v>
      </c>
      <c r="D34" s="11"/>
      <c r="E34" s="21"/>
      <c r="F34" s="21"/>
      <c r="G34" s="21"/>
      <c r="H34" s="21"/>
      <c r="I34" s="21"/>
      <c r="J34" s="21"/>
      <c r="K34" s="21"/>
      <c r="L34" s="21"/>
      <c r="M34" s="21"/>
      <c r="N34" s="21"/>
      <c r="O34" s="21"/>
      <c r="P34" s="21"/>
      <c r="Q34" s="21"/>
      <c r="R34" s="21"/>
      <c r="S34" s="21"/>
      <c r="T34" s="21"/>
      <c r="U34" s="21"/>
      <c r="V34" s="21"/>
      <c r="W34" s="21"/>
      <c r="X34" s="21"/>
      <c r="Y34" s="21"/>
      <c r="Z34" s="21"/>
    </row>
    <row r="35" spans="1:26">
      <c r="A35" s="229" t="s">
        <v>908</v>
      </c>
      <c r="B35" s="35" t="s">
        <v>909</v>
      </c>
      <c r="C35" s="35" t="s">
        <v>926</v>
      </c>
      <c r="D35" s="11"/>
      <c r="E35" s="21"/>
      <c r="F35" s="21"/>
      <c r="G35" s="21"/>
      <c r="H35" s="21"/>
      <c r="I35" s="21"/>
      <c r="J35" s="21"/>
      <c r="K35" s="21"/>
      <c r="L35" s="21"/>
      <c r="M35" s="21"/>
      <c r="N35" s="21"/>
      <c r="O35" s="21"/>
      <c r="P35" s="21"/>
      <c r="Q35" s="21"/>
      <c r="R35" s="21"/>
      <c r="S35" s="21"/>
      <c r="T35" s="21"/>
      <c r="U35" s="21"/>
      <c r="V35" s="21"/>
      <c r="W35" s="21"/>
      <c r="X35" s="21"/>
      <c r="Y35" s="21"/>
      <c r="Z35" s="21"/>
    </row>
    <row r="36" spans="1:26" ht="105">
      <c r="A36" s="36" t="s">
        <v>929</v>
      </c>
      <c r="B36" s="36" t="s">
        <v>930</v>
      </c>
      <c r="C36" s="36" t="s">
        <v>2286</v>
      </c>
      <c r="D36" s="11"/>
      <c r="E36" s="21"/>
      <c r="F36" s="21"/>
      <c r="G36" s="21"/>
      <c r="H36" s="21"/>
      <c r="I36" s="21"/>
      <c r="J36" s="21"/>
      <c r="K36" s="21"/>
      <c r="L36" s="21"/>
      <c r="M36" s="21"/>
      <c r="N36" s="21"/>
      <c r="O36" s="21"/>
      <c r="P36" s="21"/>
      <c r="Q36" s="21"/>
      <c r="R36" s="21"/>
      <c r="S36" s="21"/>
      <c r="T36" s="21"/>
      <c r="U36" s="21"/>
      <c r="V36" s="21"/>
      <c r="W36" s="21"/>
      <c r="X36" s="21"/>
      <c r="Y36" s="21"/>
      <c r="Z36" s="21"/>
    </row>
    <row r="37" spans="1:26">
      <c r="A37" s="35" t="s">
        <v>955</v>
      </c>
      <c r="B37" s="35" t="s">
        <v>956</v>
      </c>
      <c r="C37" s="35" t="s">
        <v>883</v>
      </c>
      <c r="D37" s="11"/>
      <c r="E37" s="21"/>
      <c r="F37" s="21"/>
      <c r="G37" s="21"/>
      <c r="H37" s="21"/>
      <c r="I37" s="21"/>
      <c r="J37" s="21"/>
      <c r="K37" s="21"/>
      <c r="L37" s="21"/>
      <c r="M37" s="21"/>
      <c r="N37" s="21"/>
      <c r="O37" s="21"/>
      <c r="P37" s="21"/>
      <c r="Q37" s="21"/>
      <c r="R37" s="21"/>
      <c r="S37" s="21"/>
      <c r="T37" s="21"/>
      <c r="U37" s="21"/>
      <c r="V37" s="21"/>
      <c r="W37" s="21"/>
      <c r="X37" s="21"/>
      <c r="Y37" s="21"/>
      <c r="Z37" s="21"/>
    </row>
    <row r="38" spans="1:26">
      <c r="A38" s="35" t="s">
        <v>978</v>
      </c>
      <c r="B38" s="35" t="s">
        <v>979</v>
      </c>
      <c r="C38" s="35" t="s">
        <v>883</v>
      </c>
      <c r="D38" s="11"/>
      <c r="E38" s="21"/>
      <c r="F38" s="21"/>
      <c r="G38" s="21"/>
      <c r="H38" s="21"/>
      <c r="I38" s="21"/>
      <c r="J38" s="21"/>
      <c r="K38" s="21"/>
      <c r="L38" s="21"/>
      <c r="M38" s="21"/>
      <c r="N38" s="21"/>
      <c r="O38" s="21"/>
      <c r="P38" s="21"/>
      <c r="Q38" s="21"/>
      <c r="R38" s="21"/>
      <c r="S38" s="21"/>
      <c r="T38" s="21"/>
      <c r="U38" s="21"/>
      <c r="V38" s="21"/>
      <c r="W38" s="21"/>
      <c r="X38" s="21"/>
      <c r="Y38" s="21"/>
      <c r="Z38" s="21"/>
    </row>
    <row r="39" spans="1:26">
      <c r="A39" s="35" t="s">
        <v>886</v>
      </c>
      <c r="B39" s="35" t="s">
        <v>996</v>
      </c>
      <c r="C39" s="35" t="s">
        <v>676</v>
      </c>
      <c r="D39" s="11"/>
      <c r="E39" s="21"/>
      <c r="F39" s="21"/>
      <c r="G39" s="21"/>
      <c r="H39" s="21"/>
      <c r="I39" s="21"/>
      <c r="J39" s="21"/>
      <c r="K39" s="21"/>
      <c r="L39" s="21"/>
      <c r="M39" s="21"/>
      <c r="N39" s="21"/>
      <c r="O39" s="21"/>
      <c r="P39" s="21"/>
      <c r="Q39" s="21"/>
      <c r="R39" s="21"/>
      <c r="S39" s="21"/>
      <c r="T39" s="21"/>
      <c r="U39" s="21"/>
      <c r="V39" s="21"/>
      <c r="W39" s="21"/>
      <c r="X39" s="21"/>
      <c r="Y39" s="21"/>
      <c r="Z39" s="21"/>
    </row>
    <row r="40" spans="1:26">
      <c r="A40" s="35" t="s">
        <v>1017</v>
      </c>
      <c r="B40" s="35" t="s">
        <v>1018</v>
      </c>
      <c r="C40" s="35" t="s">
        <v>543</v>
      </c>
      <c r="D40" s="11"/>
      <c r="E40" s="21"/>
      <c r="F40" s="21"/>
      <c r="G40" s="21"/>
      <c r="H40" s="21"/>
      <c r="I40" s="21"/>
      <c r="J40" s="21"/>
      <c r="K40" s="21"/>
      <c r="L40" s="21"/>
      <c r="M40" s="21"/>
      <c r="N40" s="21"/>
      <c r="O40" s="21"/>
      <c r="P40" s="21"/>
      <c r="Q40" s="21"/>
      <c r="R40" s="21"/>
      <c r="S40" s="21"/>
      <c r="T40" s="21"/>
      <c r="U40" s="21"/>
      <c r="V40" s="21"/>
      <c r="W40" s="21"/>
      <c r="X40" s="21"/>
      <c r="Y40" s="21"/>
      <c r="Z40" s="21"/>
    </row>
    <row r="41" spans="1:26" ht="45">
      <c r="A41" s="36" t="s">
        <v>295</v>
      </c>
      <c r="B41" s="36" t="s">
        <v>296</v>
      </c>
      <c r="C41" s="36" t="s">
        <v>319</v>
      </c>
      <c r="D41" s="11"/>
      <c r="E41" s="21"/>
      <c r="F41" s="21"/>
      <c r="G41" s="21"/>
      <c r="H41" s="21"/>
      <c r="I41" s="21"/>
      <c r="J41" s="21"/>
      <c r="K41" s="21"/>
      <c r="L41" s="21"/>
      <c r="M41" s="21"/>
      <c r="N41" s="21"/>
      <c r="O41" s="21"/>
      <c r="P41" s="21"/>
      <c r="Q41" s="21"/>
      <c r="R41" s="21"/>
      <c r="S41" s="21"/>
      <c r="T41" s="21"/>
      <c r="U41" s="21"/>
      <c r="V41" s="21"/>
      <c r="W41" s="21"/>
      <c r="X41" s="21"/>
      <c r="Y41" s="21"/>
      <c r="Z41" s="21"/>
    </row>
    <row r="42" spans="1:26">
      <c r="A42" s="35" t="s">
        <v>1042</v>
      </c>
      <c r="B42" s="35" t="s">
        <v>1043</v>
      </c>
      <c r="C42" s="35" t="s">
        <v>883</v>
      </c>
      <c r="D42" s="11"/>
      <c r="E42" s="21"/>
      <c r="F42" s="21"/>
      <c r="G42" s="21"/>
      <c r="H42" s="21"/>
      <c r="I42" s="21"/>
      <c r="J42" s="21"/>
      <c r="K42" s="21"/>
      <c r="L42" s="21"/>
      <c r="M42" s="21"/>
      <c r="N42" s="21"/>
      <c r="O42" s="21"/>
      <c r="P42" s="21"/>
      <c r="Q42" s="21"/>
      <c r="R42" s="21"/>
      <c r="S42" s="21"/>
      <c r="T42" s="21"/>
      <c r="U42" s="21"/>
      <c r="V42" s="21"/>
      <c r="W42" s="21"/>
      <c r="X42" s="21"/>
      <c r="Y42" s="21"/>
      <c r="Z42" s="21"/>
    </row>
    <row r="43" spans="1:26">
      <c r="A43" s="35" t="s">
        <v>1065</v>
      </c>
      <c r="B43" s="35" t="s">
        <v>1066</v>
      </c>
      <c r="C43" s="35" t="s">
        <v>883</v>
      </c>
      <c r="D43" s="11"/>
      <c r="E43" s="21"/>
      <c r="F43" s="21"/>
      <c r="G43" s="21"/>
      <c r="H43" s="21"/>
      <c r="I43" s="21"/>
      <c r="J43" s="21"/>
      <c r="K43" s="21"/>
      <c r="L43" s="21"/>
      <c r="M43" s="21"/>
      <c r="N43" s="21"/>
      <c r="O43" s="21"/>
      <c r="P43" s="21"/>
      <c r="Q43" s="21"/>
      <c r="R43" s="21"/>
      <c r="S43" s="21"/>
      <c r="T43" s="21"/>
      <c r="U43" s="21"/>
      <c r="V43" s="21"/>
      <c r="W43" s="21"/>
      <c r="X43" s="21"/>
      <c r="Y43" s="21"/>
      <c r="Z43" s="21"/>
    </row>
    <row r="44" spans="1:26">
      <c r="A44" s="35" t="s">
        <v>1087</v>
      </c>
      <c r="B44" s="35" t="s">
        <v>1088</v>
      </c>
      <c r="C44" s="35" t="s">
        <v>883</v>
      </c>
      <c r="D44" s="11"/>
      <c r="E44" s="21"/>
      <c r="F44" s="21"/>
      <c r="G44" s="21"/>
      <c r="H44" s="21"/>
      <c r="I44" s="21"/>
      <c r="J44" s="21"/>
      <c r="K44" s="21"/>
      <c r="L44" s="21"/>
      <c r="M44" s="21"/>
      <c r="N44" s="21"/>
      <c r="O44" s="21"/>
      <c r="P44" s="21"/>
      <c r="Q44" s="21"/>
      <c r="R44" s="21"/>
      <c r="S44" s="21"/>
      <c r="T44" s="21"/>
      <c r="U44" s="21"/>
      <c r="V44" s="21"/>
      <c r="W44" s="21"/>
      <c r="X44" s="21"/>
      <c r="Y44" s="21"/>
      <c r="Z44" s="21"/>
    </row>
    <row r="45" spans="1:26" ht="30">
      <c r="A45" s="36" t="s">
        <v>1109</v>
      </c>
      <c r="B45" s="36" t="s">
        <v>1110</v>
      </c>
      <c r="C45" s="36" t="s">
        <v>1128</v>
      </c>
      <c r="D45" s="11"/>
      <c r="E45" s="21"/>
      <c r="F45" s="21"/>
      <c r="G45" s="21"/>
      <c r="H45" s="21"/>
      <c r="I45" s="21"/>
      <c r="J45" s="21"/>
      <c r="K45" s="21"/>
      <c r="L45" s="21"/>
      <c r="M45" s="21"/>
      <c r="N45" s="21"/>
      <c r="O45" s="21"/>
      <c r="P45" s="21"/>
      <c r="Q45" s="21"/>
      <c r="R45" s="21"/>
      <c r="S45" s="21"/>
      <c r="T45" s="21"/>
      <c r="U45" s="21"/>
      <c r="V45" s="21"/>
      <c r="W45" s="21"/>
      <c r="X45" s="21"/>
      <c r="Y45" s="21"/>
      <c r="Z45" s="21"/>
    </row>
    <row r="46" spans="1:26">
      <c r="A46" s="35" t="s">
        <v>1153</v>
      </c>
      <c r="B46" s="35" t="s">
        <v>1154</v>
      </c>
      <c r="C46" s="35" t="s">
        <v>366</v>
      </c>
      <c r="D46" s="11"/>
      <c r="E46" s="21"/>
      <c r="F46" s="21"/>
      <c r="G46" s="21"/>
      <c r="H46" s="21"/>
      <c r="I46" s="21"/>
      <c r="J46" s="21"/>
      <c r="K46" s="21"/>
      <c r="L46" s="21"/>
      <c r="M46" s="21"/>
      <c r="N46" s="21"/>
      <c r="O46" s="21"/>
      <c r="P46" s="21"/>
      <c r="Q46" s="21"/>
      <c r="R46" s="21"/>
      <c r="S46" s="21"/>
      <c r="T46" s="21"/>
      <c r="U46" s="21"/>
      <c r="V46" s="21"/>
      <c r="W46" s="21"/>
      <c r="X46" s="21"/>
      <c r="Y46" s="21"/>
      <c r="Z46" s="21"/>
    </row>
    <row r="47" spans="1:26" ht="90">
      <c r="A47" s="112" t="s">
        <v>445</v>
      </c>
      <c r="B47" s="112" t="s">
        <v>446</v>
      </c>
      <c r="C47" s="36" t="s">
        <v>468</v>
      </c>
      <c r="D47" s="11"/>
      <c r="E47" s="21"/>
      <c r="F47" s="21"/>
      <c r="G47" s="21"/>
      <c r="H47" s="21"/>
      <c r="I47" s="21"/>
      <c r="J47" s="21"/>
      <c r="K47" s="21"/>
      <c r="L47" s="21"/>
      <c r="M47" s="21"/>
      <c r="N47" s="21"/>
      <c r="O47" s="21"/>
      <c r="P47" s="21"/>
      <c r="Q47" s="21"/>
      <c r="R47" s="21"/>
      <c r="S47" s="21"/>
      <c r="T47" s="21"/>
      <c r="U47" s="21"/>
      <c r="V47" s="21"/>
      <c r="W47" s="21"/>
      <c r="X47" s="21"/>
      <c r="Y47" s="21"/>
      <c r="Z47" s="21"/>
    </row>
    <row r="48" spans="1:26" ht="14">
      <c r="A48" s="230" t="s">
        <v>1129</v>
      </c>
      <c r="B48" s="230" t="s">
        <v>1130</v>
      </c>
      <c r="C48" s="230" t="s">
        <v>250</v>
      </c>
      <c r="D48" s="11"/>
      <c r="E48" s="21"/>
      <c r="F48" s="21"/>
      <c r="G48" s="21"/>
      <c r="H48" s="21"/>
      <c r="I48" s="21"/>
      <c r="J48" s="21"/>
      <c r="K48" s="21"/>
      <c r="L48" s="21"/>
      <c r="M48" s="21"/>
      <c r="N48" s="21"/>
      <c r="O48" s="21"/>
      <c r="P48" s="21"/>
      <c r="Q48" s="21"/>
      <c r="R48" s="21"/>
      <c r="S48" s="21"/>
      <c r="T48" s="21"/>
      <c r="U48" s="21"/>
      <c r="V48" s="21"/>
      <c r="W48" s="21"/>
      <c r="X48" s="21"/>
      <c r="Y48" s="21"/>
      <c r="Z48" s="21"/>
    </row>
    <row r="49" spans="1:26" ht="14">
      <c r="A49" s="230" t="s">
        <v>842</v>
      </c>
      <c r="B49" s="230" t="s">
        <v>843</v>
      </c>
      <c r="C49" s="230" t="s">
        <v>250</v>
      </c>
      <c r="D49" s="11"/>
      <c r="E49" s="21"/>
      <c r="F49" s="21"/>
      <c r="G49" s="21"/>
      <c r="H49" s="21"/>
      <c r="I49" s="21"/>
      <c r="J49" s="21"/>
      <c r="K49" s="21"/>
      <c r="L49" s="21"/>
      <c r="M49" s="21"/>
      <c r="N49" s="21"/>
      <c r="O49" s="21"/>
      <c r="P49" s="21"/>
      <c r="Q49" s="21"/>
      <c r="R49" s="21"/>
      <c r="S49" s="21"/>
      <c r="T49" s="21"/>
      <c r="U49" s="21"/>
      <c r="V49" s="21"/>
      <c r="W49" s="21"/>
      <c r="X49" s="21"/>
      <c r="Y49" s="21"/>
      <c r="Z49" s="21"/>
    </row>
    <row r="50" spans="1:26" ht="14">
      <c r="A50" s="230" t="s">
        <v>1177</v>
      </c>
      <c r="B50" s="230" t="s">
        <v>1178</v>
      </c>
      <c r="C50" s="230" t="s">
        <v>354</v>
      </c>
      <c r="D50" s="11"/>
      <c r="E50" s="21"/>
      <c r="F50" s="21"/>
      <c r="G50" s="21"/>
      <c r="H50" s="21"/>
      <c r="I50" s="21"/>
      <c r="J50" s="21"/>
      <c r="K50" s="21"/>
      <c r="L50" s="21"/>
      <c r="M50" s="21"/>
      <c r="N50" s="21"/>
      <c r="O50" s="21"/>
      <c r="P50" s="21"/>
      <c r="Q50" s="21"/>
      <c r="R50" s="21"/>
      <c r="S50" s="21"/>
      <c r="T50" s="21"/>
      <c r="U50" s="21"/>
      <c r="V50" s="21"/>
      <c r="W50" s="21"/>
      <c r="X50" s="21"/>
      <c r="Y50" s="21"/>
      <c r="Z50" s="21"/>
    </row>
    <row r="51" spans="1:26">
      <c r="A51" s="11"/>
      <c r="B51" s="11"/>
      <c r="C51" s="11"/>
      <c r="D51" s="11"/>
      <c r="E51" s="21"/>
      <c r="F51" s="21"/>
      <c r="G51" s="21"/>
      <c r="H51" s="21"/>
      <c r="I51" s="21"/>
      <c r="J51" s="21"/>
      <c r="K51" s="21"/>
      <c r="L51" s="21"/>
      <c r="M51" s="21"/>
      <c r="N51" s="21"/>
      <c r="O51" s="21"/>
      <c r="P51" s="21"/>
      <c r="Q51" s="21"/>
      <c r="R51" s="21"/>
      <c r="S51" s="21"/>
      <c r="T51" s="21"/>
      <c r="U51" s="21"/>
      <c r="V51" s="21"/>
      <c r="W51" s="21"/>
      <c r="X51" s="21"/>
      <c r="Y51" s="21"/>
      <c r="Z51" s="21"/>
    </row>
    <row r="52" spans="1:26">
      <c r="A52" s="11"/>
      <c r="B52" s="11"/>
      <c r="C52" s="11"/>
      <c r="D52" s="11"/>
      <c r="E52" s="21"/>
      <c r="F52" s="21"/>
      <c r="G52" s="21"/>
      <c r="H52" s="21"/>
      <c r="I52" s="21"/>
      <c r="J52" s="21"/>
      <c r="K52" s="21"/>
      <c r="L52" s="21"/>
      <c r="M52" s="21"/>
      <c r="N52" s="21"/>
      <c r="O52" s="21"/>
      <c r="P52" s="21"/>
      <c r="Q52" s="21"/>
      <c r="R52" s="21"/>
      <c r="S52" s="21"/>
      <c r="T52" s="21"/>
      <c r="U52" s="21"/>
      <c r="V52" s="21"/>
      <c r="W52" s="21"/>
      <c r="X52" s="21"/>
      <c r="Y52" s="21"/>
      <c r="Z52" s="21"/>
    </row>
    <row r="53" spans="1:26">
      <c r="A53" s="11"/>
      <c r="B53" s="11"/>
      <c r="C53" s="11"/>
      <c r="D53" s="11"/>
      <c r="E53" s="21"/>
      <c r="F53" s="21"/>
      <c r="G53" s="21"/>
      <c r="H53" s="21"/>
      <c r="I53" s="21"/>
      <c r="J53" s="21"/>
      <c r="K53" s="21"/>
      <c r="L53" s="21"/>
      <c r="M53" s="21"/>
      <c r="N53" s="21"/>
      <c r="O53" s="21"/>
      <c r="P53" s="21"/>
      <c r="Q53" s="21"/>
      <c r="R53" s="21"/>
      <c r="S53" s="21"/>
      <c r="T53" s="21"/>
      <c r="U53" s="21"/>
      <c r="V53" s="21"/>
      <c r="W53" s="21"/>
      <c r="X53" s="21"/>
      <c r="Y53" s="21"/>
      <c r="Z53" s="21"/>
    </row>
    <row r="54" spans="1:26">
      <c r="A54" s="226" t="s">
        <v>2287</v>
      </c>
      <c r="B54" s="226"/>
      <c r="C54" s="226"/>
      <c r="D54" s="132"/>
      <c r="E54" s="21"/>
      <c r="F54" s="21"/>
      <c r="G54" s="21"/>
      <c r="H54" s="21"/>
      <c r="I54" s="21"/>
      <c r="J54" s="21"/>
      <c r="K54" s="21"/>
      <c r="L54" s="21"/>
      <c r="M54" s="21"/>
      <c r="N54" s="21"/>
      <c r="O54" s="21"/>
      <c r="P54" s="21"/>
      <c r="Q54" s="21"/>
      <c r="R54" s="21"/>
      <c r="S54" s="21"/>
      <c r="T54" s="21"/>
      <c r="U54" s="21"/>
      <c r="V54" s="21"/>
      <c r="W54" s="21"/>
      <c r="X54" s="21"/>
      <c r="Y54" s="21"/>
      <c r="Z54" s="21"/>
    </row>
    <row r="55" spans="1:26">
      <c r="A55" s="227" t="s">
        <v>2026</v>
      </c>
      <c r="B55" s="227" t="s">
        <v>1793</v>
      </c>
      <c r="C55" s="227" t="s">
        <v>51</v>
      </c>
      <c r="D55" s="231"/>
      <c r="E55" s="21"/>
      <c r="F55" s="21"/>
      <c r="G55" s="21"/>
      <c r="H55" s="21"/>
      <c r="I55" s="21"/>
      <c r="J55" s="21"/>
      <c r="K55" s="21"/>
      <c r="L55" s="21"/>
      <c r="M55" s="21"/>
      <c r="N55" s="21"/>
      <c r="O55" s="21"/>
      <c r="P55" s="21"/>
      <c r="Q55" s="21"/>
      <c r="R55" s="21"/>
      <c r="S55" s="21"/>
      <c r="T55" s="21"/>
      <c r="U55" s="21"/>
      <c r="V55" s="21"/>
      <c r="W55" s="21"/>
      <c r="X55" s="21"/>
      <c r="Y55" s="21"/>
      <c r="Z55" s="21"/>
    </row>
    <row r="56" spans="1:26" ht="45">
      <c r="A56" s="36" t="s">
        <v>55</v>
      </c>
      <c r="B56" s="36" t="s">
        <v>56</v>
      </c>
      <c r="C56" s="36" t="s">
        <v>2288</v>
      </c>
      <c r="D56" s="11" t="s">
        <v>2289</v>
      </c>
      <c r="E56" s="21"/>
      <c r="F56" s="21"/>
      <c r="G56" s="21"/>
      <c r="H56" s="21"/>
      <c r="I56" s="21"/>
      <c r="J56" s="21"/>
      <c r="K56" s="21"/>
      <c r="L56" s="21"/>
      <c r="M56" s="21"/>
      <c r="N56" s="21"/>
      <c r="O56" s="21"/>
      <c r="P56" s="21"/>
      <c r="Q56" s="21"/>
      <c r="R56" s="21"/>
      <c r="S56" s="21"/>
      <c r="T56" s="21"/>
      <c r="U56" s="21"/>
      <c r="V56" s="21"/>
      <c r="W56" s="21"/>
      <c r="X56" s="21"/>
      <c r="Y56" s="21"/>
      <c r="Z56" s="21"/>
    </row>
    <row r="57" spans="1:26" ht="225">
      <c r="A57" s="36" t="s">
        <v>92</v>
      </c>
      <c r="B57" s="36" t="s">
        <v>93</v>
      </c>
      <c r="C57" s="36" t="s">
        <v>2290</v>
      </c>
      <c r="D57" s="11" t="s">
        <v>2289</v>
      </c>
      <c r="E57" s="21"/>
      <c r="F57" s="21"/>
      <c r="G57" s="21"/>
      <c r="H57" s="21"/>
      <c r="I57" s="21"/>
      <c r="J57" s="21"/>
      <c r="K57" s="21"/>
      <c r="L57" s="21"/>
      <c r="M57" s="21"/>
      <c r="N57" s="21"/>
      <c r="O57" s="21"/>
      <c r="P57" s="21"/>
      <c r="Q57" s="21"/>
      <c r="R57" s="21"/>
      <c r="S57" s="21"/>
      <c r="T57" s="21"/>
      <c r="U57" s="21"/>
      <c r="V57" s="21"/>
      <c r="W57" s="21"/>
      <c r="X57" s="21"/>
      <c r="Y57" s="21"/>
      <c r="Z57" s="21"/>
    </row>
    <row r="58" spans="1:26" ht="45">
      <c r="A58" s="151" t="s">
        <v>955</v>
      </c>
      <c r="B58" s="151" t="s">
        <v>956</v>
      </c>
      <c r="C58" s="151" t="s">
        <v>2291</v>
      </c>
      <c r="D58" s="232" t="s">
        <v>2292</v>
      </c>
      <c r="E58" s="21"/>
      <c r="F58" s="21"/>
      <c r="G58" s="21"/>
      <c r="H58" s="21"/>
      <c r="I58" s="21"/>
      <c r="J58" s="21"/>
      <c r="K58" s="21"/>
      <c r="L58" s="21"/>
      <c r="M58" s="21"/>
      <c r="N58" s="21"/>
      <c r="O58" s="21"/>
      <c r="P58" s="21"/>
      <c r="Q58" s="21"/>
      <c r="R58" s="21"/>
      <c r="S58" s="21"/>
      <c r="T58" s="21"/>
      <c r="U58" s="21"/>
      <c r="V58" s="21"/>
      <c r="W58" s="21"/>
      <c r="X58" s="21"/>
      <c r="Y58" s="21"/>
      <c r="Z58" s="21"/>
    </row>
    <row r="59" spans="1:26" ht="60">
      <c r="A59" s="36" t="s">
        <v>179</v>
      </c>
      <c r="B59" s="36" t="s">
        <v>180</v>
      </c>
      <c r="C59" s="36" t="s">
        <v>2293</v>
      </c>
      <c r="D59" s="11" t="s">
        <v>2289</v>
      </c>
      <c r="E59" s="21"/>
      <c r="F59" s="21"/>
      <c r="G59" s="21"/>
      <c r="H59" s="21"/>
      <c r="I59" s="21"/>
      <c r="J59" s="21"/>
      <c r="K59" s="21"/>
      <c r="L59" s="21"/>
      <c r="M59" s="21"/>
      <c r="N59" s="21"/>
      <c r="O59" s="21"/>
      <c r="P59" s="21"/>
      <c r="Q59" s="21"/>
      <c r="R59" s="21"/>
      <c r="S59" s="21"/>
      <c r="T59" s="21"/>
      <c r="U59" s="21"/>
      <c r="V59" s="21"/>
      <c r="W59" s="21"/>
      <c r="X59" s="21"/>
      <c r="Y59" s="21"/>
      <c r="Z59" s="21"/>
    </row>
    <row r="60" spans="1:26" ht="45">
      <c r="A60" s="36" t="s">
        <v>211</v>
      </c>
      <c r="B60" s="36" t="s">
        <v>212</v>
      </c>
      <c r="C60" s="36" t="s">
        <v>2294</v>
      </c>
      <c r="D60" s="11" t="s">
        <v>2295</v>
      </c>
      <c r="E60" s="21"/>
      <c r="F60" s="21"/>
      <c r="G60" s="21"/>
      <c r="H60" s="21"/>
      <c r="I60" s="21"/>
      <c r="J60" s="21"/>
      <c r="K60" s="21"/>
      <c r="L60" s="21"/>
      <c r="M60" s="21"/>
      <c r="N60" s="21"/>
      <c r="O60" s="21"/>
      <c r="P60" s="21"/>
      <c r="Q60" s="21"/>
      <c r="R60" s="21"/>
      <c r="S60" s="21"/>
      <c r="T60" s="21"/>
      <c r="U60" s="21"/>
      <c r="V60" s="21"/>
      <c r="W60" s="21"/>
      <c r="X60" s="21"/>
      <c r="Y60" s="21"/>
      <c r="Z60" s="21"/>
    </row>
    <row r="61" spans="1:26" ht="45">
      <c r="A61" s="36" t="s">
        <v>395</v>
      </c>
      <c r="B61" s="36" t="s">
        <v>396</v>
      </c>
      <c r="C61" s="36" t="s">
        <v>2296</v>
      </c>
      <c r="D61" s="11" t="s">
        <v>2292</v>
      </c>
      <c r="E61" s="21"/>
      <c r="F61" s="21"/>
      <c r="G61" s="21"/>
      <c r="H61" s="21"/>
      <c r="I61" s="21"/>
      <c r="J61" s="21"/>
      <c r="K61" s="21"/>
      <c r="L61" s="21"/>
      <c r="M61" s="21"/>
      <c r="N61" s="21"/>
      <c r="O61" s="21"/>
      <c r="P61" s="21"/>
      <c r="Q61" s="21"/>
      <c r="R61" s="21"/>
      <c r="S61" s="21"/>
      <c r="T61" s="21"/>
      <c r="U61" s="21"/>
      <c r="V61" s="21"/>
      <c r="W61" s="21"/>
      <c r="X61" s="21"/>
      <c r="Y61" s="21"/>
      <c r="Z61" s="21"/>
    </row>
    <row r="62" spans="1:26" ht="75">
      <c r="A62" s="36" t="s">
        <v>419</v>
      </c>
      <c r="B62" s="36" t="s">
        <v>420</v>
      </c>
      <c r="C62" s="36" t="s">
        <v>2297</v>
      </c>
      <c r="D62" s="5" t="s">
        <v>2298</v>
      </c>
      <c r="E62" s="21"/>
      <c r="F62" s="21"/>
      <c r="G62" s="21"/>
      <c r="H62" s="21"/>
      <c r="I62" s="21"/>
      <c r="J62" s="21"/>
      <c r="K62" s="21"/>
      <c r="L62" s="21"/>
      <c r="M62" s="21"/>
      <c r="N62" s="21"/>
      <c r="O62" s="21"/>
      <c r="P62" s="21"/>
      <c r="Q62" s="21"/>
      <c r="R62" s="21"/>
      <c r="S62" s="21"/>
      <c r="T62" s="21"/>
      <c r="U62" s="21"/>
      <c r="V62" s="21"/>
      <c r="W62" s="21"/>
      <c r="X62" s="21"/>
      <c r="Y62" s="21"/>
      <c r="Z62" s="21"/>
    </row>
    <row r="63" spans="1:26" ht="255">
      <c r="A63" s="36" t="s">
        <v>471</v>
      </c>
      <c r="B63" s="36" t="s">
        <v>472</v>
      </c>
      <c r="C63" s="36" t="s">
        <v>2299</v>
      </c>
      <c r="D63" s="5" t="s">
        <v>2300</v>
      </c>
      <c r="E63" s="21"/>
      <c r="F63" s="21"/>
      <c r="G63" s="21"/>
      <c r="H63" s="21"/>
      <c r="I63" s="21"/>
      <c r="J63" s="21"/>
      <c r="K63" s="21"/>
      <c r="L63" s="21"/>
      <c r="M63" s="21"/>
      <c r="N63" s="21"/>
      <c r="O63" s="21"/>
      <c r="P63" s="21"/>
      <c r="Q63" s="21"/>
      <c r="R63" s="21"/>
      <c r="S63" s="21"/>
      <c r="T63" s="21"/>
      <c r="U63" s="21"/>
      <c r="V63" s="21"/>
      <c r="W63" s="21"/>
      <c r="X63" s="21"/>
      <c r="Y63" s="21"/>
      <c r="Z63" s="21"/>
    </row>
    <row r="64" spans="1:26" ht="150">
      <c r="A64" s="36" t="s">
        <v>499</v>
      </c>
      <c r="B64" s="36" t="s">
        <v>500</v>
      </c>
      <c r="C64" s="36" t="s">
        <v>520</v>
      </c>
      <c r="D64" s="5" t="s">
        <v>2301</v>
      </c>
      <c r="E64" s="21"/>
      <c r="F64" s="21"/>
      <c r="G64" s="21"/>
      <c r="H64" s="21"/>
      <c r="I64" s="21"/>
      <c r="J64" s="21"/>
      <c r="K64" s="21"/>
      <c r="L64" s="21"/>
      <c r="M64" s="21"/>
      <c r="N64" s="21"/>
      <c r="O64" s="21"/>
      <c r="P64" s="21"/>
      <c r="Q64" s="21"/>
      <c r="R64" s="21"/>
      <c r="S64" s="21"/>
      <c r="T64" s="21"/>
      <c r="U64" s="21"/>
      <c r="V64" s="21"/>
      <c r="W64" s="21"/>
      <c r="X64" s="21"/>
      <c r="Y64" s="21"/>
      <c r="Z64" s="21"/>
    </row>
    <row r="65" spans="1:26" ht="165">
      <c r="A65" s="36" t="s">
        <v>546</v>
      </c>
      <c r="B65" s="36" t="s">
        <v>547</v>
      </c>
      <c r="C65" s="36" t="s">
        <v>2302</v>
      </c>
      <c r="D65" s="5" t="s">
        <v>2303</v>
      </c>
      <c r="E65" s="21"/>
      <c r="F65" s="21"/>
      <c r="G65" s="21"/>
      <c r="H65" s="21"/>
      <c r="I65" s="21"/>
      <c r="J65" s="21"/>
      <c r="K65" s="21"/>
      <c r="L65" s="21"/>
      <c r="M65" s="21"/>
      <c r="N65" s="21"/>
      <c r="O65" s="21"/>
      <c r="P65" s="21"/>
      <c r="Q65" s="21"/>
      <c r="R65" s="21"/>
      <c r="S65" s="21"/>
      <c r="T65" s="21"/>
      <c r="U65" s="21"/>
      <c r="V65" s="21"/>
      <c r="W65" s="21"/>
      <c r="X65" s="21"/>
      <c r="Y65" s="21"/>
      <c r="Z65" s="21"/>
    </row>
    <row r="66" spans="1:26" ht="30">
      <c r="A66" s="36" t="s">
        <v>573</v>
      </c>
      <c r="B66" s="36" t="s">
        <v>574</v>
      </c>
      <c r="C66" s="36" t="s">
        <v>2304</v>
      </c>
      <c r="D66" s="5" t="s">
        <v>2300</v>
      </c>
      <c r="E66" s="21"/>
      <c r="F66" s="21"/>
      <c r="G66" s="21"/>
      <c r="H66" s="21"/>
      <c r="I66" s="21"/>
      <c r="J66" s="21"/>
      <c r="K66" s="21"/>
      <c r="L66" s="21"/>
      <c r="M66" s="21"/>
      <c r="N66" s="21"/>
      <c r="O66" s="21"/>
      <c r="P66" s="21"/>
      <c r="Q66" s="21"/>
      <c r="R66" s="21"/>
      <c r="S66" s="21"/>
      <c r="T66" s="21"/>
      <c r="U66" s="21"/>
      <c r="V66" s="21"/>
      <c r="W66" s="21"/>
      <c r="X66" s="21"/>
      <c r="Y66" s="21"/>
      <c r="Z66" s="21"/>
    </row>
    <row r="67" spans="1:26" ht="105">
      <c r="A67" s="36" t="s">
        <v>598</v>
      </c>
      <c r="B67" s="36" t="s">
        <v>599</v>
      </c>
      <c r="C67" s="36" t="s">
        <v>2305</v>
      </c>
      <c r="D67" s="5" t="s">
        <v>2300</v>
      </c>
      <c r="E67" s="21"/>
      <c r="F67" s="21"/>
      <c r="G67" s="21"/>
      <c r="H67" s="21"/>
      <c r="I67" s="21"/>
      <c r="J67" s="21"/>
      <c r="K67" s="21"/>
      <c r="L67" s="21"/>
      <c r="M67" s="21"/>
      <c r="N67" s="21"/>
      <c r="O67" s="21"/>
      <c r="P67" s="21"/>
      <c r="Q67" s="21"/>
      <c r="R67" s="21"/>
      <c r="S67" s="21"/>
      <c r="T67" s="21"/>
      <c r="U67" s="21"/>
      <c r="V67" s="21"/>
      <c r="W67" s="21"/>
      <c r="X67" s="21"/>
      <c r="Y67" s="21"/>
      <c r="Z67" s="21"/>
    </row>
    <row r="68" spans="1:26">
      <c r="A68" s="36" t="s">
        <v>668</v>
      </c>
      <c r="B68" s="36" t="s">
        <v>669</v>
      </c>
      <c r="C68" s="105" t="s">
        <v>690</v>
      </c>
      <c r="D68" s="11" t="s">
        <v>2298</v>
      </c>
      <c r="E68" s="21"/>
      <c r="F68" s="21"/>
      <c r="G68" s="21"/>
      <c r="H68" s="21"/>
      <c r="I68" s="21"/>
      <c r="J68" s="21"/>
      <c r="K68" s="21"/>
      <c r="L68" s="21"/>
      <c r="M68" s="21"/>
      <c r="N68" s="21"/>
      <c r="O68" s="21"/>
      <c r="P68" s="21"/>
      <c r="Q68" s="21"/>
      <c r="R68" s="21"/>
      <c r="S68" s="21"/>
      <c r="T68" s="21"/>
      <c r="U68" s="21"/>
      <c r="V68" s="21"/>
      <c r="W68" s="21"/>
      <c r="X68" s="21"/>
      <c r="Y68" s="21"/>
      <c r="Z68" s="21"/>
    </row>
    <row r="69" spans="1:26">
      <c r="A69" s="36" t="s">
        <v>693</v>
      </c>
      <c r="B69" s="36" t="s">
        <v>694</v>
      </c>
      <c r="C69" s="36" t="s">
        <v>2306</v>
      </c>
      <c r="D69" s="11" t="s">
        <v>2307</v>
      </c>
      <c r="E69" s="21"/>
      <c r="F69" s="21"/>
      <c r="G69" s="21"/>
      <c r="H69" s="21"/>
      <c r="I69" s="21"/>
      <c r="J69" s="21"/>
      <c r="K69" s="21"/>
      <c r="L69" s="21"/>
      <c r="M69" s="21"/>
      <c r="N69" s="21"/>
      <c r="O69" s="21"/>
      <c r="P69" s="21"/>
      <c r="Q69" s="21"/>
      <c r="R69" s="21"/>
      <c r="S69" s="21"/>
      <c r="T69" s="21"/>
      <c r="U69" s="21"/>
      <c r="V69" s="21"/>
      <c r="W69" s="21"/>
      <c r="X69" s="21"/>
      <c r="Y69" s="21"/>
      <c r="Z69" s="21"/>
    </row>
    <row r="70" spans="1:26" ht="150">
      <c r="A70" s="36" t="s">
        <v>929</v>
      </c>
      <c r="B70" s="36" t="s">
        <v>930</v>
      </c>
      <c r="C70" s="36" t="s">
        <v>2308</v>
      </c>
      <c r="D70" s="11" t="s">
        <v>2309</v>
      </c>
      <c r="E70" s="21"/>
      <c r="F70" s="21"/>
      <c r="G70" s="21"/>
      <c r="H70" s="21"/>
      <c r="I70" s="21"/>
      <c r="J70" s="21"/>
      <c r="K70" s="21"/>
      <c r="L70" s="21"/>
      <c r="M70" s="21"/>
      <c r="N70" s="21"/>
      <c r="O70" s="21"/>
      <c r="P70" s="21"/>
      <c r="Q70" s="21"/>
      <c r="R70" s="21"/>
      <c r="S70" s="21"/>
      <c r="T70" s="21"/>
      <c r="U70" s="21"/>
      <c r="V70" s="21"/>
      <c r="W70" s="21"/>
      <c r="X70" s="21"/>
      <c r="Y70" s="21"/>
      <c r="Z70" s="21"/>
    </row>
    <row r="71" spans="1:26" ht="75">
      <c r="A71" s="36" t="s">
        <v>740</v>
      </c>
      <c r="B71" s="36" t="s">
        <v>741</v>
      </c>
      <c r="C71" s="36" t="s">
        <v>2310</v>
      </c>
      <c r="D71" s="11" t="s">
        <v>2307</v>
      </c>
      <c r="E71" s="21"/>
      <c r="F71" s="21"/>
      <c r="G71" s="21"/>
      <c r="H71" s="21"/>
      <c r="I71" s="21"/>
      <c r="J71" s="21"/>
      <c r="K71" s="21"/>
      <c r="L71" s="21"/>
      <c r="M71" s="21"/>
      <c r="N71" s="21"/>
      <c r="O71" s="21"/>
      <c r="P71" s="21"/>
      <c r="Q71" s="21"/>
      <c r="R71" s="21"/>
      <c r="S71" s="21"/>
      <c r="T71" s="21"/>
      <c r="U71" s="21"/>
      <c r="V71" s="21"/>
      <c r="W71" s="21"/>
      <c r="X71" s="21"/>
      <c r="Y71" s="21"/>
      <c r="Z71" s="21"/>
    </row>
    <row r="72" spans="1:26" ht="45">
      <c r="A72" s="36" t="s">
        <v>295</v>
      </c>
      <c r="B72" s="36" t="s">
        <v>296</v>
      </c>
      <c r="C72" s="36" t="s">
        <v>2311</v>
      </c>
      <c r="D72" s="11" t="s">
        <v>2298</v>
      </c>
      <c r="E72" s="21"/>
      <c r="F72" s="21"/>
      <c r="G72" s="21"/>
      <c r="H72" s="21"/>
      <c r="I72" s="21"/>
      <c r="J72" s="21"/>
      <c r="K72" s="21"/>
      <c r="L72" s="21"/>
      <c r="M72" s="21"/>
      <c r="N72" s="21"/>
      <c r="O72" s="21"/>
      <c r="P72" s="21"/>
      <c r="Q72" s="21"/>
      <c r="R72" s="21"/>
      <c r="S72" s="21"/>
      <c r="T72" s="21"/>
      <c r="U72" s="21"/>
      <c r="V72" s="21"/>
      <c r="W72" s="21"/>
      <c r="X72" s="21"/>
      <c r="Y72" s="21"/>
      <c r="Z72" s="21"/>
    </row>
    <row r="73" spans="1:26" ht="75">
      <c r="A73" s="36" t="s">
        <v>792</v>
      </c>
      <c r="B73" s="36" t="s">
        <v>793</v>
      </c>
      <c r="C73" s="36" t="s">
        <v>2312</v>
      </c>
      <c r="D73" s="11" t="s">
        <v>2313</v>
      </c>
      <c r="E73" s="21"/>
      <c r="F73" s="21"/>
      <c r="G73" s="21"/>
      <c r="H73" s="21"/>
      <c r="I73" s="21"/>
      <c r="J73" s="21"/>
      <c r="K73" s="21"/>
      <c r="L73" s="21"/>
      <c r="M73" s="21"/>
      <c r="N73" s="21"/>
      <c r="O73" s="21"/>
      <c r="P73" s="21"/>
      <c r="Q73" s="21"/>
      <c r="R73" s="21"/>
      <c r="S73" s="21"/>
      <c r="T73" s="21"/>
      <c r="U73" s="21"/>
      <c r="V73" s="21"/>
      <c r="W73" s="21"/>
      <c r="X73" s="21"/>
      <c r="Y73" s="21"/>
      <c r="Z73" s="21"/>
    </row>
    <row r="74" spans="1:26" ht="30">
      <c r="A74" s="36" t="s">
        <v>1109</v>
      </c>
      <c r="B74" s="36" t="s">
        <v>1110</v>
      </c>
      <c r="C74" s="36" t="s">
        <v>1128</v>
      </c>
      <c r="D74" s="5" t="s">
        <v>2303</v>
      </c>
      <c r="E74" s="21"/>
      <c r="F74" s="21"/>
      <c r="G74" s="21"/>
      <c r="H74" s="21"/>
      <c r="I74" s="21"/>
      <c r="J74" s="21"/>
      <c r="K74" s="21"/>
      <c r="L74" s="21"/>
      <c r="M74" s="21"/>
      <c r="N74" s="21"/>
      <c r="O74" s="21"/>
      <c r="P74" s="21"/>
      <c r="Q74" s="21"/>
      <c r="R74" s="21"/>
      <c r="S74" s="21"/>
      <c r="T74" s="21"/>
      <c r="U74" s="21"/>
      <c r="V74" s="21"/>
      <c r="W74" s="21"/>
      <c r="X74" s="21"/>
      <c r="Y74" s="21"/>
      <c r="Z74" s="21"/>
    </row>
    <row r="75" spans="1:26" ht="90">
      <c r="A75" s="112" t="s">
        <v>445</v>
      </c>
      <c r="B75" s="112" t="s">
        <v>446</v>
      </c>
      <c r="C75" s="36" t="s">
        <v>468</v>
      </c>
      <c r="D75" s="11" t="s">
        <v>2307</v>
      </c>
      <c r="E75" s="21"/>
      <c r="F75" s="21"/>
      <c r="G75" s="21"/>
      <c r="H75" s="21"/>
      <c r="I75" s="21"/>
      <c r="J75" s="21"/>
      <c r="K75" s="21"/>
      <c r="L75" s="21"/>
      <c r="M75" s="21"/>
      <c r="N75" s="21"/>
      <c r="O75" s="21"/>
      <c r="P75" s="21"/>
      <c r="Q75" s="21"/>
      <c r="R75" s="21"/>
      <c r="S75" s="21"/>
      <c r="T75" s="21"/>
      <c r="U75" s="21"/>
      <c r="V75" s="21"/>
      <c r="W75" s="21"/>
      <c r="X75" s="21"/>
      <c r="Y75" s="21"/>
      <c r="Z75" s="21"/>
    </row>
    <row r="76" spans="1:26">
      <c r="A76" s="11"/>
      <c r="B76" s="11"/>
      <c r="C76" s="11"/>
      <c r="D76" s="11"/>
      <c r="E76" s="21"/>
      <c r="F76" s="21"/>
      <c r="G76" s="21"/>
      <c r="H76" s="21"/>
      <c r="I76" s="21"/>
      <c r="J76" s="21"/>
      <c r="K76" s="21"/>
      <c r="L76" s="21"/>
      <c r="M76" s="21"/>
      <c r="N76" s="21"/>
      <c r="O76" s="21"/>
      <c r="P76" s="21"/>
      <c r="Q76" s="21"/>
      <c r="R76" s="21"/>
      <c r="S76" s="21"/>
      <c r="T76" s="21"/>
      <c r="U76" s="21"/>
      <c r="V76" s="21"/>
      <c r="W76" s="21"/>
      <c r="X76" s="21"/>
      <c r="Y76" s="21"/>
      <c r="Z76" s="21"/>
    </row>
    <row r="77" spans="1:26">
      <c r="A77" s="11"/>
      <c r="B77" s="11"/>
      <c r="C77" s="11"/>
      <c r="D77" s="11"/>
      <c r="E77" s="21"/>
      <c r="F77" s="21"/>
      <c r="G77" s="21"/>
      <c r="H77" s="21"/>
      <c r="I77" s="21"/>
      <c r="J77" s="21"/>
      <c r="K77" s="21"/>
      <c r="L77" s="21"/>
      <c r="M77" s="21"/>
      <c r="N77" s="21"/>
      <c r="O77" s="21"/>
      <c r="P77" s="21"/>
      <c r="Q77" s="21"/>
      <c r="R77" s="21"/>
      <c r="S77" s="21"/>
      <c r="T77" s="21"/>
      <c r="U77" s="21"/>
      <c r="V77" s="21"/>
      <c r="W77" s="21"/>
      <c r="X77" s="21"/>
      <c r="Y77" s="21"/>
      <c r="Z77" s="21"/>
    </row>
    <row r="78" spans="1:26">
      <c r="A78" s="108" t="s">
        <v>2314</v>
      </c>
      <c r="B78" s="108"/>
      <c r="C78" s="108"/>
      <c r="D78" s="11"/>
      <c r="E78" s="21"/>
      <c r="F78" s="21"/>
      <c r="G78" s="21"/>
      <c r="H78" s="21"/>
      <c r="I78" s="21"/>
      <c r="J78" s="21"/>
      <c r="K78" s="21"/>
      <c r="L78" s="21"/>
      <c r="M78" s="21"/>
      <c r="N78" s="21"/>
      <c r="O78" s="21"/>
      <c r="P78" s="21"/>
      <c r="Q78" s="21"/>
      <c r="R78" s="21"/>
      <c r="S78" s="21"/>
      <c r="T78" s="21"/>
      <c r="U78" s="21"/>
      <c r="V78" s="21"/>
      <c r="W78" s="21"/>
      <c r="X78" s="21"/>
      <c r="Y78" s="21"/>
      <c r="Z78" s="21"/>
    </row>
    <row r="79" spans="1:26">
      <c r="A79" s="230" t="s">
        <v>2315</v>
      </c>
      <c r="B79" s="230" t="s">
        <v>2316</v>
      </c>
      <c r="C79" s="230" t="s">
        <v>1597</v>
      </c>
      <c r="D79" s="11"/>
      <c r="E79" s="21"/>
      <c r="F79" s="21"/>
      <c r="G79" s="21"/>
      <c r="H79" s="21"/>
      <c r="I79" s="21"/>
      <c r="J79" s="21"/>
      <c r="K79" s="21"/>
      <c r="L79" s="21"/>
      <c r="M79" s="21"/>
      <c r="N79" s="21"/>
      <c r="O79" s="21"/>
      <c r="P79" s="21"/>
      <c r="Q79" s="21"/>
      <c r="R79" s="21"/>
      <c r="S79" s="21"/>
      <c r="T79" s="21"/>
      <c r="U79" s="21"/>
      <c r="V79" s="21"/>
      <c r="W79" s="21"/>
      <c r="X79" s="21"/>
      <c r="Y79" s="21"/>
      <c r="Z79" s="21"/>
    </row>
    <row r="80" spans="1:26">
      <c r="A80" s="112" t="s">
        <v>2289</v>
      </c>
      <c r="B80" s="112">
        <f ca="1">IFERROR(__xludf.DUMMYFUNCTION("counta(split(C80,"",""))"),3)</f>
        <v>3</v>
      </c>
      <c r="C80" s="112" t="s">
        <v>2317</v>
      </c>
      <c r="D80" s="11"/>
      <c r="E80" s="21"/>
      <c r="F80" s="21"/>
      <c r="G80" s="21"/>
      <c r="H80" s="21"/>
      <c r="I80" s="21"/>
      <c r="J80" s="21"/>
      <c r="K80" s="21"/>
      <c r="L80" s="21"/>
      <c r="M80" s="21"/>
      <c r="N80" s="21"/>
      <c r="O80" s="21"/>
      <c r="P80" s="21"/>
      <c r="Q80" s="21"/>
      <c r="R80" s="21"/>
      <c r="S80" s="21"/>
      <c r="T80" s="21"/>
      <c r="U80" s="21"/>
      <c r="V80" s="21"/>
      <c r="W80" s="21"/>
      <c r="X80" s="21"/>
      <c r="Y80" s="21"/>
      <c r="Z80" s="21"/>
    </row>
    <row r="81" spans="1:26">
      <c r="A81" s="112" t="s">
        <v>2292</v>
      </c>
      <c r="B81" s="112">
        <f ca="1">IFERROR(__xludf.DUMMYFUNCTION("counta(split(C81,"",""))"),1)</f>
        <v>1</v>
      </c>
      <c r="C81" s="112" t="s">
        <v>396</v>
      </c>
      <c r="D81" s="11"/>
      <c r="E81" s="21"/>
      <c r="F81" s="21"/>
      <c r="G81" s="21"/>
      <c r="H81" s="21"/>
      <c r="I81" s="21"/>
      <c r="J81" s="21"/>
      <c r="K81" s="21"/>
      <c r="L81" s="21"/>
      <c r="M81" s="21"/>
      <c r="N81" s="21"/>
      <c r="O81" s="21"/>
      <c r="P81" s="21"/>
      <c r="Q81" s="21"/>
      <c r="R81" s="21"/>
      <c r="S81" s="21"/>
      <c r="T81" s="21"/>
      <c r="U81" s="21"/>
      <c r="V81" s="21"/>
      <c r="W81" s="21"/>
      <c r="X81" s="21"/>
      <c r="Y81" s="21"/>
      <c r="Z81" s="21"/>
    </row>
    <row r="82" spans="1:26">
      <c r="A82" s="36" t="s">
        <v>2300</v>
      </c>
      <c r="B82" s="112">
        <f ca="1">IFERROR(__xludf.DUMMYFUNCTION("counta(split(C82,"",""))"),5)</f>
        <v>5</v>
      </c>
      <c r="C82" s="112" t="s">
        <v>2318</v>
      </c>
      <c r="D82" s="11"/>
      <c r="E82" s="21"/>
      <c r="F82" s="21"/>
      <c r="G82" s="21"/>
      <c r="H82" s="21"/>
      <c r="I82" s="21"/>
      <c r="J82" s="21"/>
      <c r="K82" s="21"/>
      <c r="L82" s="21"/>
      <c r="M82" s="21"/>
      <c r="N82" s="21"/>
      <c r="O82" s="21"/>
      <c r="P82" s="21"/>
      <c r="Q82" s="21"/>
      <c r="R82" s="21"/>
      <c r="S82" s="21"/>
      <c r="T82" s="21"/>
      <c r="U82" s="21"/>
      <c r="V82" s="21"/>
      <c r="W82" s="21"/>
      <c r="X82" s="21"/>
      <c r="Y82" s="21"/>
      <c r="Z82" s="21"/>
    </row>
    <row r="83" spans="1:26">
      <c r="A83" s="112" t="s">
        <v>2319</v>
      </c>
      <c r="B83" s="112">
        <f ca="1">IFERROR(__xludf.DUMMYFUNCTION("counta(split(C83,"",""))"),1)</f>
        <v>1</v>
      </c>
      <c r="C83" s="112" t="s">
        <v>930</v>
      </c>
      <c r="D83" s="11"/>
      <c r="E83" s="21"/>
      <c r="F83" s="21"/>
      <c r="G83" s="21"/>
      <c r="H83" s="21"/>
      <c r="I83" s="21"/>
      <c r="J83" s="21"/>
      <c r="K83" s="21"/>
      <c r="L83" s="21"/>
      <c r="M83" s="21"/>
      <c r="N83" s="21"/>
      <c r="O83" s="21"/>
      <c r="P83" s="21"/>
      <c r="Q83" s="21"/>
      <c r="R83" s="21"/>
      <c r="S83" s="21"/>
      <c r="T83" s="21"/>
      <c r="U83" s="21"/>
      <c r="V83" s="21"/>
      <c r="W83" s="21"/>
      <c r="X83" s="21"/>
      <c r="Y83" s="21"/>
      <c r="Z83" s="21"/>
    </row>
    <row r="84" spans="1:26">
      <c r="A84" s="36" t="s">
        <v>2320</v>
      </c>
      <c r="B84" s="112">
        <f ca="1">IFERROR(__xludf.DUMMYFUNCTION("counta(split(C84,"",""))"),5)</f>
        <v>5</v>
      </c>
      <c r="C84" s="112" t="s">
        <v>2321</v>
      </c>
      <c r="D84" s="11"/>
      <c r="E84" s="21"/>
      <c r="F84" s="21"/>
      <c r="G84" s="21"/>
      <c r="H84" s="21"/>
      <c r="I84" s="21"/>
      <c r="J84" s="21"/>
      <c r="K84" s="21"/>
      <c r="L84" s="21"/>
      <c r="M84" s="21"/>
      <c r="N84" s="21"/>
      <c r="O84" s="21"/>
      <c r="P84" s="21"/>
      <c r="Q84" s="21"/>
      <c r="R84" s="21"/>
      <c r="S84" s="21"/>
      <c r="T84" s="21"/>
      <c r="U84" s="21"/>
      <c r="V84" s="21"/>
      <c r="W84" s="21"/>
      <c r="X84" s="21"/>
      <c r="Y84" s="21"/>
      <c r="Z84" s="21"/>
    </row>
    <row r="85" spans="1:26">
      <c r="A85" s="112" t="s">
        <v>2322</v>
      </c>
      <c r="B85" s="112">
        <f ca="1">IFERROR(__xludf.DUMMYFUNCTION("counta(split(C85,"",""))"),1)</f>
        <v>1</v>
      </c>
      <c r="C85" s="112" t="s">
        <v>212</v>
      </c>
      <c r="D85" s="11"/>
      <c r="E85" s="21"/>
      <c r="F85" s="21"/>
      <c r="G85" s="21"/>
      <c r="H85" s="21"/>
      <c r="I85" s="21"/>
      <c r="J85" s="21"/>
      <c r="K85" s="21"/>
      <c r="L85" s="21"/>
      <c r="M85" s="21"/>
      <c r="N85" s="21"/>
      <c r="O85" s="21"/>
      <c r="P85" s="21"/>
      <c r="Q85" s="21"/>
      <c r="R85" s="21"/>
      <c r="S85" s="21"/>
      <c r="T85" s="21"/>
      <c r="U85" s="21"/>
      <c r="V85" s="21"/>
      <c r="W85" s="21"/>
      <c r="X85" s="21"/>
      <c r="Y85" s="21"/>
      <c r="Z85" s="21"/>
    </row>
    <row r="86" spans="1:26">
      <c r="A86" s="36" t="s">
        <v>2307</v>
      </c>
      <c r="B86" s="112">
        <f ca="1">IFERROR(__xludf.DUMMYFUNCTION("counta(split(C86,"",""))"),3)</f>
        <v>3</v>
      </c>
      <c r="C86" s="112" t="s">
        <v>2323</v>
      </c>
      <c r="D86" s="11"/>
      <c r="E86" s="21"/>
      <c r="F86" s="21"/>
      <c r="G86" s="21"/>
      <c r="H86" s="21"/>
      <c r="I86" s="21"/>
      <c r="J86" s="21"/>
      <c r="K86" s="21"/>
      <c r="L86" s="21"/>
      <c r="M86" s="21"/>
      <c r="N86" s="21"/>
      <c r="O86" s="21"/>
      <c r="P86" s="21"/>
      <c r="Q86" s="21"/>
      <c r="R86" s="21"/>
      <c r="S86" s="21"/>
      <c r="T86" s="21"/>
      <c r="U86" s="21"/>
      <c r="V86" s="21"/>
      <c r="W86" s="21"/>
      <c r="X86" s="21"/>
      <c r="Y86" s="21"/>
      <c r="Z86" s="21"/>
    </row>
    <row r="87" spans="1:26">
      <c r="A87" s="173" t="s">
        <v>2324</v>
      </c>
      <c r="B87" s="173">
        <f ca="1">IFERROR(__xludf.DUMMYFUNCTION("counta(split(C87,"",""))"),1)</f>
        <v>1</v>
      </c>
      <c r="C87" s="173" t="s">
        <v>793</v>
      </c>
      <c r="D87" s="11"/>
      <c r="E87" s="21"/>
      <c r="F87" s="21"/>
      <c r="G87" s="21"/>
      <c r="H87" s="21"/>
      <c r="I87" s="21"/>
      <c r="J87" s="21"/>
      <c r="K87" s="21"/>
      <c r="L87" s="21"/>
      <c r="M87" s="21"/>
      <c r="N87" s="21"/>
      <c r="O87" s="21"/>
      <c r="P87" s="21"/>
      <c r="Q87" s="21"/>
      <c r="R87" s="21"/>
      <c r="S87" s="21"/>
      <c r="T87" s="21"/>
      <c r="U87" s="21"/>
      <c r="V87" s="21"/>
      <c r="W87" s="21"/>
      <c r="X87" s="21"/>
      <c r="Y87" s="21"/>
      <c r="Z87" s="21"/>
    </row>
    <row r="88" spans="1:26">
      <c r="A88" s="11"/>
      <c r="B88" s="11"/>
      <c r="C88" s="11"/>
      <c r="D88" s="11"/>
      <c r="E88" s="21"/>
      <c r="F88" s="21"/>
      <c r="G88" s="21"/>
      <c r="H88" s="21"/>
      <c r="I88" s="21"/>
      <c r="J88" s="21"/>
      <c r="K88" s="21"/>
      <c r="L88" s="21"/>
      <c r="M88" s="21"/>
      <c r="N88" s="21"/>
      <c r="O88" s="21"/>
      <c r="P88" s="21"/>
      <c r="Q88" s="21"/>
      <c r="R88" s="21"/>
      <c r="S88" s="21"/>
      <c r="T88" s="21"/>
      <c r="U88" s="21"/>
      <c r="V88" s="21"/>
      <c r="W88" s="21"/>
      <c r="X88" s="21"/>
      <c r="Y88" s="21"/>
      <c r="Z88" s="21"/>
    </row>
    <row r="89" spans="1:26">
      <c r="A89" s="11"/>
      <c r="B89" s="11"/>
      <c r="C89" s="11"/>
      <c r="D89" s="11"/>
      <c r="E89" s="21"/>
      <c r="F89" s="21"/>
      <c r="G89" s="21"/>
      <c r="H89" s="21"/>
      <c r="I89" s="21"/>
      <c r="J89" s="21"/>
      <c r="K89" s="21"/>
      <c r="L89" s="21"/>
      <c r="M89" s="21"/>
      <c r="N89" s="21"/>
      <c r="O89" s="21"/>
      <c r="P89" s="21"/>
      <c r="Q89" s="21"/>
      <c r="R89" s="21"/>
      <c r="S89" s="21"/>
      <c r="T89" s="21"/>
      <c r="U89" s="21"/>
      <c r="V89" s="21"/>
      <c r="W89" s="21"/>
      <c r="X89" s="21"/>
      <c r="Y89" s="21"/>
      <c r="Z89" s="21"/>
    </row>
    <row r="90" spans="1:26">
      <c r="A90" s="11"/>
      <c r="B90" s="11"/>
      <c r="C90" s="11"/>
      <c r="D90" s="11"/>
      <c r="E90" s="21"/>
      <c r="F90" s="21"/>
      <c r="G90" s="21"/>
      <c r="H90" s="21"/>
      <c r="I90" s="21"/>
      <c r="J90" s="21"/>
      <c r="K90" s="21"/>
      <c r="L90" s="21"/>
      <c r="M90" s="21"/>
      <c r="N90" s="21"/>
      <c r="O90" s="21"/>
      <c r="P90" s="21"/>
      <c r="Q90" s="21"/>
      <c r="R90" s="21"/>
      <c r="S90" s="21"/>
      <c r="T90" s="21"/>
      <c r="U90" s="21"/>
      <c r="V90" s="21"/>
      <c r="W90" s="21"/>
      <c r="X90" s="21"/>
      <c r="Y90" s="21"/>
      <c r="Z90" s="21"/>
    </row>
    <row r="91" spans="1:26">
      <c r="A91" s="11"/>
      <c r="B91" s="11"/>
      <c r="C91" s="11"/>
      <c r="D91" s="11"/>
      <c r="E91" s="21"/>
      <c r="F91" s="21"/>
      <c r="G91" s="21"/>
      <c r="H91" s="21"/>
      <c r="I91" s="21"/>
      <c r="J91" s="21"/>
      <c r="K91" s="21"/>
      <c r="L91" s="21"/>
      <c r="M91" s="21"/>
      <c r="N91" s="21"/>
      <c r="O91" s="21"/>
      <c r="P91" s="21"/>
      <c r="Q91" s="21"/>
      <c r="R91" s="21"/>
      <c r="S91" s="21"/>
      <c r="T91" s="21"/>
      <c r="U91" s="21"/>
      <c r="V91" s="21"/>
      <c r="W91" s="21"/>
      <c r="X91" s="21"/>
      <c r="Y91" s="21"/>
      <c r="Z91" s="21"/>
    </row>
    <row r="92" spans="1:26">
      <c r="A92" s="11"/>
      <c r="B92" s="11"/>
      <c r="C92" s="11"/>
      <c r="D92" s="11"/>
      <c r="E92" s="21"/>
      <c r="F92" s="21"/>
      <c r="G92" s="21"/>
      <c r="H92" s="21"/>
      <c r="I92" s="21"/>
      <c r="J92" s="21"/>
      <c r="K92" s="21"/>
      <c r="L92" s="21"/>
      <c r="M92" s="21"/>
      <c r="N92" s="21"/>
      <c r="O92" s="21"/>
      <c r="P92" s="21"/>
      <c r="Q92" s="21"/>
      <c r="R92" s="21"/>
      <c r="S92" s="21"/>
      <c r="T92" s="21"/>
      <c r="U92" s="21"/>
      <c r="V92" s="21"/>
      <c r="W92" s="21"/>
      <c r="X92" s="21"/>
      <c r="Y92" s="21"/>
      <c r="Z92" s="21"/>
    </row>
    <row r="93" spans="1:26">
      <c r="A93" s="11"/>
      <c r="B93" s="11"/>
      <c r="C93" s="11"/>
      <c r="D93" s="11"/>
      <c r="E93" s="21"/>
      <c r="F93" s="21"/>
      <c r="G93" s="21"/>
      <c r="H93" s="21"/>
      <c r="I93" s="21"/>
      <c r="J93" s="21"/>
      <c r="K93" s="21"/>
      <c r="L93" s="21"/>
      <c r="M93" s="21"/>
      <c r="N93" s="21"/>
      <c r="O93" s="21"/>
      <c r="P93" s="21"/>
      <c r="Q93" s="21"/>
      <c r="R93" s="21"/>
      <c r="S93" s="21"/>
      <c r="T93" s="21"/>
      <c r="U93" s="21"/>
      <c r="V93" s="21"/>
      <c r="W93" s="21"/>
      <c r="X93" s="21"/>
      <c r="Y93" s="21"/>
      <c r="Z93" s="21"/>
    </row>
    <row r="94" spans="1:26">
      <c r="A94" s="11"/>
      <c r="B94" s="11"/>
      <c r="C94" s="11"/>
      <c r="D94" s="11"/>
      <c r="E94" s="21"/>
      <c r="F94" s="21"/>
      <c r="G94" s="21"/>
      <c r="H94" s="21"/>
      <c r="I94" s="21"/>
      <c r="J94" s="21"/>
      <c r="K94" s="21"/>
      <c r="L94" s="21"/>
      <c r="M94" s="21"/>
      <c r="N94" s="21"/>
      <c r="O94" s="21"/>
      <c r="P94" s="21"/>
      <c r="Q94" s="21"/>
      <c r="R94" s="21"/>
      <c r="S94" s="21"/>
      <c r="T94" s="21"/>
      <c r="U94" s="21"/>
      <c r="V94" s="21"/>
      <c r="W94" s="21"/>
      <c r="X94" s="21"/>
      <c r="Y94" s="21"/>
      <c r="Z94" s="21"/>
    </row>
    <row r="95" spans="1:26">
      <c r="A95" s="11"/>
      <c r="B95" s="11"/>
      <c r="C95" s="11"/>
      <c r="D95" s="11"/>
      <c r="E95" s="21"/>
      <c r="F95" s="21"/>
      <c r="G95" s="21"/>
      <c r="H95" s="21"/>
      <c r="I95" s="21"/>
      <c r="J95" s="21"/>
      <c r="K95" s="21"/>
      <c r="L95" s="21"/>
      <c r="M95" s="21"/>
      <c r="N95" s="21"/>
      <c r="O95" s="21"/>
      <c r="P95" s="21"/>
      <c r="Q95" s="21"/>
      <c r="R95" s="21"/>
      <c r="S95" s="21"/>
      <c r="T95" s="21"/>
      <c r="U95" s="21"/>
      <c r="V95" s="21"/>
      <c r="W95" s="21"/>
      <c r="X95" s="21"/>
      <c r="Y95" s="21"/>
      <c r="Z95" s="21"/>
    </row>
    <row r="96" spans="1:26">
      <c r="A96" s="11"/>
      <c r="B96" s="11"/>
      <c r="C96" s="11"/>
      <c r="D96" s="11"/>
      <c r="E96" s="21"/>
      <c r="F96" s="21"/>
      <c r="G96" s="21"/>
      <c r="H96" s="21"/>
      <c r="I96" s="21"/>
      <c r="J96" s="21"/>
      <c r="K96" s="21"/>
      <c r="L96" s="21"/>
      <c r="M96" s="21"/>
      <c r="N96" s="21"/>
      <c r="O96" s="21"/>
      <c r="P96" s="21"/>
      <c r="Q96" s="21"/>
      <c r="R96" s="21"/>
      <c r="S96" s="21"/>
      <c r="T96" s="21"/>
      <c r="U96" s="21"/>
      <c r="V96" s="21"/>
      <c r="W96" s="21"/>
      <c r="X96" s="21"/>
      <c r="Y96" s="21"/>
      <c r="Z96" s="21"/>
    </row>
    <row r="97" spans="1:26">
      <c r="A97" s="11"/>
      <c r="B97" s="11"/>
      <c r="C97" s="11"/>
      <c r="D97" s="11"/>
      <c r="E97" s="21"/>
      <c r="F97" s="21"/>
      <c r="G97" s="21"/>
      <c r="H97" s="21"/>
      <c r="I97" s="21"/>
      <c r="J97" s="21"/>
      <c r="K97" s="21"/>
      <c r="L97" s="21"/>
      <c r="M97" s="21"/>
      <c r="N97" s="21"/>
      <c r="O97" s="21"/>
      <c r="P97" s="21"/>
      <c r="Q97" s="21"/>
      <c r="R97" s="21"/>
      <c r="S97" s="21"/>
      <c r="T97" s="21"/>
      <c r="U97" s="21"/>
      <c r="V97" s="21"/>
      <c r="W97" s="21"/>
      <c r="X97" s="21"/>
      <c r="Y97" s="21"/>
      <c r="Z97" s="21"/>
    </row>
    <row r="98" spans="1:26">
      <c r="A98" s="11"/>
      <c r="B98" s="11"/>
      <c r="C98" s="11"/>
      <c r="D98" s="11"/>
      <c r="E98" s="21"/>
      <c r="F98" s="21"/>
      <c r="G98" s="21"/>
      <c r="H98" s="21"/>
      <c r="I98" s="21"/>
      <c r="J98" s="21"/>
      <c r="K98" s="21"/>
      <c r="L98" s="21"/>
      <c r="M98" s="21"/>
      <c r="N98" s="21"/>
      <c r="O98" s="21"/>
      <c r="P98" s="21"/>
      <c r="Q98" s="21"/>
      <c r="R98" s="21"/>
      <c r="S98" s="21"/>
      <c r="T98" s="21"/>
      <c r="U98" s="21"/>
      <c r="V98" s="21"/>
      <c r="W98" s="21"/>
      <c r="X98" s="21"/>
      <c r="Y98" s="21"/>
      <c r="Z98" s="21"/>
    </row>
    <row r="99" spans="1:26">
      <c r="A99" s="11"/>
      <c r="B99" s="11"/>
      <c r="C99" s="11"/>
      <c r="D99" s="11"/>
      <c r="E99" s="21"/>
      <c r="F99" s="21"/>
      <c r="G99" s="21"/>
      <c r="H99" s="21"/>
      <c r="I99" s="21"/>
      <c r="J99" s="21"/>
      <c r="K99" s="21"/>
      <c r="L99" s="21"/>
      <c r="M99" s="21"/>
      <c r="N99" s="21"/>
      <c r="O99" s="21"/>
      <c r="P99" s="21"/>
      <c r="Q99" s="21"/>
      <c r="R99" s="21"/>
      <c r="S99" s="21"/>
      <c r="T99" s="21"/>
      <c r="U99" s="21"/>
      <c r="V99" s="21"/>
      <c r="W99" s="21"/>
      <c r="X99" s="21"/>
      <c r="Y99" s="21"/>
      <c r="Z99" s="21"/>
    </row>
    <row r="100" spans="1:26">
      <c r="A100" s="11"/>
      <c r="B100" s="11"/>
      <c r="C100" s="11"/>
      <c r="D100" s="1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c r="A101" s="11"/>
      <c r="B101" s="11"/>
      <c r="C101" s="11"/>
      <c r="D101" s="1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c r="A102" s="11"/>
      <c r="B102" s="11"/>
      <c r="C102" s="11"/>
      <c r="D102" s="1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c r="A103" s="11"/>
      <c r="B103" s="11"/>
      <c r="C103" s="11"/>
      <c r="D103" s="1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c r="A104" s="11"/>
      <c r="B104" s="11"/>
      <c r="C104" s="11"/>
      <c r="D104" s="1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c r="A105" s="11"/>
      <c r="B105" s="11"/>
      <c r="C105" s="11"/>
      <c r="D105" s="1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c r="A106" s="11"/>
      <c r="B106" s="11"/>
      <c r="C106" s="11"/>
      <c r="D106" s="1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c r="A107" s="11"/>
      <c r="B107" s="11"/>
      <c r="C107" s="11"/>
      <c r="D107" s="1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c r="A108" s="11"/>
      <c r="B108" s="11"/>
      <c r="C108" s="11"/>
      <c r="D108" s="1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c r="A109" s="11"/>
      <c r="B109" s="11"/>
      <c r="C109" s="11"/>
      <c r="D109" s="1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c r="A110" s="11"/>
      <c r="B110" s="11"/>
      <c r="C110" s="11"/>
      <c r="D110" s="1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c r="A111" s="11"/>
      <c r="B111" s="11"/>
      <c r="C111" s="11"/>
      <c r="D111" s="1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c r="A112" s="11"/>
      <c r="B112" s="11"/>
      <c r="C112" s="11"/>
      <c r="D112" s="1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c r="A113" s="11"/>
      <c r="B113" s="11"/>
      <c r="C113" s="11"/>
      <c r="D113" s="1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c r="A114" s="11"/>
      <c r="B114" s="11"/>
      <c r="C114" s="11"/>
      <c r="D114" s="1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c r="A115" s="11"/>
      <c r="B115" s="11"/>
      <c r="C115" s="11"/>
      <c r="D115" s="1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c r="A116" s="11"/>
      <c r="B116" s="11"/>
      <c r="C116" s="11"/>
      <c r="D116" s="1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c r="A117" s="11"/>
      <c r="B117" s="11"/>
      <c r="C117" s="11"/>
      <c r="D117" s="1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c r="A118" s="11"/>
      <c r="B118" s="11"/>
      <c r="C118" s="11"/>
      <c r="D118" s="1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c r="A119" s="11"/>
      <c r="B119" s="11"/>
      <c r="C119" s="11"/>
      <c r="D119" s="1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c r="A120" s="11"/>
      <c r="B120" s="11"/>
      <c r="C120" s="11"/>
      <c r="D120" s="1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c r="A121" s="11"/>
      <c r="B121" s="11"/>
      <c r="C121" s="11"/>
      <c r="D121" s="1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c r="A122" s="11"/>
      <c r="B122" s="11"/>
      <c r="C122" s="11"/>
      <c r="D122" s="1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c r="A123" s="11"/>
      <c r="B123" s="11"/>
      <c r="C123" s="11"/>
      <c r="D123" s="1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c r="A124" s="11"/>
      <c r="B124" s="11"/>
      <c r="C124" s="11"/>
      <c r="D124" s="1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c r="A125" s="11"/>
      <c r="B125" s="11"/>
      <c r="C125" s="11"/>
      <c r="D125" s="1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c r="A126" s="11"/>
      <c r="B126" s="11"/>
      <c r="C126" s="11"/>
      <c r="D126" s="1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c r="A127" s="11"/>
      <c r="B127" s="11"/>
      <c r="C127" s="11"/>
      <c r="D127" s="1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c r="A128" s="21"/>
      <c r="B128" s="21"/>
      <c r="C128" s="21"/>
      <c r="D128" s="1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c r="A129" s="21"/>
      <c r="B129" s="21"/>
      <c r="C129" s="21"/>
      <c r="D129" s="1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c r="A130" s="21"/>
      <c r="B130" s="21"/>
      <c r="C130" s="21"/>
      <c r="D130" s="1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c r="A131" s="21"/>
      <c r="B131" s="21"/>
      <c r="C131" s="21"/>
      <c r="D131" s="1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c r="A132" s="21"/>
      <c r="B132" s="21"/>
      <c r="C132" s="21"/>
      <c r="D132" s="1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c r="A133" s="21"/>
      <c r="B133" s="21"/>
      <c r="C133" s="21"/>
      <c r="D133" s="1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c r="A134" s="21"/>
      <c r="B134" s="21"/>
      <c r="C134" s="21"/>
      <c r="D134" s="1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c r="A135" s="21"/>
      <c r="B135" s="21"/>
      <c r="C135" s="21"/>
      <c r="D135" s="1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c r="A136" s="21"/>
      <c r="B136" s="21"/>
      <c r="C136" s="21"/>
      <c r="D136" s="1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c r="A137" s="21"/>
      <c r="B137" s="21"/>
      <c r="C137" s="21"/>
      <c r="D137" s="1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c r="A138" s="21"/>
      <c r="B138" s="21"/>
      <c r="C138" s="21"/>
      <c r="D138" s="1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c r="A139" s="21"/>
      <c r="B139" s="21"/>
      <c r="C139" s="21"/>
      <c r="D139" s="1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c r="A140" s="21"/>
      <c r="B140" s="21"/>
      <c r="C140" s="21"/>
      <c r="D140" s="1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c r="A141" s="21"/>
      <c r="B141" s="21"/>
      <c r="C141" s="21"/>
      <c r="D141" s="1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c r="A142" s="21"/>
      <c r="B142" s="21"/>
      <c r="C142" s="21"/>
      <c r="D142" s="1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c r="A143" s="21"/>
      <c r="B143" s="21"/>
      <c r="C143" s="21"/>
      <c r="D143" s="1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c r="A144" s="21"/>
      <c r="B144" s="21"/>
      <c r="C144" s="21"/>
      <c r="D144" s="1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c r="A145" s="21"/>
      <c r="B145" s="21"/>
      <c r="C145" s="21"/>
      <c r="D145" s="1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c r="A146" s="21"/>
      <c r="B146" s="21"/>
      <c r="C146" s="21"/>
      <c r="D146" s="1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c r="A147" s="21"/>
      <c r="B147" s="21"/>
      <c r="C147" s="21"/>
      <c r="D147" s="1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c r="A148" s="21"/>
      <c r="B148" s="21"/>
      <c r="C148" s="21"/>
      <c r="D148" s="1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c r="A149" s="21"/>
      <c r="B149" s="21"/>
      <c r="C149" s="21"/>
      <c r="D149" s="1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c r="A150" s="21"/>
      <c r="B150" s="21"/>
      <c r="C150" s="21"/>
      <c r="D150" s="1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c r="A151" s="21"/>
      <c r="B151" s="21"/>
      <c r="C151" s="21"/>
      <c r="D151" s="1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c r="A152" s="21"/>
      <c r="B152" s="21"/>
      <c r="C152" s="21"/>
      <c r="D152" s="1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c r="A153" s="21"/>
      <c r="B153" s="21"/>
      <c r="C153" s="21"/>
      <c r="D153" s="1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c r="A154" s="21"/>
      <c r="B154" s="21"/>
      <c r="C154" s="21"/>
      <c r="D154" s="1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c r="A155" s="21"/>
      <c r="B155" s="21"/>
      <c r="C155" s="21"/>
      <c r="D155" s="1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c r="A156" s="21"/>
      <c r="B156" s="21"/>
      <c r="C156" s="21"/>
      <c r="D156" s="1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c r="A157" s="21"/>
      <c r="B157" s="21"/>
      <c r="C157" s="21"/>
      <c r="D157" s="1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c r="A158" s="21"/>
      <c r="B158" s="21"/>
      <c r="C158" s="21"/>
      <c r="D158" s="1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c r="A159" s="21"/>
      <c r="B159" s="21"/>
      <c r="C159" s="21"/>
      <c r="D159" s="1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c r="A160" s="21"/>
      <c r="B160" s="21"/>
      <c r="C160" s="21"/>
      <c r="D160" s="1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c r="A161" s="21"/>
      <c r="B161" s="21"/>
      <c r="C161" s="21"/>
      <c r="D161" s="1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c r="A162" s="21"/>
      <c r="B162" s="21"/>
      <c r="C162" s="21"/>
      <c r="D162" s="1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c r="A163" s="21"/>
      <c r="B163" s="21"/>
      <c r="C163" s="21"/>
      <c r="D163" s="1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c r="A164" s="21"/>
      <c r="B164" s="21"/>
      <c r="C164" s="21"/>
      <c r="D164" s="1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c r="A165" s="21"/>
      <c r="B165" s="21"/>
      <c r="C165" s="21"/>
      <c r="D165" s="1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c r="A166" s="21"/>
      <c r="B166" s="21"/>
      <c r="C166" s="21"/>
      <c r="D166" s="1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c r="A167" s="21"/>
      <c r="B167" s="21"/>
      <c r="C167" s="21"/>
      <c r="D167" s="1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c r="A168" s="21"/>
      <c r="B168" s="21"/>
      <c r="C168" s="21"/>
      <c r="D168" s="1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c r="A169" s="21"/>
      <c r="B169" s="21"/>
      <c r="C169" s="21"/>
      <c r="D169" s="1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c r="A170" s="21"/>
      <c r="B170" s="21"/>
      <c r="C170" s="21"/>
      <c r="D170" s="1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c r="A171" s="21"/>
      <c r="B171" s="21"/>
      <c r="C171" s="21"/>
      <c r="D171" s="1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c r="A172" s="21"/>
      <c r="B172" s="21"/>
      <c r="C172" s="21"/>
      <c r="D172" s="1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c r="A173" s="21"/>
      <c r="B173" s="21"/>
      <c r="C173" s="21"/>
      <c r="D173" s="1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c r="A174" s="21"/>
      <c r="B174" s="21"/>
      <c r="C174" s="21"/>
      <c r="D174" s="1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c r="A175" s="21"/>
      <c r="B175" s="21"/>
      <c r="C175" s="21"/>
      <c r="D175" s="1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c r="A176" s="21"/>
      <c r="B176" s="21"/>
      <c r="C176" s="21"/>
      <c r="D176" s="1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c r="A177" s="21"/>
      <c r="B177" s="21"/>
      <c r="C177" s="21"/>
      <c r="D177" s="1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c r="A178" s="21"/>
      <c r="B178" s="21"/>
      <c r="C178" s="21"/>
      <c r="D178" s="1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c r="A179" s="21"/>
      <c r="B179" s="21"/>
      <c r="C179" s="21"/>
      <c r="D179" s="1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c r="A180" s="21"/>
      <c r="B180" s="21"/>
      <c r="C180" s="21"/>
      <c r="D180" s="1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c r="A181" s="21"/>
      <c r="B181" s="21"/>
      <c r="C181" s="21"/>
      <c r="D181" s="1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c r="A182" s="21"/>
      <c r="B182" s="21"/>
      <c r="C182" s="21"/>
      <c r="D182" s="1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c r="A183" s="21"/>
      <c r="B183" s="21"/>
      <c r="C183" s="21"/>
      <c r="D183" s="1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c r="A184" s="21"/>
      <c r="B184" s="21"/>
      <c r="C184" s="21"/>
      <c r="D184" s="1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c r="A185" s="21"/>
      <c r="B185" s="21"/>
      <c r="C185" s="21"/>
      <c r="D185" s="1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c r="A186" s="21"/>
      <c r="B186" s="21"/>
      <c r="C186" s="21"/>
      <c r="D186" s="1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c r="A187" s="21"/>
      <c r="B187" s="21"/>
      <c r="C187" s="21"/>
      <c r="D187" s="1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c r="A188" s="21"/>
      <c r="B188" s="21"/>
      <c r="C188" s="21"/>
      <c r="D188" s="1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c r="A189" s="21"/>
      <c r="B189" s="21"/>
      <c r="C189" s="21"/>
      <c r="D189" s="1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c r="A190" s="21"/>
      <c r="B190" s="21"/>
      <c r="C190" s="21"/>
      <c r="D190" s="1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c r="A191" s="21"/>
      <c r="B191" s="21"/>
      <c r="C191" s="21"/>
      <c r="D191" s="1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c r="A192" s="21"/>
      <c r="B192" s="21"/>
      <c r="C192" s="21"/>
      <c r="D192" s="1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c r="A193" s="21"/>
      <c r="B193" s="21"/>
      <c r="C193" s="21"/>
      <c r="D193" s="1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c r="A194" s="21"/>
      <c r="B194" s="21"/>
      <c r="C194" s="21"/>
      <c r="D194" s="1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c r="A195" s="21"/>
      <c r="B195" s="21"/>
      <c r="C195" s="21"/>
      <c r="D195" s="1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c r="A196" s="21"/>
      <c r="B196" s="21"/>
      <c r="C196" s="21"/>
      <c r="D196" s="1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c r="A197" s="21"/>
      <c r="B197" s="21"/>
      <c r="C197" s="21"/>
      <c r="D197" s="1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c r="A198" s="21"/>
      <c r="B198" s="21"/>
      <c r="C198" s="21"/>
      <c r="D198" s="1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c r="A199" s="21"/>
      <c r="B199" s="21"/>
      <c r="C199" s="21"/>
      <c r="D199" s="1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c r="A200" s="21"/>
      <c r="B200" s="21"/>
      <c r="C200" s="21"/>
      <c r="D200" s="1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c r="A201" s="21"/>
      <c r="B201" s="21"/>
      <c r="C201" s="21"/>
      <c r="D201" s="1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c r="A202" s="21"/>
      <c r="B202" s="21"/>
      <c r="C202" s="21"/>
      <c r="D202" s="1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c r="A203" s="21"/>
      <c r="B203" s="21"/>
      <c r="C203" s="21"/>
      <c r="D203" s="1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c r="A204" s="21"/>
      <c r="B204" s="21"/>
      <c r="C204" s="21"/>
      <c r="D204" s="1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c r="A205" s="21"/>
      <c r="B205" s="21"/>
      <c r="C205" s="21"/>
      <c r="D205" s="1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c r="A206" s="21"/>
      <c r="B206" s="21"/>
      <c r="C206" s="21"/>
      <c r="D206" s="1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c r="A207" s="21"/>
      <c r="B207" s="21"/>
      <c r="C207" s="21"/>
      <c r="D207" s="1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c r="A208" s="21"/>
      <c r="B208" s="21"/>
      <c r="C208" s="21"/>
      <c r="D208" s="1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c r="A209" s="21"/>
      <c r="B209" s="21"/>
      <c r="C209" s="21"/>
      <c r="D209" s="1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c r="A210" s="21"/>
      <c r="B210" s="21"/>
      <c r="C210" s="21"/>
      <c r="D210" s="1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c r="A211" s="21"/>
      <c r="B211" s="21"/>
      <c r="C211" s="21"/>
      <c r="D211" s="1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c r="A212" s="21"/>
      <c r="B212" s="21"/>
      <c r="C212" s="21"/>
      <c r="D212" s="1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c r="A213" s="21"/>
      <c r="B213" s="21"/>
      <c r="C213" s="21"/>
      <c r="D213" s="1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c r="A214" s="21"/>
      <c r="B214" s="21"/>
      <c r="C214" s="21"/>
      <c r="D214" s="1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c r="A215" s="21"/>
      <c r="B215" s="21"/>
      <c r="C215" s="21"/>
      <c r="D215" s="1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c r="A216" s="21"/>
      <c r="B216" s="21"/>
      <c r="C216" s="21"/>
      <c r="D216" s="1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c r="A217" s="21"/>
      <c r="B217" s="21"/>
      <c r="C217" s="21"/>
      <c r="D217" s="1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c r="A218" s="21"/>
      <c r="B218" s="21"/>
      <c r="C218" s="21"/>
      <c r="D218" s="1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c r="A219" s="21"/>
      <c r="B219" s="21"/>
      <c r="C219" s="21"/>
      <c r="D219" s="1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c r="A220" s="21"/>
      <c r="B220" s="21"/>
      <c r="C220" s="21"/>
      <c r="D220" s="1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c r="A221" s="21"/>
      <c r="B221" s="21"/>
      <c r="C221" s="21"/>
      <c r="D221" s="1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c r="A222" s="21"/>
      <c r="B222" s="21"/>
      <c r="C222" s="21"/>
      <c r="D222" s="1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c r="A223" s="21"/>
      <c r="B223" s="21"/>
      <c r="C223" s="21"/>
      <c r="D223" s="1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c r="A224" s="21"/>
      <c r="B224" s="21"/>
      <c r="C224" s="21"/>
      <c r="D224" s="1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c r="A225" s="21"/>
      <c r="B225" s="21"/>
      <c r="C225" s="21"/>
      <c r="D225" s="1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c r="A226" s="21"/>
      <c r="B226" s="21"/>
      <c r="C226" s="21"/>
      <c r="D226" s="1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c r="A227" s="21"/>
      <c r="B227" s="21"/>
      <c r="C227" s="21"/>
      <c r="D227" s="1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c r="A228" s="21"/>
      <c r="B228" s="21"/>
      <c r="C228" s="21"/>
      <c r="D228" s="1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c r="A229" s="21"/>
      <c r="B229" s="21"/>
      <c r="C229" s="21"/>
      <c r="D229" s="1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c r="A230" s="21"/>
      <c r="B230" s="21"/>
      <c r="C230" s="21"/>
      <c r="D230" s="1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c r="A231" s="21"/>
      <c r="B231" s="21"/>
      <c r="C231" s="21"/>
      <c r="D231" s="1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c r="A232" s="21"/>
      <c r="B232" s="21"/>
      <c r="C232" s="21"/>
      <c r="D232" s="1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c r="A233" s="21"/>
      <c r="B233" s="21"/>
      <c r="C233" s="21"/>
      <c r="D233" s="1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c r="A234" s="21"/>
      <c r="B234" s="21"/>
      <c r="C234" s="21"/>
      <c r="D234" s="1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c r="A235" s="21"/>
      <c r="B235" s="21"/>
      <c r="C235" s="21"/>
      <c r="D235" s="1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c r="A236" s="21"/>
      <c r="B236" s="21"/>
      <c r="C236" s="21"/>
      <c r="D236" s="1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c r="A237" s="21"/>
      <c r="B237" s="21"/>
      <c r="C237" s="21"/>
      <c r="D237" s="1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c r="A238" s="21"/>
      <c r="B238" s="21"/>
      <c r="C238" s="21"/>
      <c r="D238" s="1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c r="A239" s="21"/>
      <c r="B239" s="21"/>
      <c r="C239" s="21"/>
      <c r="D239" s="1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c r="A240" s="21"/>
      <c r="B240" s="21"/>
      <c r="C240" s="21"/>
      <c r="D240" s="1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c r="A241" s="21"/>
      <c r="B241" s="21"/>
      <c r="C241" s="21"/>
      <c r="D241" s="1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c r="A242" s="21"/>
      <c r="B242" s="21"/>
      <c r="C242" s="21"/>
      <c r="D242" s="1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c r="A243" s="21"/>
      <c r="B243" s="21"/>
      <c r="C243" s="21"/>
      <c r="D243" s="1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c r="A244" s="21"/>
      <c r="B244" s="21"/>
      <c r="C244" s="21"/>
      <c r="D244" s="1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c r="A245" s="21"/>
      <c r="B245" s="21"/>
      <c r="C245" s="21"/>
      <c r="D245" s="1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c r="A246" s="21"/>
      <c r="B246" s="21"/>
      <c r="C246" s="21"/>
      <c r="D246" s="1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c r="A247" s="21"/>
      <c r="B247" s="21"/>
      <c r="C247" s="21"/>
      <c r="D247" s="1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c r="A248" s="21"/>
      <c r="B248" s="21"/>
      <c r="C248" s="21"/>
      <c r="D248" s="1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c r="A249" s="21"/>
      <c r="B249" s="21"/>
      <c r="C249" s="21"/>
      <c r="D249" s="1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c r="A250" s="21"/>
      <c r="B250" s="21"/>
      <c r="C250" s="21"/>
      <c r="D250" s="1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c r="A251" s="21"/>
      <c r="B251" s="21"/>
      <c r="C251" s="21"/>
      <c r="D251" s="1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c r="A252" s="21"/>
      <c r="B252" s="21"/>
      <c r="C252" s="21"/>
      <c r="D252" s="1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c r="A253" s="21"/>
      <c r="B253" s="21"/>
      <c r="C253" s="21"/>
      <c r="D253" s="1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c r="A254" s="21"/>
      <c r="B254" s="21"/>
      <c r="C254" s="21"/>
      <c r="D254" s="1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c r="A255" s="21"/>
      <c r="B255" s="21"/>
      <c r="C255" s="21"/>
      <c r="D255" s="1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c r="A256" s="21"/>
      <c r="B256" s="21"/>
      <c r="C256" s="21"/>
      <c r="D256" s="1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c r="A257" s="21"/>
      <c r="B257" s="21"/>
      <c r="C257" s="21"/>
      <c r="D257" s="1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c r="A258" s="21"/>
      <c r="B258" s="21"/>
      <c r="C258" s="21"/>
      <c r="D258" s="1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c r="A259" s="21"/>
      <c r="B259" s="21"/>
      <c r="C259" s="21"/>
      <c r="D259" s="1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c r="A260" s="21"/>
      <c r="B260" s="21"/>
      <c r="C260" s="21"/>
      <c r="D260" s="1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c r="A261" s="21"/>
      <c r="B261" s="21"/>
      <c r="C261" s="21"/>
      <c r="D261" s="1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c r="A262" s="21"/>
      <c r="B262" s="21"/>
      <c r="C262" s="21"/>
      <c r="D262" s="1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c r="A263" s="21"/>
      <c r="B263" s="21"/>
      <c r="C263" s="21"/>
      <c r="D263" s="1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c r="A264" s="21"/>
      <c r="B264" s="21"/>
      <c r="C264" s="21"/>
      <c r="D264" s="1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c r="A265" s="21"/>
      <c r="B265" s="21"/>
      <c r="C265" s="21"/>
      <c r="D265" s="1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c r="A266" s="21"/>
      <c r="B266" s="21"/>
      <c r="C266" s="21"/>
      <c r="D266" s="1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c r="A267" s="21"/>
      <c r="B267" s="21"/>
      <c r="C267" s="21"/>
      <c r="D267" s="1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c r="A268" s="21"/>
      <c r="B268" s="21"/>
      <c r="C268" s="21"/>
      <c r="D268" s="1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c r="A269" s="21"/>
      <c r="B269" s="21"/>
      <c r="C269" s="21"/>
      <c r="D269" s="1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c r="A270" s="21"/>
      <c r="B270" s="21"/>
      <c r="C270" s="21"/>
      <c r="D270" s="1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c r="A271" s="21"/>
      <c r="B271" s="21"/>
      <c r="C271" s="21"/>
      <c r="D271" s="1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c r="A272" s="21"/>
      <c r="B272" s="21"/>
      <c r="C272" s="21"/>
      <c r="D272" s="1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c r="A273" s="21"/>
      <c r="B273" s="21"/>
      <c r="C273" s="21"/>
      <c r="D273" s="1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c r="A274" s="21"/>
      <c r="B274" s="21"/>
      <c r="C274" s="21"/>
      <c r="D274" s="1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c r="A275" s="21"/>
      <c r="B275" s="21"/>
      <c r="C275" s="21"/>
      <c r="D275" s="1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c r="A276" s="21"/>
      <c r="B276" s="21"/>
      <c r="C276" s="21"/>
      <c r="D276" s="1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c r="A277" s="21"/>
      <c r="B277" s="21"/>
      <c r="C277" s="21"/>
      <c r="D277" s="1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c r="A278" s="21"/>
      <c r="B278" s="21"/>
      <c r="C278" s="21"/>
      <c r="D278" s="1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c r="A279" s="21"/>
      <c r="B279" s="21"/>
      <c r="C279" s="21"/>
      <c r="D279" s="1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c r="A280" s="21"/>
      <c r="B280" s="21"/>
      <c r="C280" s="21"/>
      <c r="D280" s="1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c r="A281" s="21"/>
      <c r="B281" s="21"/>
      <c r="C281" s="21"/>
      <c r="D281" s="1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c r="A282" s="21"/>
      <c r="B282" s="21"/>
      <c r="C282" s="21"/>
      <c r="D282" s="1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c r="A283" s="21"/>
      <c r="B283" s="21"/>
      <c r="C283" s="21"/>
      <c r="D283" s="1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c r="A284" s="21"/>
      <c r="B284" s="21"/>
      <c r="C284" s="21"/>
      <c r="D284" s="1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c r="A285" s="21"/>
      <c r="B285" s="21"/>
      <c r="C285" s="21"/>
      <c r="D285" s="1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c r="A286" s="21"/>
      <c r="B286" s="21"/>
      <c r="C286" s="21"/>
      <c r="D286" s="1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c r="A287" s="21"/>
      <c r="B287" s="21"/>
      <c r="C287" s="21"/>
      <c r="D287" s="1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c r="A288" s="21"/>
      <c r="B288" s="21"/>
      <c r="C288" s="21"/>
      <c r="D288" s="1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c r="A289" s="21"/>
      <c r="B289" s="21"/>
      <c r="C289" s="21"/>
      <c r="D289" s="1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c r="A290" s="21"/>
      <c r="B290" s="21"/>
      <c r="C290" s="21"/>
      <c r="D290" s="1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c r="A291" s="21"/>
      <c r="B291" s="21"/>
      <c r="C291" s="21"/>
      <c r="D291" s="1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c r="A292" s="21"/>
      <c r="B292" s="21"/>
      <c r="C292" s="21"/>
      <c r="D292" s="1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c r="A293" s="21"/>
      <c r="B293" s="21"/>
      <c r="C293" s="21"/>
      <c r="D293" s="1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c r="A294" s="21"/>
      <c r="B294" s="21"/>
      <c r="C294" s="21"/>
      <c r="D294" s="1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c r="A295" s="21"/>
      <c r="B295" s="21"/>
      <c r="C295" s="21"/>
      <c r="D295" s="1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c r="A296" s="21"/>
      <c r="B296" s="21"/>
      <c r="C296" s="21"/>
      <c r="D296" s="1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c r="A297" s="21"/>
      <c r="B297" s="21"/>
      <c r="C297" s="21"/>
      <c r="D297" s="1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c r="A298" s="21"/>
      <c r="B298" s="21"/>
      <c r="C298" s="21"/>
      <c r="D298" s="1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c r="A299" s="21"/>
      <c r="B299" s="21"/>
      <c r="C299" s="21"/>
      <c r="D299" s="1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c r="A300" s="21"/>
      <c r="B300" s="21"/>
      <c r="C300" s="21"/>
      <c r="D300" s="1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c r="A301" s="21"/>
      <c r="B301" s="21"/>
      <c r="C301" s="21"/>
      <c r="D301" s="1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c r="A302" s="21"/>
      <c r="B302" s="21"/>
      <c r="C302" s="21"/>
      <c r="D302" s="1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c r="A303" s="21"/>
      <c r="B303" s="21"/>
      <c r="C303" s="21"/>
      <c r="D303" s="1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c r="A304" s="21"/>
      <c r="B304" s="21"/>
      <c r="C304" s="21"/>
      <c r="D304" s="1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c r="A305" s="21"/>
      <c r="B305" s="21"/>
      <c r="C305" s="21"/>
      <c r="D305" s="1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c r="A306" s="21"/>
      <c r="B306" s="21"/>
      <c r="C306" s="21"/>
      <c r="D306" s="1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c r="A307" s="21"/>
      <c r="B307" s="21"/>
      <c r="C307" s="21"/>
      <c r="D307" s="1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c r="A308" s="21"/>
      <c r="B308" s="21"/>
      <c r="C308" s="21"/>
      <c r="D308" s="1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c r="A309" s="21"/>
      <c r="B309" s="21"/>
      <c r="C309" s="21"/>
      <c r="D309" s="1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c r="A310" s="21"/>
      <c r="B310" s="21"/>
      <c r="C310" s="21"/>
      <c r="D310" s="1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c r="A311" s="21"/>
      <c r="B311" s="21"/>
      <c r="C311" s="21"/>
      <c r="D311" s="1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c r="A312" s="21"/>
      <c r="B312" s="21"/>
      <c r="C312" s="21"/>
      <c r="D312" s="1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c r="A313" s="21"/>
      <c r="B313" s="21"/>
      <c r="C313" s="21"/>
      <c r="D313" s="1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c r="A314" s="21"/>
      <c r="B314" s="21"/>
      <c r="C314" s="21"/>
      <c r="D314" s="1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c r="A315" s="21"/>
      <c r="B315" s="21"/>
      <c r="C315" s="21"/>
      <c r="D315" s="1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c r="A316" s="21"/>
      <c r="B316" s="21"/>
      <c r="C316" s="21"/>
      <c r="D316" s="1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c r="A317" s="21"/>
      <c r="B317" s="21"/>
      <c r="C317" s="21"/>
      <c r="D317" s="1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c r="A318" s="21"/>
      <c r="B318" s="21"/>
      <c r="C318" s="21"/>
      <c r="D318" s="1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c r="A319" s="21"/>
      <c r="B319" s="21"/>
      <c r="C319" s="21"/>
      <c r="D319" s="1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c r="A320" s="21"/>
      <c r="B320" s="21"/>
      <c r="C320" s="21"/>
      <c r="D320" s="1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c r="A321" s="21"/>
      <c r="B321" s="21"/>
      <c r="C321" s="21"/>
      <c r="D321" s="1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c r="A322" s="21"/>
      <c r="B322" s="21"/>
      <c r="C322" s="21"/>
      <c r="D322" s="1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c r="A323" s="21"/>
      <c r="B323" s="21"/>
      <c r="C323" s="21"/>
      <c r="D323" s="1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c r="A324" s="21"/>
      <c r="B324" s="21"/>
      <c r="C324" s="21"/>
      <c r="D324" s="1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c r="A325" s="21"/>
      <c r="B325" s="21"/>
      <c r="C325" s="21"/>
      <c r="D325" s="1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c r="A326" s="21"/>
      <c r="B326" s="21"/>
      <c r="C326" s="21"/>
      <c r="D326" s="1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c r="A327" s="21"/>
      <c r="B327" s="21"/>
      <c r="C327" s="21"/>
      <c r="D327" s="1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c r="A328" s="21"/>
      <c r="B328" s="21"/>
      <c r="C328" s="21"/>
      <c r="D328" s="1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c r="A329" s="21"/>
      <c r="B329" s="21"/>
      <c r="C329" s="21"/>
      <c r="D329" s="1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c r="A330" s="21"/>
      <c r="B330" s="21"/>
      <c r="C330" s="21"/>
      <c r="D330" s="1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c r="A331" s="21"/>
      <c r="B331" s="21"/>
      <c r="C331" s="21"/>
      <c r="D331" s="1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c r="A332" s="21"/>
      <c r="B332" s="21"/>
      <c r="C332" s="21"/>
      <c r="D332" s="1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c r="A333" s="21"/>
      <c r="B333" s="21"/>
      <c r="C333" s="21"/>
      <c r="D333" s="1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c r="A334" s="21"/>
      <c r="B334" s="21"/>
      <c r="C334" s="21"/>
      <c r="D334" s="1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c r="A335" s="21"/>
      <c r="B335" s="21"/>
      <c r="C335" s="21"/>
      <c r="D335" s="1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c r="A336" s="21"/>
      <c r="B336" s="21"/>
      <c r="C336" s="21"/>
      <c r="D336" s="1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c r="A337" s="21"/>
      <c r="B337" s="21"/>
      <c r="C337" s="21"/>
      <c r="D337" s="1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c r="A338" s="21"/>
      <c r="B338" s="21"/>
      <c r="C338" s="21"/>
      <c r="D338" s="1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c r="A339" s="21"/>
      <c r="B339" s="21"/>
      <c r="C339" s="21"/>
      <c r="D339" s="1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c r="A340" s="21"/>
      <c r="B340" s="21"/>
      <c r="C340" s="21"/>
      <c r="D340" s="1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c r="A341" s="21"/>
      <c r="B341" s="21"/>
      <c r="C341" s="21"/>
      <c r="D341" s="1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c r="A342" s="21"/>
      <c r="B342" s="21"/>
      <c r="C342" s="21"/>
      <c r="D342" s="1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c r="A343" s="21"/>
      <c r="B343" s="21"/>
      <c r="C343" s="21"/>
      <c r="D343" s="1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c r="A344" s="21"/>
      <c r="B344" s="21"/>
      <c r="C344" s="21"/>
      <c r="D344" s="1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c r="A345" s="21"/>
      <c r="B345" s="21"/>
      <c r="C345" s="21"/>
      <c r="D345" s="1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c r="A346" s="21"/>
      <c r="B346" s="21"/>
      <c r="C346" s="21"/>
      <c r="D346" s="1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c r="A347" s="21"/>
      <c r="B347" s="21"/>
      <c r="C347" s="21"/>
      <c r="D347" s="1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c r="A348" s="21"/>
      <c r="B348" s="21"/>
      <c r="C348" s="21"/>
      <c r="D348" s="1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c r="A349" s="21"/>
      <c r="B349" s="21"/>
      <c r="C349" s="21"/>
      <c r="D349" s="1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c r="A350" s="21"/>
      <c r="B350" s="21"/>
      <c r="C350" s="21"/>
      <c r="D350" s="1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c r="A351" s="21"/>
      <c r="B351" s="21"/>
      <c r="C351" s="21"/>
      <c r="D351" s="1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c r="A352" s="21"/>
      <c r="B352" s="21"/>
      <c r="C352" s="21"/>
      <c r="D352" s="1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c r="A353" s="21"/>
      <c r="B353" s="21"/>
      <c r="C353" s="21"/>
      <c r="D353" s="1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c r="A354" s="21"/>
      <c r="B354" s="21"/>
      <c r="C354" s="21"/>
      <c r="D354" s="1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c r="A355" s="21"/>
      <c r="B355" s="21"/>
      <c r="C355" s="21"/>
      <c r="D355" s="1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c r="A356" s="21"/>
      <c r="B356" s="21"/>
      <c r="C356" s="21"/>
      <c r="D356" s="1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c r="A357" s="21"/>
      <c r="B357" s="21"/>
      <c r="C357" s="21"/>
      <c r="D357" s="1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c r="A358" s="21"/>
      <c r="B358" s="21"/>
      <c r="C358" s="21"/>
      <c r="D358" s="1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c r="A359" s="21"/>
      <c r="B359" s="21"/>
      <c r="C359" s="21"/>
      <c r="D359" s="1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c r="A360" s="21"/>
      <c r="B360" s="21"/>
      <c r="C360" s="21"/>
      <c r="D360" s="1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c r="A361" s="21"/>
      <c r="B361" s="21"/>
      <c r="C361" s="21"/>
      <c r="D361" s="1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c r="A362" s="21"/>
      <c r="B362" s="21"/>
      <c r="C362" s="21"/>
      <c r="D362" s="1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c r="A363" s="21"/>
      <c r="B363" s="21"/>
      <c r="C363" s="21"/>
      <c r="D363" s="1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c r="A364" s="21"/>
      <c r="B364" s="21"/>
      <c r="C364" s="21"/>
      <c r="D364" s="1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c r="A365" s="21"/>
      <c r="B365" s="21"/>
      <c r="C365" s="21"/>
      <c r="D365" s="1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c r="A366" s="21"/>
      <c r="B366" s="21"/>
      <c r="C366" s="21"/>
      <c r="D366" s="1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c r="A367" s="21"/>
      <c r="B367" s="21"/>
      <c r="C367" s="21"/>
      <c r="D367" s="1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c r="A368" s="21"/>
      <c r="B368" s="21"/>
      <c r="C368" s="21"/>
      <c r="D368" s="1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c r="A369" s="21"/>
      <c r="B369" s="21"/>
      <c r="C369" s="21"/>
      <c r="D369" s="1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c r="A370" s="21"/>
      <c r="B370" s="21"/>
      <c r="C370" s="21"/>
      <c r="D370" s="1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c r="A371" s="21"/>
      <c r="B371" s="21"/>
      <c r="C371" s="21"/>
      <c r="D371" s="1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c r="A372" s="21"/>
      <c r="B372" s="21"/>
      <c r="C372" s="21"/>
      <c r="D372" s="1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c r="A373" s="21"/>
      <c r="B373" s="21"/>
      <c r="C373" s="21"/>
      <c r="D373" s="1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c r="A374" s="21"/>
      <c r="B374" s="21"/>
      <c r="C374" s="21"/>
      <c r="D374" s="1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c r="A375" s="21"/>
      <c r="B375" s="21"/>
      <c r="C375" s="21"/>
      <c r="D375" s="1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c r="A376" s="21"/>
      <c r="B376" s="21"/>
      <c r="C376" s="21"/>
      <c r="D376" s="1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c r="A377" s="21"/>
      <c r="B377" s="21"/>
      <c r="C377" s="21"/>
      <c r="D377" s="1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c r="A378" s="21"/>
      <c r="B378" s="21"/>
      <c r="C378" s="21"/>
      <c r="D378" s="1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c r="A379" s="21"/>
      <c r="B379" s="21"/>
      <c r="C379" s="21"/>
      <c r="D379" s="1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c r="A380" s="21"/>
      <c r="B380" s="21"/>
      <c r="C380" s="21"/>
      <c r="D380" s="1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c r="A381" s="21"/>
      <c r="B381" s="21"/>
      <c r="C381" s="21"/>
      <c r="D381" s="1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c r="A382" s="21"/>
      <c r="B382" s="21"/>
      <c r="C382" s="21"/>
      <c r="D382" s="1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c r="A383" s="21"/>
      <c r="B383" s="21"/>
      <c r="C383" s="21"/>
      <c r="D383" s="1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c r="A384" s="21"/>
      <c r="B384" s="21"/>
      <c r="C384" s="21"/>
      <c r="D384" s="1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c r="A385" s="21"/>
      <c r="B385" s="21"/>
      <c r="C385" s="21"/>
      <c r="D385" s="1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c r="A386" s="21"/>
      <c r="B386" s="21"/>
      <c r="C386" s="21"/>
      <c r="D386" s="1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c r="A387" s="21"/>
      <c r="B387" s="21"/>
      <c r="C387" s="21"/>
      <c r="D387" s="1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c r="A388" s="21"/>
      <c r="B388" s="21"/>
      <c r="C388" s="21"/>
      <c r="D388" s="1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c r="A389" s="21"/>
      <c r="B389" s="21"/>
      <c r="C389" s="21"/>
      <c r="D389" s="1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c r="A390" s="21"/>
      <c r="B390" s="21"/>
      <c r="C390" s="21"/>
      <c r="D390" s="1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c r="A391" s="21"/>
      <c r="B391" s="21"/>
      <c r="C391" s="21"/>
      <c r="D391" s="1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c r="A392" s="21"/>
      <c r="B392" s="21"/>
      <c r="C392" s="21"/>
      <c r="D392" s="1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c r="A393" s="21"/>
      <c r="B393" s="21"/>
      <c r="C393" s="21"/>
      <c r="D393" s="1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c r="A394" s="21"/>
      <c r="B394" s="21"/>
      <c r="C394" s="21"/>
      <c r="D394" s="1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c r="A395" s="21"/>
      <c r="B395" s="21"/>
      <c r="C395" s="21"/>
      <c r="D395" s="1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c r="A396" s="21"/>
      <c r="B396" s="21"/>
      <c r="C396" s="21"/>
      <c r="D396" s="1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c r="A397" s="21"/>
      <c r="B397" s="21"/>
      <c r="C397" s="21"/>
      <c r="D397" s="1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c r="A398" s="21"/>
      <c r="B398" s="21"/>
      <c r="C398" s="21"/>
      <c r="D398" s="1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c r="A399" s="21"/>
      <c r="B399" s="21"/>
      <c r="C399" s="21"/>
      <c r="D399" s="1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c r="A400" s="21"/>
      <c r="B400" s="21"/>
      <c r="C400" s="21"/>
      <c r="D400" s="1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c r="A401" s="21"/>
      <c r="B401" s="21"/>
      <c r="C401" s="21"/>
      <c r="D401" s="1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c r="A402" s="21"/>
      <c r="B402" s="21"/>
      <c r="C402" s="21"/>
      <c r="D402" s="1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c r="A403" s="21"/>
      <c r="B403" s="21"/>
      <c r="C403" s="21"/>
      <c r="D403" s="1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c r="A404" s="21"/>
      <c r="B404" s="21"/>
      <c r="C404" s="21"/>
      <c r="D404" s="1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c r="A405" s="21"/>
      <c r="B405" s="21"/>
      <c r="C405" s="21"/>
      <c r="D405" s="1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c r="A406" s="21"/>
      <c r="B406" s="21"/>
      <c r="C406" s="21"/>
      <c r="D406" s="1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c r="A407" s="21"/>
      <c r="B407" s="21"/>
      <c r="C407" s="21"/>
      <c r="D407" s="1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c r="A408" s="21"/>
      <c r="B408" s="21"/>
      <c r="C408" s="21"/>
      <c r="D408" s="1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c r="A409" s="21"/>
      <c r="B409" s="21"/>
      <c r="C409" s="21"/>
      <c r="D409" s="1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c r="A410" s="21"/>
      <c r="B410" s="21"/>
      <c r="C410" s="21"/>
      <c r="D410" s="1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c r="A411" s="21"/>
      <c r="B411" s="21"/>
      <c r="C411" s="21"/>
      <c r="D411" s="1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c r="A412" s="21"/>
      <c r="B412" s="21"/>
      <c r="C412" s="21"/>
      <c r="D412" s="1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c r="A413" s="21"/>
      <c r="B413" s="21"/>
      <c r="C413" s="21"/>
      <c r="D413" s="1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c r="A414" s="21"/>
      <c r="B414" s="21"/>
      <c r="C414" s="21"/>
      <c r="D414" s="1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c r="A415" s="21"/>
      <c r="B415" s="21"/>
      <c r="C415" s="21"/>
      <c r="D415" s="1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c r="A416" s="21"/>
      <c r="B416" s="21"/>
      <c r="C416" s="21"/>
      <c r="D416" s="1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c r="A417" s="21"/>
      <c r="B417" s="21"/>
      <c r="C417" s="21"/>
      <c r="D417" s="1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c r="A418" s="21"/>
      <c r="B418" s="21"/>
      <c r="C418" s="21"/>
      <c r="D418" s="1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c r="A419" s="21"/>
      <c r="B419" s="21"/>
      <c r="C419" s="21"/>
      <c r="D419" s="1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c r="A420" s="21"/>
      <c r="B420" s="21"/>
      <c r="C420" s="21"/>
      <c r="D420" s="1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c r="A421" s="21"/>
      <c r="B421" s="21"/>
      <c r="C421" s="21"/>
      <c r="D421" s="1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c r="A422" s="21"/>
      <c r="B422" s="21"/>
      <c r="C422" s="21"/>
      <c r="D422" s="1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c r="A423" s="21"/>
      <c r="B423" s="21"/>
      <c r="C423" s="21"/>
      <c r="D423" s="1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c r="A424" s="21"/>
      <c r="B424" s="21"/>
      <c r="C424" s="21"/>
      <c r="D424" s="1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c r="A425" s="21"/>
      <c r="B425" s="21"/>
      <c r="C425" s="21"/>
      <c r="D425" s="1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c r="A426" s="21"/>
      <c r="B426" s="21"/>
      <c r="C426" s="21"/>
      <c r="D426" s="1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c r="A427" s="21"/>
      <c r="B427" s="21"/>
      <c r="C427" s="21"/>
      <c r="D427" s="1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c r="A428" s="21"/>
      <c r="B428" s="21"/>
      <c r="C428" s="21"/>
      <c r="D428" s="1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c r="A429" s="21"/>
      <c r="B429" s="21"/>
      <c r="C429" s="21"/>
      <c r="D429" s="1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c r="A430" s="21"/>
      <c r="B430" s="21"/>
      <c r="C430" s="21"/>
      <c r="D430" s="1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c r="A431" s="21"/>
      <c r="B431" s="21"/>
      <c r="C431" s="21"/>
      <c r="D431" s="1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c r="A432" s="21"/>
      <c r="B432" s="21"/>
      <c r="C432" s="21"/>
      <c r="D432" s="1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c r="A433" s="21"/>
      <c r="B433" s="21"/>
      <c r="C433" s="21"/>
      <c r="D433" s="1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c r="A434" s="21"/>
      <c r="B434" s="21"/>
      <c r="C434" s="21"/>
      <c r="D434" s="1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c r="A435" s="21"/>
      <c r="B435" s="21"/>
      <c r="C435" s="21"/>
      <c r="D435" s="1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c r="A436" s="21"/>
      <c r="B436" s="21"/>
      <c r="C436" s="21"/>
      <c r="D436" s="1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c r="A437" s="21"/>
      <c r="B437" s="21"/>
      <c r="C437" s="21"/>
      <c r="D437" s="1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c r="A438" s="21"/>
      <c r="B438" s="21"/>
      <c r="C438" s="21"/>
      <c r="D438" s="1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c r="A439" s="21"/>
      <c r="B439" s="21"/>
      <c r="C439" s="21"/>
      <c r="D439" s="1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c r="A440" s="21"/>
      <c r="B440" s="21"/>
      <c r="C440" s="21"/>
      <c r="D440" s="1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c r="A441" s="21"/>
      <c r="B441" s="21"/>
      <c r="C441" s="21"/>
      <c r="D441" s="1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c r="A442" s="21"/>
      <c r="B442" s="21"/>
      <c r="C442" s="21"/>
      <c r="D442" s="1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c r="A443" s="21"/>
      <c r="B443" s="21"/>
      <c r="C443" s="21"/>
      <c r="D443" s="1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c r="A444" s="21"/>
      <c r="B444" s="21"/>
      <c r="C444" s="21"/>
      <c r="D444" s="1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c r="A445" s="21"/>
      <c r="B445" s="21"/>
      <c r="C445" s="21"/>
      <c r="D445" s="1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c r="A446" s="21"/>
      <c r="B446" s="21"/>
      <c r="C446" s="21"/>
      <c r="D446" s="1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c r="A447" s="21"/>
      <c r="B447" s="21"/>
      <c r="C447" s="21"/>
      <c r="D447" s="1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c r="A448" s="21"/>
      <c r="B448" s="21"/>
      <c r="C448" s="21"/>
      <c r="D448" s="1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c r="A449" s="21"/>
      <c r="B449" s="21"/>
      <c r="C449" s="21"/>
      <c r="D449" s="1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c r="A450" s="21"/>
      <c r="B450" s="21"/>
      <c r="C450" s="21"/>
      <c r="D450" s="1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c r="A451" s="21"/>
      <c r="B451" s="21"/>
      <c r="C451" s="21"/>
      <c r="D451" s="1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c r="A452" s="21"/>
      <c r="B452" s="21"/>
      <c r="C452" s="21"/>
      <c r="D452" s="1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c r="A453" s="21"/>
      <c r="B453" s="21"/>
      <c r="C453" s="21"/>
      <c r="D453" s="1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c r="A454" s="21"/>
      <c r="B454" s="21"/>
      <c r="C454" s="21"/>
      <c r="D454" s="1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c r="A455" s="21"/>
      <c r="B455" s="21"/>
      <c r="C455" s="21"/>
      <c r="D455" s="1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c r="A456" s="21"/>
      <c r="B456" s="21"/>
      <c r="C456" s="21"/>
      <c r="D456" s="1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c r="A457" s="21"/>
      <c r="B457" s="21"/>
      <c r="C457" s="21"/>
      <c r="D457" s="1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c r="A458" s="21"/>
      <c r="B458" s="21"/>
      <c r="C458" s="21"/>
      <c r="D458" s="1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c r="A459" s="21"/>
      <c r="B459" s="21"/>
      <c r="C459" s="21"/>
      <c r="D459" s="1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c r="A460" s="21"/>
      <c r="B460" s="21"/>
      <c r="C460" s="21"/>
      <c r="D460" s="1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c r="A461" s="21"/>
      <c r="B461" s="21"/>
      <c r="C461" s="21"/>
      <c r="D461" s="1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c r="A462" s="21"/>
      <c r="B462" s="21"/>
      <c r="C462" s="21"/>
      <c r="D462" s="1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c r="A463" s="21"/>
      <c r="B463" s="21"/>
      <c r="C463" s="21"/>
      <c r="D463" s="1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c r="A464" s="21"/>
      <c r="B464" s="21"/>
      <c r="C464" s="21"/>
      <c r="D464" s="1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c r="A465" s="21"/>
      <c r="B465" s="21"/>
      <c r="C465" s="21"/>
      <c r="D465" s="1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c r="A466" s="21"/>
      <c r="B466" s="21"/>
      <c r="C466" s="21"/>
      <c r="D466" s="1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c r="A467" s="21"/>
      <c r="B467" s="21"/>
      <c r="C467" s="21"/>
      <c r="D467" s="1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c r="A468" s="21"/>
      <c r="B468" s="21"/>
      <c r="C468" s="21"/>
      <c r="D468" s="1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c r="A469" s="21"/>
      <c r="B469" s="21"/>
      <c r="C469" s="21"/>
      <c r="D469" s="1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c r="A470" s="21"/>
      <c r="B470" s="21"/>
      <c r="C470" s="21"/>
      <c r="D470" s="1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c r="A471" s="21"/>
      <c r="B471" s="21"/>
      <c r="C471" s="21"/>
      <c r="D471" s="1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c r="A472" s="21"/>
      <c r="B472" s="21"/>
      <c r="C472" s="21"/>
      <c r="D472" s="1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c r="A473" s="21"/>
      <c r="B473" s="21"/>
      <c r="C473" s="21"/>
      <c r="D473" s="1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c r="A474" s="21"/>
      <c r="B474" s="21"/>
      <c r="C474" s="21"/>
      <c r="D474" s="1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c r="A475" s="21"/>
      <c r="B475" s="21"/>
      <c r="C475" s="21"/>
      <c r="D475" s="1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c r="A476" s="21"/>
      <c r="B476" s="21"/>
      <c r="C476" s="21"/>
      <c r="D476" s="1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c r="A477" s="21"/>
      <c r="B477" s="21"/>
      <c r="C477" s="21"/>
      <c r="D477" s="1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c r="A478" s="21"/>
      <c r="B478" s="21"/>
      <c r="C478" s="21"/>
      <c r="D478" s="1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c r="A479" s="21"/>
      <c r="B479" s="21"/>
      <c r="C479" s="21"/>
      <c r="D479" s="1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c r="A480" s="21"/>
      <c r="B480" s="21"/>
      <c r="C480" s="21"/>
      <c r="D480" s="1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c r="A481" s="21"/>
      <c r="B481" s="21"/>
      <c r="C481" s="21"/>
      <c r="D481" s="1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c r="A482" s="21"/>
      <c r="B482" s="21"/>
      <c r="C482" s="21"/>
      <c r="D482" s="1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c r="A483" s="21"/>
      <c r="B483" s="21"/>
      <c r="C483" s="21"/>
      <c r="D483" s="1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c r="A484" s="21"/>
      <c r="B484" s="21"/>
      <c r="C484" s="21"/>
      <c r="D484" s="1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c r="A485" s="21"/>
      <c r="B485" s="21"/>
      <c r="C485" s="21"/>
      <c r="D485" s="1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c r="A486" s="21"/>
      <c r="B486" s="21"/>
      <c r="C486" s="21"/>
      <c r="D486" s="1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c r="A487" s="21"/>
      <c r="B487" s="21"/>
      <c r="C487" s="21"/>
      <c r="D487" s="1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c r="A488" s="21"/>
      <c r="B488" s="21"/>
      <c r="C488" s="21"/>
      <c r="D488" s="1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c r="A489" s="21"/>
      <c r="B489" s="21"/>
      <c r="C489" s="21"/>
      <c r="D489" s="1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c r="A490" s="21"/>
      <c r="B490" s="21"/>
      <c r="C490" s="21"/>
      <c r="D490" s="1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c r="A491" s="21"/>
      <c r="B491" s="21"/>
      <c r="C491" s="21"/>
      <c r="D491" s="1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c r="A492" s="21"/>
      <c r="B492" s="21"/>
      <c r="C492" s="21"/>
      <c r="D492" s="1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c r="A493" s="21"/>
      <c r="B493" s="21"/>
      <c r="C493" s="21"/>
      <c r="D493" s="1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c r="A494" s="21"/>
      <c r="B494" s="21"/>
      <c r="C494" s="21"/>
      <c r="D494" s="1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c r="A495" s="21"/>
      <c r="B495" s="21"/>
      <c r="C495" s="21"/>
      <c r="D495" s="1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c r="A496" s="21"/>
      <c r="B496" s="21"/>
      <c r="C496" s="21"/>
      <c r="D496" s="1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c r="A497" s="21"/>
      <c r="B497" s="21"/>
      <c r="C497" s="21"/>
      <c r="D497" s="1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c r="A498" s="21"/>
      <c r="B498" s="21"/>
      <c r="C498" s="21"/>
      <c r="D498" s="1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c r="A499" s="21"/>
      <c r="B499" s="21"/>
      <c r="C499" s="21"/>
      <c r="D499" s="1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c r="A500" s="21"/>
      <c r="B500" s="21"/>
      <c r="C500" s="21"/>
      <c r="D500" s="1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c r="A501" s="21"/>
      <c r="B501" s="21"/>
      <c r="C501" s="21"/>
      <c r="D501" s="1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c r="A502" s="21"/>
      <c r="B502" s="21"/>
      <c r="C502" s="21"/>
      <c r="D502" s="1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c r="A503" s="21"/>
      <c r="B503" s="21"/>
      <c r="C503" s="21"/>
      <c r="D503" s="1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c r="A504" s="21"/>
      <c r="B504" s="21"/>
      <c r="C504" s="21"/>
      <c r="D504" s="1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c r="A505" s="21"/>
      <c r="B505" s="21"/>
      <c r="C505" s="21"/>
      <c r="D505" s="1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c r="A506" s="21"/>
      <c r="B506" s="21"/>
      <c r="C506" s="21"/>
      <c r="D506" s="1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c r="A507" s="21"/>
      <c r="B507" s="21"/>
      <c r="C507" s="21"/>
      <c r="D507" s="1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c r="A508" s="21"/>
      <c r="B508" s="21"/>
      <c r="C508" s="21"/>
      <c r="D508" s="1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c r="A509" s="21"/>
      <c r="B509" s="21"/>
      <c r="C509" s="21"/>
      <c r="D509" s="1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c r="A510" s="21"/>
      <c r="B510" s="21"/>
      <c r="C510" s="21"/>
      <c r="D510" s="1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c r="A511" s="21"/>
      <c r="B511" s="21"/>
      <c r="C511" s="21"/>
      <c r="D511" s="1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c r="A512" s="21"/>
      <c r="B512" s="21"/>
      <c r="C512" s="21"/>
      <c r="D512" s="1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c r="A513" s="21"/>
      <c r="B513" s="21"/>
      <c r="C513" s="21"/>
      <c r="D513" s="1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c r="A514" s="21"/>
      <c r="B514" s="21"/>
      <c r="C514" s="21"/>
      <c r="D514" s="1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c r="A515" s="21"/>
      <c r="B515" s="21"/>
      <c r="C515" s="21"/>
      <c r="D515" s="1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c r="A516" s="21"/>
      <c r="B516" s="21"/>
      <c r="C516" s="21"/>
      <c r="D516" s="1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c r="A517" s="21"/>
      <c r="B517" s="21"/>
      <c r="C517" s="21"/>
      <c r="D517" s="1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c r="A518" s="21"/>
      <c r="B518" s="21"/>
      <c r="C518" s="21"/>
      <c r="D518" s="1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c r="A519" s="21"/>
      <c r="B519" s="21"/>
      <c r="C519" s="21"/>
      <c r="D519" s="1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c r="A520" s="21"/>
      <c r="B520" s="21"/>
      <c r="C520" s="21"/>
      <c r="D520" s="1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c r="A521" s="21"/>
      <c r="B521" s="21"/>
      <c r="C521" s="21"/>
      <c r="D521" s="1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c r="A522" s="21"/>
      <c r="B522" s="21"/>
      <c r="C522" s="21"/>
      <c r="D522" s="1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c r="A523" s="21"/>
      <c r="B523" s="21"/>
      <c r="C523" s="21"/>
      <c r="D523" s="1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c r="A524" s="21"/>
      <c r="B524" s="21"/>
      <c r="C524" s="21"/>
      <c r="D524" s="1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c r="A525" s="21"/>
      <c r="B525" s="21"/>
      <c r="C525" s="21"/>
      <c r="D525" s="1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c r="A526" s="21"/>
      <c r="B526" s="21"/>
      <c r="C526" s="21"/>
      <c r="D526" s="1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c r="A527" s="21"/>
      <c r="B527" s="21"/>
      <c r="C527" s="21"/>
      <c r="D527" s="1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c r="A528" s="21"/>
      <c r="B528" s="21"/>
      <c r="C528" s="21"/>
      <c r="D528" s="1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c r="A529" s="21"/>
      <c r="B529" s="21"/>
      <c r="C529" s="21"/>
      <c r="D529" s="1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c r="A530" s="21"/>
      <c r="B530" s="21"/>
      <c r="C530" s="21"/>
      <c r="D530" s="1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c r="A531" s="21"/>
      <c r="B531" s="21"/>
      <c r="C531" s="21"/>
      <c r="D531" s="1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c r="A532" s="21"/>
      <c r="B532" s="21"/>
      <c r="C532" s="21"/>
      <c r="D532" s="1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c r="A533" s="21"/>
      <c r="B533" s="21"/>
      <c r="C533" s="21"/>
      <c r="D533" s="1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c r="A534" s="21"/>
      <c r="B534" s="21"/>
      <c r="C534" s="21"/>
      <c r="D534" s="1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c r="A535" s="21"/>
      <c r="B535" s="21"/>
      <c r="C535" s="21"/>
      <c r="D535" s="1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c r="A536" s="21"/>
      <c r="B536" s="21"/>
      <c r="C536" s="21"/>
      <c r="D536" s="1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c r="A537" s="21"/>
      <c r="B537" s="21"/>
      <c r="C537" s="21"/>
      <c r="D537" s="1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c r="A538" s="21"/>
      <c r="B538" s="21"/>
      <c r="C538" s="21"/>
      <c r="D538" s="1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c r="A539" s="21"/>
      <c r="B539" s="21"/>
      <c r="C539" s="21"/>
      <c r="D539" s="1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c r="A540" s="21"/>
      <c r="B540" s="21"/>
      <c r="C540" s="21"/>
      <c r="D540" s="1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c r="A541" s="21"/>
      <c r="B541" s="21"/>
      <c r="C541" s="21"/>
      <c r="D541" s="1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c r="A542" s="21"/>
      <c r="B542" s="21"/>
      <c r="C542" s="21"/>
      <c r="D542" s="1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c r="A543" s="21"/>
      <c r="B543" s="21"/>
      <c r="C543" s="21"/>
      <c r="D543" s="1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c r="A544" s="21"/>
      <c r="B544" s="21"/>
      <c r="C544" s="21"/>
      <c r="D544" s="1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c r="A545" s="21"/>
      <c r="B545" s="21"/>
      <c r="C545" s="21"/>
      <c r="D545" s="1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c r="A546" s="21"/>
      <c r="B546" s="21"/>
      <c r="C546" s="21"/>
      <c r="D546" s="1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c r="A547" s="21"/>
      <c r="B547" s="21"/>
      <c r="C547" s="21"/>
      <c r="D547" s="1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c r="A548" s="21"/>
      <c r="B548" s="21"/>
      <c r="C548" s="21"/>
      <c r="D548" s="1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c r="A549" s="21"/>
      <c r="B549" s="21"/>
      <c r="C549" s="21"/>
      <c r="D549" s="1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c r="A550" s="21"/>
      <c r="B550" s="21"/>
      <c r="C550" s="21"/>
      <c r="D550" s="1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c r="A551" s="21"/>
      <c r="B551" s="21"/>
      <c r="C551" s="21"/>
      <c r="D551" s="1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c r="A552" s="21"/>
      <c r="B552" s="21"/>
      <c r="C552" s="21"/>
      <c r="D552" s="1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c r="A553" s="21"/>
      <c r="B553" s="21"/>
      <c r="C553" s="21"/>
      <c r="D553" s="1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c r="A554" s="21"/>
      <c r="B554" s="21"/>
      <c r="C554" s="21"/>
      <c r="D554" s="1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c r="A555" s="21"/>
      <c r="B555" s="21"/>
      <c r="C555" s="21"/>
      <c r="D555" s="1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c r="A556" s="21"/>
      <c r="B556" s="21"/>
      <c r="C556" s="21"/>
      <c r="D556" s="1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c r="A557" s="21"/>
      <c r="B557" s="21"/>
      <c r="C557" s="21"/>
      <c r="D557" s="1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c r="A558" s="21"/>
      <c r="B558" s="21"/>
      <c r="C558" s="21"/>
      <c r="D558" s="1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c r="A559" s="21"/>
      <c r="B559" s="21"/>
      <c r="C559" s="21"/>
      <c r="D559" s="1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c r="A560" s="21"/>
      <c r="B560" s="21"/>
      <c r="C560" s="21"/>
      <c r="D560" s="1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c r="A561" s="21"/>
      <c r="B561" s="21"/>
      <c r="C561" s="21"/>
      <c r="D561" s="1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c r="A562" s="21"/>
      <c r="B562" s="21"/>
      <c r="C562" s="21"/>
      <c r="D562" s="1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c r="A563" s="21"/>
      <c r="B563" s="21"/>
      <c r="C563" s="21"/>
      <c r="D563" s="1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c r="A564" s="21"/>
      <c r="B564" s="21"/>
      <c r="C564" s="21"/>
      <c r="D564" s="1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c r="A565" s="21"/>
      <c r="B565" s="21"/>
      <c r="C565" s="21"/>
      <c r="D565" s="1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c r="A566" s="21"/>
      <c r="B566" s="21"/>
      <c r="C566" s="21"/>
      <c r="D566" s="1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c r="A567" s="21"/>
      <c r="B567" s="21"/>
      <c r="C567" s="21"/>
      <c r="D567" s="1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c r="A568" s="21"/>
      <c r="B568" s="21"/>
      <c r="C568" s="21"/>
      <c r="D568" s="1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c r="A569" s="21"/>
      <c r="B569" s="21"/>
      <c r="C569" s="21"/>
      <c r="D569" s="1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c r="A570" s="21"/>
      <c r="B570" s="21"/>
      <c r="C570" s="21"/>
      <c r="D570" s="1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c r="A571" s="21"/>
      <c r="B571" s="21"/>
      <c r="C571" s="21"/>
      <c r="D571" s="1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c r="A572" s="21"/>
      <c r="B572" s="21"/>
      <c r="C572" s="21"/>
      <c r="D572" s="1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c r="A573" s="21"/>
      <c r="B573" s="21"/>
      <c r="C573" s="21"/>
      <c r="D573" s="1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c r="A574" s="21"/>
      <c r="B574" s="21"/>
      <c r="C574" s="21"/>
      <c r="D574" s="1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c r="A575" s="21"/>
      <c r="B575" s="21"/>
      <c r="C575" s="21"/>
      <c r="D575" s="1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c r="A576" s="21"/>
      <c r="B576" s="21"/>
      <c r="C576" s="21"/>
      <c r="D576" s="1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c r="A577" s="21"/>
      <c r="B577" s="21"/>
      <c r="C577" s="21"/>
      <c r="D577" s="1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c r="A578" s="21"/>
      <c r="B578" s="21"/>
      <c r="C578" s="21"/>
      <c r="D578" s="1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c r="A579" s="21"/>
      <c r="B579" s="21"/>
      <c r="C579" s="21"/>
      <c r="D579" s="1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c r="A580" s="21"/>
      <c r="B580" s="21"/>
      <c r="C580" s="21"/>
      <c r="D580" s="1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c r="A581" s="21"/>
      <c r="B581" s="21"/>
      <c r="C581" s="21"/>
      <c r="D581" s="1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c r="A582" s="21"/>
      <c r="B582" s="21"/>
      <c r="C582" s="21"/>
      <c r="D582" s="1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c r="A583" s="21"/>
      <c r="B583" s="21"/>
      <c r="C583" s="21"/>
      <c r="D583" s="1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c r="A584" s="21"/>
      <c r="B584" s="21"/>
      <c r="C584" s="21"/>
      <c r="D584" s="1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c r="A585" s="21"/>
      <c r="B585" s="21"/>
      <c r="C585" s="21"/>
      <c r="D585" s="1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c r="A586" s="21"/>
      <c r="B586" s="21"/>
      <c r="C586" s="21"/>
      <c r="D586" s="1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c r="A587" s="21"/>
      <c r="B587" s="21"/>
      <c r="C587" s="21"/>
      <c r="D587" s="1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c r="A588" s="21"/>
      <c r="B588" s="21"/>
      <c r="C588" s="21"/>
      <c r="D588" s="1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c r="A589" s="21"/>
      <c r="B589" s="21"/>
      <c r="C589" s="21"/>
      <c r="D589" s="1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c r="A590" s="21"/>
      <c r="B590" s="21"/>
      <c r="C590" s="21"/>
      <c r="D590" s="1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c r="A591" s="21"/>
      <c r="B591" s="21"/>
      <c r="C591" s="21"/>
      <c r="D591" s="1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c r="A592" s="21"/>
      <c r="B592" s="21"/>
      <c r="C592" s="21"/>
      <c r="D592" s="1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c r="A593" s="21"/>
      <c r="B593" s="21"/>
      <c r="C593" s="21"/>
      <c r="D593" s="1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c r="A594" s="21"/>
      <c r="B594" s="21"/>
      <c r="C594" s="21"/>
      <c r="D594" s="1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c r="A595" s="21"/>
      <c r="B595" s="21"/>
      <c r="C595" s="21"/>
      <c r="D595" s="1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c r="A596" s="21"/>
      <c r="B596" s="21"/>
      <c r="C596" s="21"/>
      <c r="D596" s="1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c r="A597" s="21"/>
      <c r="B597" s="21"/>
      <c r="C597" s="21"/>
      <c r="D597" s="1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c r="A598" s="21"/>
      <c r="B598" s="21"/>
      <c r="C598" s="21"/>
      <c r="D598" s="1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c r="A599" s="21"/>
      <c r="B599" s="21"/>
      <c r="C599" s="21"/>
      <c r="D599" s="1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c r="A600" s="21"/>
      <c r="B600" s="21"/>
      <c r="C600" s="21"/>
      <c r="D600" s="1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c r="A601" s="21"/>
      <c r="B601" s="21"/>
      <c r="C601" s="21"/>
      <c r="D601" s="1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c r="A602" s="21"/>
      <c r="B602" s="21"/>
      <c r="C602" s="21"/>
      <c r="D602" s="1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c r="A603" s="21"/>
      <c r="B603" s="21"/>
      <c r="C603" s="21"/>
      <c r="D603" s="1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c r="A604" s="21"/>
      <c r="B604" s="21"/>
      <c r="C604" s="21"/>
      <c r="D604" s="1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c r="A605" s="21"/>
      <c r="B605" s="21"/>
      <c r="C605" s="21"/>
      <c r="D605" s="1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c r="A606" s="21"/>
      <c r="B606" s="21"/>
      <c r="C606" s="21"/>
      <c r="D606" s="1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c r="A607" s="21"/>
      <c r="B607" s="21"/>
      <c r="C607" s="21"/>
      <c r="D607" s="1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c r="A608" s="21"/>
      <c r="B608" s="21"/>
      <c r="C608" s="21"/>
      <c r="D608" s="1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c r="A609" s="21"/>
      <c r="B609" s="21"/>
      <c r="C609" s="21"/>
      <c r="D609" s="1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c r="A610" s="21"/>
      <c r="B610" s="21"/>
      <c r="C610" s="21"/>
      <c r="D610" s="1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c r="A611" s="21"/>
      <c r="B611" s="21"/>
      <c r="C611" s="21"/>
      <c r="D611" s="1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c r="A612" s="21"/>
      <c r="B612" s="21"/>
      <c r="C612" s="21"/>
      <c r="D612" s="1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c r="A613" s="21"/>
      <c r="B613" s="21"/>
      <c r="C613" s="21"/>
      <c r="D613" s="1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c r="A614" s="21"/>
      <c r="B614" s="21"/>
      <c r="C614" s="21"/>
      <c r="D614" s="1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c r="A615" s="21"/>
      <c r="B615" s="21"/>
      <c r="C615" s="21"/>
      <c r="D615" s="1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c r="A616" s="21"/>
      <c r="B616" s="21"/>
      <c r="C616" s="21"/>
      <c r="D616" s="1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c r="A617" s="21"/>
      <c r="B617" s="21"/>
      <c r="C617" s="21"/>
      <c r="D617" s="1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c r="A618" s="21"/>
      <c r="B618" s="21"/>
      <c r="C618" s="21"/>
      <c r="D618" s="1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c r="A619" s="21"/>
      <c r="B619" s="21"/>
      <c r="C619" s="21"/>
      <c r="D619" s="1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c r="A620" s="21"/>
      <c r="B620" s="21"/>
      <c r="C620" s="21"/>
      <c r="D620" s="1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c r="A621" s="21"/>
      <c r="B621" s="21"/>
      <c r="C621" s="21"/>
      <c r="D621" s="1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c r="A622" s="21"/>
      <c r="B622" s="21"/>
      <c r="C622" s="21"/>
      <c r="D622" s="1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c r="A623" s="21"/>
      <c r="B623" s="21"/>
      <c r="C623" s="21"/>
      <c r="D623" s="1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c r="A624" s="21"/>
      <c r="B624" s="21"/>
      <c r="C624" s="21"/>
      <c r="D624" s="1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c r="A625" s="21"/>
      <c r="B625" s="21"/>
      <c r="C625" s="21"/>
      <c r="D625" s="1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c r="A626" s="21"/>
      <c r="B626" s="21"/>
      <c r="C626" s="21"/>
      <c r="D626" s="1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c r="A627" s="21"/>
      <c r="B627" s="21"/>
      <c r="C627" s="21"/>
      <c r="D627" s="1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c r="A628" s="21"/>
      <c r="B628" s="21"/>
      <c r="C628" s="21"/>
      <c r="D628" s="1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c r="A629" s="21"/>
      <c r="B629" s="21"/>
      <c r="C629" s="21"/>
      <c r="D629" s="1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c r="A630" s="21"/>
      <c r="B630" s="21"/>
      <c r="C630" s="21"/>
      <c r="D630" s="1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c r="A631" s="21"/>
      <c r="B631" s="21"/>
      <c r="C631" s="21"/>
      <c r="D631" s="1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c r="A632" s="21"/>
      <c r="B632" s="21"/>
      <c r="C632" s="21"/>
      <c r="D632" s="1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c r="A633" s="21"/>
      <c r="B633" s="21"/>
      <c r="C633" s="21"/>
      <c r="D633" s="1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c r="A634" s="21"/>
      <c r="B634" s="21"/>
      <c r="C634" s="21"/>
      <c r="D634" s="1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c r="A635" s="21"/>
      <c r="B635" s="21"/>
      <c r="C635" s="21"/>
      <c r="D635" s="1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c r="A636" s="21"/>
      <c r="B636" s="21"/>
      <c r="C636" s="21"/>
      <c r="D636" s="1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c r="A637" s="21"/>
      <c r="B637" s="21"/>
      <c r="C637" s="21"/>
      <c r="D637" s="1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c r="A638" s="21"/>
      <c r="B638" s="21"/>
      <c r="C638" s="21"/>
      <c r="D638" s="1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c r="A639" s="21"/>
      <c r="B639" s="21"/>
      <c r="C639" s="21"/>
      <c r="D639" s="1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c r="A640" s="21"/>
      <c r="B640" s="21"/>
      <c r="C640" s="21"/>
      <c r="D640" s="1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c r="A641" s="21"/>
      <c r="B641" s="21"/>
      <c r="C641" s="21"/>
      <c r="D641" s="1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c r="A642" s="21"/>
      <c r="B642" s="21"/>
      <c r="C642" s="21"/>
      <c r="D642" s="1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c r="A643" s="21"/>
      <c r="B643" s="21"/>
      <c r="C643" s="21"/>
      <c r="D643" s="1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c r="A644" s="21"/>
      <c r="B644" s="21"/>
      <c r="C644" s="21"/>
      <c r="D644" s="1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c r="A645" s="21"/>
      <c r="B645" s="21"/>
      <c r="C645" s="21"/>
      <c r="D645" s="1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c r="A646" s="21"/>
      <c r="B646" s="21"/>
      <c r="C646" s="21"/>
      <c r="D646" s="1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c r="A647" s="21"/>
      <c r="B647" s="21"/>
      <c r="C647" s="21"/>
      <c r="D647" s="1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c r="A648" s="21"/>
      <c r="B648" s="21"/>
      <c r="C648" s="21"/>
      <c r="D648" s="1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c r="A649" s="21"/>
      <c r="B649" s="21"/>
      <c r="C649" s="21"/>
      <c r="D649" s="1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c r="A650" s="21"/>
      <c r="B650" s="21"/>
      <c r="C650" s="21"/>
      <c r="D650" s="1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c r="A651" s="21"/>
      <c r="B651" s="21"/>
      <c r="C651" s="21"/>
      <c r="D651" s="1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c r="A652" s="21"/>
      <c r="B652" s="21"/>
      <c r="C652" s="21"/>
      <c r="D652" s="1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c r="A653" s="21"/>
      <c r="B653" s="21"/>
      <c r="C653" s="21"/>
      <c r="D653" s="1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c r="A654" s="21"/>
      <c r="B654" s="21"/>
      <c r="C654" s="21"/>
      <c r="D654" s="1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c r="A655" s="21"/>
      <c r="B655" s="21"/>
      <c r="C655" s="21"/>
      <c r="D655" s="1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c r="A656" s="21"/>
      <c r="B656" s="21"/>
      <c r="C656" s="21"/>
      <c r="D656" s="1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c r="A657" s="21"/>
      <c r="B657" s="21"/>
      <c r="C657" s="21"/>
      <c r="D657" s="1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c r="A658" s="21"/>
      <c r="B658" s="21"/>
      <c r="C658" s="21"/>
      <c r="D658" s="1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c r="A659" s="21"/>
      <c r="B659" s="21"/>
      <c r="C659" s="21"/>
      <c r="D659" s="1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c r="A660" s="21"/>
      <c r="B660" s="21"/>
      <c r="C660" s="21"/>
      <c r="D660" s="1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c r="A661" s="21"/>
      <c r="B661" s="21"/>
      <c r="C661" s="21"/>
      <c r="D661" s="1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c r="A662" s="21"/>
      <c r="B662" s="21"/>
      <c r="C662" s="21"/>
      <c r="D662" s="1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c r="A663" s="21"/>
      <c r="B663" s="21"/>
      <c r="C663" s="21"/>
      <c r="D663" s="1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c r="A664" s="21"/>
      <c r="B664" s="21"/>
      <c r="C664" s="21"/>
      <c r="D664" s="1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c r="A665" s="21"/>
      <c r="B665" s="21"/>
      <c r="C665" s="21"/>
      <c r="D665" s="1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c r="A666" s="21"/>
      <c r="B666" s="21"/>
      <c r="C666" s="21"/>
      <c r="D666" s="1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c r="A667" s="21"/>
      <c r="B667" s="21"/>
      <c r="C667" s="21"/>
      <c r="D667" s="1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c r="A668" s="21"/>
      <c r="B668" s="21"/>
      <c r="C668" s="21"/>
      <c r="D668" s="1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c r="A669" s="21"/>
      <c r="B669" s="21"/>
      <c r="C669" s="21"/>
      <c r="D669" s="1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c r="A670" s="21"/>
      <c r="B670" s="21"/>
      <c r="C670" s="21"/>
      <c r="D670" s="1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c r="A671" s="21"/>
      <c r="B671" s="21"/>
      <c r="C671" s="21"/>
      <c r="D671" s="1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c r="A672" s="21"/>
      <c r="B672" s="21"/>
      <c r="C672" s="21"/>
      <c r="D672" s="1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c r="A673" s="21"/>
      <c r="B673" s="21"/>
      <c r="C673" s="21"/>
      <c r="D673" s="1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c r="A674" s="21"/>
      <c r="B674" s="21"/>
      <c r="C674" s="21"/>
      <c r="D674" s="1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c r="A675" s="21"/>
      <c r="B675" s="21"/>
      <c r="C675" s="21"/>
      <c r="D675" s="1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c r="A676" s="21"/>
      <c r="B676" s="21"/>
      <c r="C676" s="21"/>
      <c r="D676" s="1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c r="A677" s="21"/>
      <c r="B677" s="21"/>
      <c r="C677" s="21"/>
      <c r="D677" s="1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c r="A678" s="21"/>
      <c r="B678" s="21"/>
      <c r="C678" s="21"/>
      <c r="D678" s="1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c r="A679" s="21"/>
      <c r="B679" s="21"/>
      <c r="C679" s="21"/>
      <c r="D679" s="1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c r="A680" s="21"/>
      <c r="B680" s="21"/>
      <c r="C680" s="21"/>
      <c r="D680" s="1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c r="A681" s="21"/>
      <c r="B681" s="21"/>
      <c r="C681" s="21"/>
      <c r="D681" s="1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c r="A682" s="21"/>
      <c r="B682" s="21"/>
      <c r="C682" s="21"/>
      <c r="D682" s="1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c r="A683" s="21"/>
      <c r="B683" s="21"/>
      <c r="C683" s="21"/>
      <c r="D683" s="1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c r="A684" s="21"/>
      <c r="B684" s="21"/>
      <c r="C684" s="21"/>
      <c r="D684" s="1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c r="A685" s="21"/>
      <c r="B685" s="21"/>
      <c r="C685" s="21"/>
      <c r="D685" s="1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c r="A686" s="21"/>
      <c r="B686" s="21"/>
      <c r="C686" s="21"/>
      <c r="D686" s="1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c r="A687" s="21"/>
      <c r="B687" s="21"/>
      <c r="C687" s="21"/>
      <c r="D687" s="1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c r="A688" s="21"/>
      <c r="B688" s="21"/>
      <c r="C688" s="21"/>
      <c r="D688" s="1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c r="A689" s="21"/>
      <c r="B689" s="21"/>
      <c r="C689" s="21"/>
      <c r="D689" s="1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c r="A690" s="21"/>
      <c r="B690" s="21"/>
      <c r="C690" s="21"/>
      <c r="D690" s="1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c r="A691" s="21"/>
      <c r="B691" s="21"/>
      <c r="C691" s="21"/>
      <c r="D691" s="1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c r="A692" s="21"/>
      <c r="B692" s="21"/>
      <c r="C692" s="21"/>
      <c r="D692" s="1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c r="A693" s="21"/>
      <c r="B693" s="21"/>
      <c r="C693" s="21"/>
      <c r="D693" s="1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c r="A694" s="21"/>
      <c r="B694" s="21"/>
      <c r="C694" s="21"/>
      <c r="D694" s="1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c r="A695" s="21"/>
      <c r="B695" s="21"/>
      <c r="C695" s="21"/>
      <c r="D695" s="1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c r="A696" s="21"/>
      <c r="B696" s="21"/>
      <c r="C696" s="21"/>
      <c r="D696" s="1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c r="A697" s="21"/>
      <c r="B697" s="21"/>
      <c r="C697" s="21"/>
      <c r="D697" s="1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c r="A698" s="21"/>
      <c r="B698" s="21"/>
      <c r="C698" s="21"/>
      <c r="D698" s="1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c r="A699" s="21"/>
      <c r="B699" s="21"/>
      <c r="C699" s="21"/>
      <c r="D699" s="1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c r="A700" s="21"/>
      <c r="B700" s="21"/>
      <c r="C700" s="21"/>
      <c r="D700" s="1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c r="A701" s="21"/>
      <c r="B701" s="21"/>
      <c r="C701" s="21"/>
      <c r="D701" s="1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c r="A702" s="21"/>
      <c r="B702" s="21"/>
      <c r="C702" s="21"/>
      <c r="D702" s="1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c r="A703" s="21"/>
      <c r="B703" s="21"/>
      <c r="C703" s="21"/>
      <c r="D703" s="1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c r="A704" s="21"/>
      <c r="B704" s="21"/>
      <c r="C704" s="21"/>
      <c r="D704" s="1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c r="A705" s="21"/>
      <c r="B705" s="21"/>
      <c r="C705" s="21"/>
      <c r="D705" s="1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c r="A706" s="21"/>
      <c r="B706" s="21"/>
      <c r="C706" s="21"/>
      <c r="D706" s="1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c r="A707" s="21"/>
      <c r="B707" s="21"/>
      <c r="C707" s="21"/>
      <c r="D707" s="1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c r="A708" s="21"/>
      <c r="B708" s="21"/>
      <c r="C708" s="21"/>
      <c r="D708" s="1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c r="A709" s="21"/>
      <c r="B709" s="21"/>
      <c r="C709" s="21"/>
      <c r="D709" s="1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c r="A710" s="21"/>
      <c r="B710" s="21"/>
      <c r="C710" s="21"/>
      <c r="D710" s="1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c r="A711" s="21"/>
      <c r="B711" s="21"/>
      <c r="C711" s="21"/>
      <c r="D711" s="1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c r="A712" s="21"/>
      <c r="B712" s="21"/>
      <c r="C712" s="21"/>
      <c r="D712" s="1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c r="A713" s="21"/>
      <c r="B713" s="21"/>
      <c r="C713" s="21"/>
      <c r="D713" s="1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c r="A714" s="21"/>
      <c r="B714" s="21"/>
      <c r="C714" s="21"/>
      <c r="D714" s="1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c r="A715" s="21"/>
      <c r="B715" s="21"/>
      <c r="C715" s="21"/>
      <c r="D715" s="1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c r="A716" s="21"/>
      <c r="B716" s="21"/>
      <c r="C716" s="21"/>
      <c r="D716" s="1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c r="A717" s="21"/>
      <c r="B717" s="21"/>
      <c r="C717" s="21"/>
      <c r="D717" s="1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c r="A718" s="21"/>
      <c r="B718" s="21"/>
      <c r="C718" s="21"/>
      <c r="D718" s="1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c r="A719" s="21"/>
      <c r="B719" s="21"/>
      <c r="C719" s="21"/>
      <c r="D719" s="1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c r="A720" s="21"/>
      <c r="B720" s="21"/>
      <c r="C720" s="21"/>
      <c r="D720" s="1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c r="A721" s="21"/>
      <c r="B721" s="21"/>
      <c r="C721" s="21"/>
      <c r="D721" s="1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c r="A722" s="21"/>
      <c r="B722" s="21"/>
      <c r="C722" s="21"/>
      <c r="D722" s="1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c r="A723" s="21"/>
      <c r="B723" s="21"/>
      <c r="C723" s="21"/>
      <c r="D723" s="1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c r="A724" s="21"/>
      <c r="B724" s="21"/>
      <c r="C724" s="21"/>
      <c r="D724" s="1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c r="A725" s="21"/>
      <c r="B725" s="21"/>
      <c r="C725" s="21"/>
      <c r="D725" s="1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c r="A726" s="21"/>
      <c r="B726" s="21"/>
      <c r="C726" s="21"/>
      <c r="D726" s="1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c r="A727" s="21"/>
      <c r="B727" s="21"/>
      <c r="C727" s="21"/>
      <c r="D727" s="1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c r="A728" s="21"/>
      <c r="B728" s="21"/>
      <c r="C728" s="21"/>
      <c r="D728" s="1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c r="A729" s="21"/>
      <c r="B729" s="21"/>
      <c r="C729" s="21"/>
      <c r="D729" s="1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c r="A730" s="21"/>
      <c r="B730" s="21"/>
      <c r="C730" s="21"/>
      <c r="D730" s="1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c r="A731" s="21"/>
      <c r="B731" s="21"/>
      <c r="C731" s="21"/>
      <c r="D731" s="1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c r="A732" s="21"/>
      <c r="B732" s="21"/>
      <c r="C732" s="21"/>
      <c r="D732" s="1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c r="A733" s="21"/>
      <c r="B733" s="21"/>
      <c r="C733" s="21"/>
      <c r="D733" s="1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c r="A734" s="21"/>
      <c r="B734" s="21"/>
      <c r="C734" s="21"/>
      <c r="D734" s="1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c r="A735" s="21"/>
      <c r="B735" s="21"/>
      <c r="C735" s="21"/>
      <c r="D735" s="1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c r="A736" s="21"/>
      <c r="B736" s="21"/>
      <c r="C736" s="21"/>
      <c r="D736" s="1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c r="A737" s="21"/>
      <c r="B737" s="21"/>
      <c r="C737" s="21"/>
      <c r="D737" s="1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c r="A738" s="21"/>
      <c r="B738" s="21"/>
      <c r="C738" s="21"/>
      <c r="D738" s="1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c r="A739" s="21"/>
      <c r="B739" s="21"/>
      <c r="C739" s="21"/>
      <c r="D739" s="1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c r="A740" s="21"/>
      <c r="B740" s="21"/>
      <c r="C740" s="21"/>
      <c r="D740" s="1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c r="A741" s="21"/>
      <c r="B741" s="21"/>
      <c r="C741" s="21"/>
      <c r="D741" s="1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c r="A742" s="21"/>
      <c r="B742" s="21"/>
      <c r="C742" s="21"/>
      <c r="D742" s="1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c r="A743" s="21"/>
      <c r="B743" s="21"/>
      <c r="C743" s="21"/>
      <c r="D743" s="1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c r="A744" s="21"/>
      <c r="B744" s="21"/>
      <c r="C744" s="21"/>
      <c r="D744" s="1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c r="A745" s="21"/>
      <c r="B745" s="21"/>
      <c r="C745" s="21"/>
      <c r="D745" s="1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c r="A746" s="21"/>
      <c r="B746" s="21"/>
      <c r="C746" s="21"/>
      <c r="D746" s="1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c r="A747" s="21"/>
      <c r="B747" s="21"/>
      <c r="C747" s="21"/>
      <c r="D747" s="1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c r="A748" s="21"/>
      <c r="B748" s="21"/>
      <c r="C748" s="21"/>
      <c r="D748" s="1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c r="A749" s="21"/>
      <c r="B749" s="21"/>
      <c r="C749" s="21"/>
      <c r="D749" s="1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c r="A750" s="21"/>
      <c r="B750" s="21"/>
      <c r="C750" s="21"/>
      <c r="D750" s="1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c r="A751" s="21"/>
      <c r="B751" s="21"/>
      <c r="C751" s="21"/>
      <c r="D751" s="1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c r="A752" s="21"/>
      <c r="B752" s="21"/>
      <c r="C752" s="21"/>
      <c r="D752" s="1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c r="A753" s="21"/>
      <c r="B753" s="21"/>
      <c r="C753" s="21"/>
      <c r="D753" s="1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c r="A754" s="21"/>
      <c r="B754" s="21"/>
      <c r="C754" s="21"/>
      <c r="D754" s="1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c r="A755" s="21"/>
      <c r="B755" s="21"/>
      <c r="C755" s="21"/>
      <c r="D755" s="1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c r="A756" s="21"/>
      <c r="B756" s="21"/>
      <c r="C756" s="21"/>
      <c r="D756" s="1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c r="A757" s="21"/>
      <c r="B757" s="21"/>
      <c r="C757" s="21"/>
      <c r="D757" s="1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c r="A758" s="21"/>
      <c r="B758" s="21"/>
      <c r="C758" s="21"/>
      <c r="D758" s="1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c r="A759" s="21"/>
      <c r="B759" s="21"/>
      <c r="C759" s="21"/>
      <c r="D759" s="1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c r="A760" s="21"/>
      <c r="B760" s="21"/>
      <c r="C760" s="21"/>
      <c r="D760" s="1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c r="A761" s="21"/>
      <c r="B761" s="21"/>
      <c r="C761" s="21"/>
      <c r="D761" s="1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c r="A762" s="21"/>
      <c r="B762" s="21"/>
      <c r="C762" s="21"/>
      <c r="D762" s="1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c r="A763" s="21"/>
      <c r="B763" s="21"/>
      <c r="C763" s="21"/>
      <c r="D763" s="1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c r="A764" s="21"/>
      <c r="B764" s="21"/>
      <c r="C764" s="21"/>
      <c r="D764" s="1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c r="A765" s="21"/>
      <c r="B765" s="21"/>
      <c r="C765" s="21"/>
      <c r="D765" s="1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c r="A766" s="21"/>
      <c r="B766" s="21"/>
      <c r="C766" s="21"/>
      <c r="D766" s="1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c r="A767" s="21"/>
      <c r="B767" s="21"/>
      <c r="C767" s="21"/>
      <c r="D767" s="1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c r="A768" s="21"/>
      <c r="B768" s="21"/>
      <c r="C768" s="21"/>
      <c r="D768" s="1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c r="A769" s="21"/>
      <c r="B769" s="21"/>
      <c r="C769" s="21"/>
      <c r="D769" s="1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c r="A770" s="21"/>
      <c r="B770" s="21"/>
      <c r="C770" s="21"/>
      <c r="D770" s="1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c r="A771" s="21"/>
      <c r="B771" s="21"/>
      <c r="C771" s="21"/>
      <c r="D771" s="1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c r="A772" s="21"/>
      <c r="B772" s="21"/>
      <c r="C772" s="21"/>
      <c r="D772" s="1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c r="A773" s="21"/>
      <c r="B773" s="21"/>
      <c r="C773" s="21"/>
      <c r="D773" s="1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c r="A774" s="21"/>
      <c r="B774" s="21"/>
      <c r="C774" s="21"/>
      <c r="D774" s="1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c r="A775" s="21"/>
      <c r="B775" s="21"/>
      <c r="C775" s="21"/>
      <c r="D775" s="1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c r="A776" s="21"/>
      <c r="B776" s="21"/>
      <c r="C776" s="21"/>
      <c r="D776" s="1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c r="A777" s="21"/>
      <c r="B777" s="21"/>
      <c r="C777" s="21"/>
      <c r="D777" s="1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c r="A778" s="21"/>
      <c r="B778" s="21"/>
      <c r="C778" s="21"/>
      <c r="D778" s="1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c r="A779" s="21"/>
      <c r="B779" s="21"/>
      <c r="C779" s="21"/>
      <c r="D779" s="1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c r="A780" s="21"/>
      <c r="B780" s="21"/>
      <c r="C780" s="21"/>
      <c r="D780" s="1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c r="A781" s="21"/>
      <c r="B781" s="21"/>
      <c r="C781" s="21"/>
      <c r="D781" s="1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c r="A782" s="21"/>
      <c r="B782" s="21"/>
      <c r="C782" s="21"/>
      <c r="D782" s="1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c r="A783" s="21"/>
      <c r="B783" s="21"/>
      <c r="C783" s="21"/>
      <c r="D783" s="1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c r="A784" s="21"/>
      <c r="B784" s="21"/>
      <c r="C784" s="21"/>
      <c r="D784" s="1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c r="A785" s="21"/>
      <c r="B785" s="21"/>
      <c r="C785" s="21"/>
      <c r="D785" s="1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c r="A786" s="21"/>
      <c r="B786" s="21"/>
      <c r="C786" s="21"/>
      <c r="D786" s="1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c r="A787" s="21"/>
      <c r="B787" s="21"/>
      <c r="C787" s="21"/>
      <c r="D787" s="1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c r="A788" s="21"/>
      <c r="B788" s="21"/>
      <c r="C788" s="21"/>
      <c r="D788" s="1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c r="A789" s="21"/>
      <c r="B789" s="21"/>
      <c r="C789" s="21"/>
      <c r="D789" s="1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c r="A790" s="21"/>
      <c r="B790" s="21"/>
      <c r="C790" s="21"/>
      <c r="D790" s="1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c r="A791" s="21"/>
      <c r="B791" s="21"/>
      <c r="C791" s="21"/>
      <c r="D791" s="1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c r="A792" s="21"/>
      <c r="B792" s="21"/>
      <c r="C792" s="21"/>
      <c r="D792" s="1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c r="A793" s="21"/>
      <c r="B793" s="21"/>
      <c r="C793" s="21"/>
      <c r="D793" s="1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c r="A794" s="21"/>
      <c r="B794" s="21"/>
      <c r="C794" s="21"/>
      <c r="D794" s="1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c r="A795" s="21"/>
      <c r="B795" s="21"/>
      <c r="C795" s="21"/>
      <c r="D795" s="1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c r="A796" s="21"/>
      <c r="B796" s="21"/>
      <c r="C796" s="21"/>
      <c r="D796" s="1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c r="A797" s="21"/>
      <c r="B797" s="21"/>
      <c r="C797" s="21"/>
      <c r="D797" s="1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c r="A798" s="21"/>
      <c r="B798" s="21"/>
      <c r="C798" s="21"/>
      <c r="D798" s="1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c r="A799" s="21"/>
      <c r="B799" s="21"/>
      <c r="C799" s="21"/>
      <c r="D799" s="1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c r="A800" s="21"/>
      <c r="B800" s="21"/>
      <c r="C800" s="21"/>
      <c r="D800" s="1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c r="A801" s="21"/>
      <c r="B801" s="21"/>
      <c r="C801" s="21"/>
      <c r="D801" s="1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c r="A802" s="21"/>
      <c r="B802" s="21"/>
      <c r="C802" s="21"/>
      <c r="D802" s="1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c r="A803" s="21"/>
      <c r="B803" s="21"/>
      <c r="C803" s="21"/>
      <c r="D803" s="1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c r="A804" s="21"/>
      <c r="B804" s="21"/>
      <c r="C804" s="21"/>
      <c r="D804" s="1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c r="A805" s="21"/>
      <c r="B805" s="21"/>
      <c r="C805" s="21"/>
      <c r="D805" s="1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c r="A806" s="21"/>
      <c r="B806" s="21"/>
      <c r="C806" s="21"/>
      <c r="D806" s="1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c r="A807" s="21"/>
      <c r="B807" s="21"/>
      <c r="C807" s="21"/>
      <c r="D807" s="1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c r="A808" s="21"/>
      <c r="B808" s="21"/>
      <c r="C808" s="21"/>
      <c r="D808" s="1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c r="A809" s="21"/>
      <c r="B809" s="21"/>
      <c r="C809" s="21"/>
      <c r="D809" s="1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c r="A810" s="21"/>
      <c r="B810" s="21"/>
      <c r="C810" s="21"/>
      <c r="D810" s="1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c r="A811" s="21"/>
      <c r="B811" s="21"/>
      <c r="C811" s="21"/>
      <c r="D811" s="1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c r="A812" s="21"/>
      <c r="B812" s="21"/>
      <c r="C812" s="21"/>
      <c r="D812" s="1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c r="A813" s="21"/>
      <c r="B813" s="21"/>
      <c r="C813" s="21"/>
      <c r="D813" s="1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c r="A814" s="21"/>
      <c r="B814" s="21"/>
      <c r="C814" s="21"/>
      <c r="D814" s="1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c r="A815" s="21"/>
      <c r="B815" s="21"/>
      <c r="C815" s="21"/>
      <c r="D815" s="1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c r="A816" s="21"/>
      <c r="B816" s="21"/>
      <c r="C816" s="21"/>
      <c r="D816" s="1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c r="A817" s="21"/>
      <c r="B817" s="21"/>
      <c r="C817" s="21"/>
      <c r="D817" s="1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c r="A818" s="21"/>
      <c r="B818" s="21"/>
      <c r="C818" s="21"/>
      <c r="D818" s="1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c r="A819" s="21"/>
      <c r="B819" s="21"/>
      <c r="C819" s="21"/>
      <c r="D819" s="1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c r="A820" s="21"/>
      <c r="B820" s="21"/>
      <c r="C820" s="21"/>
      <c r="D820" s="1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c r="A821" s="21"/>
      <c r="B821" s="21"/>
      <c r="C821" s="21"/>
      <c r="D821" s="1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c r="A822" s="21"/>
      <c r="B822" s="21"/>
      <c r="C822" s="21"/>
      <c r="D822" s="1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c r="A823" s="21"/>
      <c r="B823" s="21"/>
      <c r="C823" s="21"/>
      <c r="D823" s="1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c r="A824" s="21"/>
      <c r="B824" s="21"/>
      <c r="C824" s="21"/>
      <c r="D824" s="1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c r="A825" s="21"/>
      <c r="B825" s="21"/>
      <c r="C825" s="21"/>
      <c r="D825" s="1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c r="A826" s="21"/>
      <c r="B826" s="21"/>
      <c r="C826" s="21"/>
      <c r="D826" s="1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c r="A827" s="21"/>
      <c r="B827" s="21"/>
      <c r="C827" s="21"/>
      <c r="D827" s="1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c r="A828" s="21"/>
      <c r="B828" s="21"/>
      <c r="C828" s="21"/>
      <c r="D828" s="1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c r="A829" s="21"/>
      <c r="B829" s="21"/>
      <c r="C829" s="21"/>
      <c r="D829" s="1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c r="A830" s="21"/>
      <c r="B830" s="21"/>
      <c r="C830" s="21"/>
      <c r="D830" s="1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c r="A831" s="21"/>
      <c r="B831" s="21"/>
      <c r="C831" s="21"/>
      <c r="D831" s="1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c r="A832" s="21"/>
      <c r="B832" s="21"/>
      <c r="C832" s="21"/>
      <c r="D832" s="1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c r="A833" s="21"/>
      <c r="B833" s="21"/>
      <c r="C833" s="21"/>
      <c r="D833" s="1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c r="A834" s="21"/>
      <c r="B834" s="21"/>
      <c r="C834" s="21"/>
      <c r="D834" s="1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c r="A835" s="21"/>
      <c r="B835" s="21"/>
      <c r="C835" s="21"/>
      <c r="D835" s="1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c r="A836" s="21"/>
      <c r="B836" s="21"/>
      <c r="C836" s="21"/>
      <c r="D836" s="1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c r="A837" s="21"/>
      <c r="B837" s="21"/>
      <c r="C837" s="21"/>
      <c r="D837" s="1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c r="A838" s="21"/>
      <c r="B838" s="21"/>
      <c r="C838" s="21"/>
      <c r="D838" s="1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c r="A839" s="21"/>
      <c r="B839" s="21"/>
      <c r="C839" s="21"/>
      <c r="D839" s="1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c r="A840" s="21"/>
      <c r="B840" s="21"/>
      <c r="C840" s="21"/>
      <c r="D840" s="1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c r="A841" s="21"/>
      <c r="B841" s="21"/>
      <c r="C841" s="21"/>
      <c r="D841" s="1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c r="A842" s="21"/>
      <c r="B842" s="21"/>
      <c r="C842" s="21"/>
      <c r="D842" s="1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c r="A843" s="21"/>
      <c r="B843" s="21"/>
      <c r="C843" s="21"/>
      <c r="D843" s="1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c r="A844" s="21"/>
      <c r="B844" s="21"/>
      <c r="C844" s="21"/>
      <c r="D844" s="1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c r="A845" s="21"/>
      <c r="B845" s="21"/>
      <c r="C845" s="21"/>
      <c r="D845" s="1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c r="A846" s="21"/>
      <c r="B846" s="21"/>
      <c r="C846" s="21"/>
      <c r="D846" s="1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c r="A847" s="21"/>
      <c r="B847" s="21"/>
      <c r="C847" s="21"/>
      <c r="D847" s="1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c r="A848" s="21"/>
      <c r="B848" s="21"/>
      <c r="C848" s="21"/>
      <c r="D848" s="1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c r="A849" s="21"/>
      <c r="B849" s="21"/>
      <c r="C849" s="21"/>
      <c r="D849" s="1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c r="A850" s="21"/>
      <c r="B850" s="21"/>
      <c r="C850" s="21"/>
      <c r="D850" s="1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c r="A851" s="21"/>
      <c r="B851" s="21"/>
      <c r="C851" s="21"/>
      <c r="D851" s="1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c r="A852" s="21"/>
      <c r="B852" s="21"/>
      <c r="C852" s="21"/>
      <c r="D852" s="1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c r="A853" s="21"/>
      <c r="B853" s="21"/>
      <c r="C853" s="21"/>
      <c r="D853" s="1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c r="A854" s="21"/>
      <c r="B854" s="21"/>
      <c r="C854" s="21"/>
      <c r="D854" s="1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c r="A855" s="21"/>
      <c r="B855" s="21"/>
      <c r="C855" s="21"/>
      <c r="D855" s="1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c r="A856" s="21"/>
      <c r="B856" s="21"/>
      <c r="C856" s="21"/>
      <c r="D856" s="1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c r="A857" s="21"/>
      <c r="B857" s="21"/>
      <c r="C857" s="21"/>
      <c r="D857" s="1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c r="A858" s="21"/>
      <c r="B858" s="21"/>
      <c r="C858" s="21"/>
      <c r="D858" s="1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c r="A859" s="21"/>
      <c r="B859" s="21"/>
      <c r="C859" s="21"/>
      <c r="D859" s="1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c r="A860" s="21"/>
      <c r="B860" s="21"/>
      <c r="C860" s="21"/>
      <c r="D860" s="1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c r="A861" s="21"/>
      <c r="B861" s="21"/>
      <c r="C861" s="21"/>
      <c r="D861" s="1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c r="A862" s="21"/>
      <c r="B862" s="21"/>
      <c r="C862" s="21"/>
      <c r="D862" s="1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c r="A863" s="21"/>
      <c r="B863" s="21"/>
      <c r="C863" s="21"/>
      <c r="D863" s="1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c r="A864" s="21"/>
      <c r="B864" s="21"/>
      <c r="C864" s="21"/>
      <c r="D864" s="1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c r="A865" s="21"/>
      <c r="B865" s="21"/>
      <c r="C865" s="21"/>
      <c r="D865" s="1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c r="A866" s="21"/>
      <c r="B866" s="21"/>
      <c r="C866" s="21"/>
      <c r="D866" s="1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c r="A867" s="21"/>
      <c r="B867" s="21"/>
      <c r="C867" s="21"/>
      <c r="D867" s="1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c r="A868" s="21"/>
      <c r="B868" s="21"/>
      <c r="C868" s="21"/>
      <c r="D868" s="1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c r="A869" s="21"/>
      <c r="B869" s="21"/>
      <c r="C869" s="21"/>
      <c r="D869" s="1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c r="A870" s="21"/>
      <c r="B870" s="21"/>
      <c r="C870" s="21"/>
      <c r="D870" s="1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c r="A871" s="21"/>
      <c r="B871" s="21"/>
      <c r="C871" s="21"/>
      <c r="D871" s="1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c r="A872" s="21"/>
      <c r="B872" s="21"/>
      <c r="C872" s="21"/>
      <c r="D872" s="1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c r="A873" s="21"/>
      <c r="B873" s="21"/>
      <c r="C873" s="21"/>
      <c r="D873" s="1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c r="A874" s="21"/>
      <c r="B874" s="21"/>
      <c r="C874" s="21"/>
      <c r="D874" s="1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c r="A875" s="21"/>
      <c r="B875" s="21"/>
      <c r="C875" s="21"/>
      <c r="D875" s="1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c r="A876" s="21"/>
      <c r="B876" s="21"/>
      <c r="C876" s="21"/>
      <c r="D876" s="1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c r="A877" s="21"/>
      <c r="B877" s="21"/>
      <c r="C877" s="21"/>
      <c r="D877" s="1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c r="A878" s="21"/>
      <c r="B878" s="21"/>
      <c r="C878" s="21"/>
      <c r="D878" s="1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c r="A879" s="21"/>
      <c r="B879" s="21"/>
      <c r="C879" s="21"/>
      <c r="D879" s="1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c r="A880" s="21"/>
      <c r="B880" s="21"/>
      <c r="C880" s="21"/>
      <c r="D880" s="1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c r="A881" s="21"/>
      <c r="B881" s="21"/>
      <c r="C881" s="21"/>
      <c r="D881" s="1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c r="A882" s="21"/>
      <c r="B882" s="21"/>
      <c r="C882" s="21"/>
      <c r="D882" s="1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c r="A883" s="21"/>
      <c r="B883" s="21"/>
      <c r="C883" s="21"/>
      <c r="D883" s="1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c r="A884" s="21"/>
      <c r="B884" s="21"/>
      <c r="C884" s="21"/>
      <c r="D884" s="1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c r="A885" s="21"/>
      <c r="B885" s="21"/>
      <c r="C885" s="21"/>
      <c r="D885" s="1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c r="A886" s="21"/>
      <c r="B886" s="21"/>
      <c r="C886" s="21"/>
      <c r="D886" s="1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c r="A887" s="21"/>
      <c r="B887" s="21"/>
      <c r="C887" s="21"/>
      <c r="D887" s="1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c r="A888" s="21"/>
      <c r="B888" s="21"/>
      <c r="C888" s="21"/>
      <c r="D888" s="1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c r="A889" s="21"/>
      <c r="B889" s="21"/>
      <c r="C889" s="21"/>
      <c r="D889" s="1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c r="A890" s="21"/>
      <c r="B890" s="21"/>
      <c r="C890" s="21"/>
      <c r="D890" s="1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c r="A891" s="21"/>
      <c r="B891" s="21"/>
      <c r="C891" s="21"/>
      <c r="D891" s="1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c r="A892" s="21"/>
      <c r="B892" s="21"/>
      <c r="C892" s="21"/>
      <c r="D892" s="1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c r="A893" s="21"/>
      <c r="B893" s="21"/>
      <c r="C893" s="21"/>
      <c r="D893" s="1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c r="A894" s="21"/>
      <c r="B894" s="21"/>
      <c r="C894" s="21"/>
      <c r="D894" s="1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c r="A895" s="21"/>
      <c r="B895" s="21"/>
      <c r="C895" s="21"/>
      <c r="D895" s="1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c r="A896" s="21"/>
      <c r="B896" s="21"/>
      <c r="C896" s="21"/>
      <c r="D896" s="1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c r="A897" s="21"/>
      <c r="B897" s="21"/>
      <c r="C897" s="21"/>
      <c r="D897" s="1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c r="A898" s="21"/>
      <c r="B898" s="21"/>
      <c r="C898" s="21"/>
      <c r="D898" s="1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c r="A899" s="21"/>
      <c r="B899" s="21"/>
      <c r="C899" s="21"/>
      <c r="D899" s="1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c r="A900" s="21"/>
      <c r="B900" s="21"/>
      <c r="C900" s="21"/>
      <c r="D900" s="1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c r="A901" s="21"/>
      <c r="B901" s="21"/>
      <c r="C901" s="21"/>
      <c r="D901" s="1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c r="A902" s="21"/>
      <c r="B902" s="21"/>
      <c r="C902" s="21"/>
      <c r="D902" s="1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c r="A903" s="21"/>
      <c r="B903" s="21"/>
      <c r="C903" s="21"/>
      <c r="D903" s="1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c r="A904" s="21"/>
      <c r="B904" s="21"/>
      <c r="C904" s="21"/>
      <c r="D904" s="1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c r="A905" s="21"/>
      <c r="B905" s="21"/>
      <c r="C905" s="21"/>
      <c r="D905" s="1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c r="A906" s="21"/>
      <c r="B906" s="21"/>
      <c r="C906" s="21"/>
      <c r="D906" s="1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c r="A907" s="21"/>
      <c r="B907" s="21"/>
      <c r="C907" s="21"/>
      <c r="D907" s="1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c r="A908" s="21"/>
      <c r="B908" s="21"/>
      <c r="C908" s="21"/>
      <c r="D908" s="1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c r="A909" s="21"/>
      <c r="B909" s="21"/>
      <c r="C909" s="21"/>
      <c r="D909" s="1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c r="A910" s="21"/>
      <c r="B910" s="21"/>
      <c r="C910" s="21"/>
      <c r="D910" s="1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c r="A911" s="21"/>
      <c r="B911" s="21"/>
      <c r="C911" s="21"/>
      <c r="D911" s="1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c r="A912" s="21"/>
      <c r="B912" s="21"/>
      <c r="C912" s="21"/>
      <c r="D912" s="1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c r="A913" s="21"/>
      <c r="B913" s="21"/>
      <c r="C913" s="21"/>
      <c r="D913" s="1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c r="A914" s="21"/>
      <c r="B914" s="21"/>
      <c r="C914" s="21"/>
      <c r="D914" s="1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c r="A915" s="21"/>
      <c r="B915" s="21"/>
      <c r="C915" s="21"/>
      <c r="D915" s="1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c r="A916" s="21"/>
      <c r="B916" s="21"/>
      <c r="C916" s="21"/>
      <c r="D916" s="1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c r="A917" s="21"/>
      <c r="B917" s="21"/>
      <c r="C917" s="21"/>
      <c r="D917" s="1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c r="A918" s="21"/>
      <c r="B918" s="21"/>
      <c r="C918" s="21"/>
      <c r="D918" s="1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c r="A919" s="21"/>
      <c r="B919" s="21"/>
      <c r="C919" s="21"/>
      <c r="D919" s="1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c r="A920" s="21"/>
      <c r="B920" s="21"/>
      <c r="C920" s="21"/>
      <c r="D920" s="1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c r="A921" s="21"/>
      <c r="B921" s="21"/>
      <c r="C921" s="21"/>
      <c r="D921" s="1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c r="A922" s="21"/>
      <c r="B922" s="21"/>
      <c r="C922" s="21"/>
      <c r="D922" s="1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c r="A923" s="21"/>
      <c r="B923" s="21"/>
      <c r="C923" s="21"/>
      <c r="D923" s="1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c r="A924" s="21"/>
      <c r="B924" s="21"/>
      <c r="C924" s="21"/>
      <c r="D924" s="1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c r="A925" s="21"/>
      <c r="B925" s="21"/>
      <c r="C925" s="21"/>
      <c r="D925" s="1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c r="A926" s="21"/>
      <c r="B926" s="21"/>
      <c r="C926" s="21"/>
      <c r="D926" s="1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c r="A927" s="21"/>
      <c r="B927" s="21"/>
      <c r="C927" s="21"/>
      <c r="D927" s="1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c r="A928" s="21"/>
      <c r="B928" s="21"/>
      <c r="C928" s="21"/>
      <c r="D928" s="1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c r="A929" s="21"/>
      <c r="B929" s="21"/>
      <c r="C929" s="21"/>
      <c r="D929" s="1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c r="A930" s="21"/>
      <c r="B930" s="21"/>
      <c r="C930" s="21"/>
      <c r="D930" s="1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c r="A931" s="21"/>
      <c r="B931" s="21"/>
      <c r="C931" s="21"/>
      <c r="D931" s="1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c r="A932" s="21"/>
      <c r="B932" s="21"/>
      <c r="C932" s="21"/>
      <c r="D932" s="1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c r="A933" s="21"/>
      <c r="B933" s="21"/>
      <c r="C933" s="21"/>
      <c r="D933" s="1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c r="A934" s="21"/>
      <c r="B934" s="21"/>
      <c r="C934" s="21"/>
      <c r="D934" s="1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c r="A935" s="21"/>
      <c r="B935" s="21"/>
      <c r="C935" s="21"/>
      <c r="D935" s="1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c r="A936" s="21"/>
      <c r="B936" s="21"/>
      <c r="C936" s="21"/>
      <c r="D936" s="1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c r="A937" s="21"/>
      <c r="B937" s="21"/>
      <c r="C937" s="21"/>
      <c r="D937" s="1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c r="A938" s="21"/>
      <c r="B938" s="21"/>
      <c r="C938" s="21"/>
      <c r="D938" s="1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c r="A939" s="21"/>
      <c r="B939" s="21"/>
      <c r="C939" s="21"/>
      <c r="D939" s="1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c r="A940" s="21"/>
      <c r="B940" s="21"/>
      <c r="C940" s="21"/>
      <c r="D940" s="1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c r="A941" s="21"/>
      <c r="B941" s="21"/>
      <c r="C941" s="21"/>
      <c r="D941" s="1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c r="A942" s="21"/>
      <c r="B942" s="21"/>
      <c r="C942" s="21"/>
      <c r="D942" s="1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c r="A943" s="21"/>
      <c r="B943" s="21"/>
      <c r="C943" s="21"/>
      <c r="D943" s="1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c r="A944" s="21"/>
      <c r="B944" s="21"/>
      <c r="C944" s="21"/>
      <c r="D944" s="1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c r="A945" s="21"/>
      <c r="B945" s="21"/>
      <c r="C945" s="21"/>
      <c r="D945" s="1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c r="A946" s="21"/>
      <c r="B946" s="21"/>
      <c r="C946" s="21"/>
      <c r="D946" s="1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c r="A947" s="21"/>
      <c r="B947" s="21"/>
      <c r="C947" s="21"/>
      <c r="D947" s="1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c r="A948" s="21"/>
      <c r="B948" s="21"/>
      <c r="C948" s="21"/>
      <c r="D948" s="1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c r="A949" s="21"/>
      <c r="B949" s="21"/>
      <c r="C949" s="21"/>
      <c r="D949" s="1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c r="A950" s="21"/>
      <c r="B950" s="21"/>
      <c r="C950" s="21"/>
      <c r="D950" s="1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c r="A951" s="21"/>
      <c r="B951" s="21"/>
      <c r="C951" s="21"/>
      <c r="D951" s="1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c r="A952" s="21"/>
      <c r="B952" s="21"/>
      <c r="C952" s="21"/>
      <c r="D952" s="1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c r="A953" s="21"/>
      <c r="B953" s="21"/>
      <c r="C953" s="21"/>
      <c r="D953" s="1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c r="A954" s="21"/>
      <c r="B954" s="21"/>
      <c r="C954" s="21"/>
      <c r="D954" s="1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c r="A955" s="21"/>
      <c r="B955" s="21"/>
      <c r="C955" s="21"/>
      <c r="D955" s="1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c r="A956" s="21"/>
      <c r="B956" s="21"/>
      <c r="C956" s="21"/>
      <c r="D956" s="1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c r="A957" s="21"/>
      <c r="B957" s="21"/>
      <c r="C957" s="21"/>
      <c r="D957" s="1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c r="A958" s="21"/>
      <c r="B958" s="21"/>
      <c r="C958" s="21"/>
      <c r="D958" s="1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c r="A959" s="21"/>
      <c r="B959" s="21"/>
      <c r="C959" s="21"/>
      <c r="D959" s="1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c r="A960" s="21"/>
      <c r="B960" s="21"/>
      <c r="C960" s="21"/>
      <c r="D960" s="1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c r="A961" s="21"/>
      <c r="B961" s="21"/>
      <c r="C961" s="21"/>
      <c r="D961" s="1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c r="A962" s="21"/>
      <c r="B962" s="21"/>
      <c r="C962" s="21"/>
      <c r="D962" s="1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c r="A963" s="21"/>
      <c r="B963" s="21"/>
      <c r="C963" s="21"/>
      <c r="D963" s="1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c r="A964" s="21"/>
      <c r="B964" s="21"/>
      <c r="C964" s="21"/>
      <c r="D964" s="1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c r="A965" s="21"/>
      <c r="B965" s="21"/>
      <c r="C965" s="21"/>
      <c r="D965" s="1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c r="A966" s="21"/>
      <c r="B966" s="21"/>
      <c r="C966" s="21"/>
      <c r="D966" s="1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c r="A967" s="21"/>
      <c r="B967" s="21"/>
      <c r="C967" s="21"/>
      <c r="D967" s="1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c r="A968" s="21"/>
      <c r="B968" s="21"/>
      <c r="C968" s="21"/>
      <c r="D968" s="1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c r="A969" s="21"/>
      <c r="B969" s="21"/>
      <c r="C969" s="21"/>
      <c r="D969" s="1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c r="A970" s="21"/>
      <c r="B970" s="21"/>
      <c r="C970" s="21"/>
      <c r="D970" s="1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c r="A971" s="21"/>
      <c r="B971" s="21"/>
      <c r="C971" s="21"/>
      <c r="D971" s="1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c r="A972" s="21"/>
      <c r="B972" s="21"/>
      <c r="C972" s="21"/>
      <c r="D972" s="1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c r="A973" s="21"/>
      <c r="B973" s="21"/>
      <c r="C973" s="21"/>
      <c r="D973" s="1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c r="A974" s="21"/>
      <c r="B974" s="21"/>
      <c r="C974" s="21"/>
      <c r="D974" s="1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c r="A975" s="21"/>
      <c r="B975" s="21"/>
      <c r="C975" s="21"/>
      <c r="D975" s="1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c r="A976" s="21"/>
      <c r="B976" s="21"/>
      <c r="C976" s="21"/>
      <c r="D976" s="1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c r="A977" s="21"/>
      <c r="B977" s="21"/>
      <c r="C977" s="21"/>
      <c r="D977" s="1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c r="A978" s="21"/>
      <c r="B978" s="21"/>
      <c r="C978" s="21"/>
      <c r="D978" s="1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c r="A979" s="21"/>
      <c r="B979" s="21"/>
      <c r="C979" s="21"/>
      <c r="D979" s="1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c r="A980" s="21"/>
      <c r="B980" s="21"/>
      <c r="C980" s="21"/>
      <c r="D980" s="1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c r="A981" s="21"/>
      <c r="B981" s="21"/>
      <c r="C981" s="21"/>
      <c r="D981" s="11"/>
      <c r="E981" s="21"/>
      <c r="F981" s="21"/>
      <c r="G981" s="21"/>
      <c r="H981" s="21"/>
      <c r="I981" s="21"/>
      <c r="J981" s="21"/>
      <c r="K981" s="21"/>
      <c r="L981" s="21"/>
      <c r="M981" s="21"/>
      <c r="N981" s="21"/>
      <c r="O981" s="21"/>
      <c r="P981" s="21"/>
      <c r="Q981" s="21"/>
      <c r="R981" s="21"/>
      <c r="S981" s="21"/>
      <c r="T981" s="21"/>
      <c r="U981" s="21"/>
      <c r="V981" s="21"/>
      <c r="W981" s="21"/>
      <c r="X981" s="21"/>
      <c r="Y981" s="21"/>
      <c r="Z981" s="2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pageSetUpPr fitToPage="1"/>
  </sheetPr>
  <dimension ref="A1:Z921"/>
  <sheetViews>
    <sheetView workbookViewId="0">
      <selection activeCell="C208" sqref="C208"/>
    </sheetView>
  </sheetViews>
  <sheetFormatPr baseColWidth="10" defaultColWidth="12.6640625" defaultRowHeight="15.75" customHeight="1"/>
  <cols>
    <col min="2" max="2" width="13.1640625" customWidth="1"/>
    <col min="3" max="3" width="82.6640625" customWidth="1"/>
    <col min="4" max="4" width="95.6640625" customWidth="1"/>
    <col min="5" max="5" width="45.6640625" customWidth="1"/>
  </cols>
  <sheetData>
    <row r="1" spans="1:26" ht="14">
      <c r="A1" s="11"/>
      <c r="B1" s="56"/>
      <c r="C1" s="11"/>
      <c r="D1" s="5"/>
      <c r="E1" s="11"/>
      <c r="F1" s="11"/>
      <c r="G1" s="11"/>
      <c r="H1" s="11"/>
      <c r="I1" s="11"/>
      <c r="J1" s="11"/>
      <c r="K1" s="11"/>
      <c r="L1" s="11"/>
      <c r="M1" s="11"/>
      <c r="N1" s="11"/>
      <c r="O1" s="11"/>
      <c r="P1" s="11"/>
      <c r="Q1" s="11"/>
      <c r="R1" s="11"/>
      <c r="S1" s="11"/>
      <c r="T1" s="11"/>
      <c r="U1" s="11"/>
      <c r="V1" s="11"/>
      <c r="W1" s="11"/>
      <c r="X1" s="11"/>
      <c r="Y1" s="11"/>
      <c r="Z1" s="11"/>
    </row>
    <row r="2" spans="1:26" ht="14">
      <c r="A2" s="132" t="s">
        <v>2325</v>
      </c>
      <c r="B2" s="133"/>
      <c r="C2" s="132"/>
      <c r="D2" s="5"/>
      <c r="E2" s="11"/>
      <c r="F2" s="11"/>
      <c r="G2" s="11"/>
      <c r="H2" s="11"/>
      <c r="I2" s="11"/>
      <c r="J2" s="11"/>
      <c r="K2" s="11"/>
      <c r="L2" s="11"/>
      <c r="M2" s="11"/>
      <c r="N2" s="11"/>
      <c r="O2" s="11"/>
      <c r="P2" s="11"/>
      <c r="Q2" s="11"/>
      <c r="R2" s="11"/>
      <c r="S2" s="11"/>
      <c r="T2" s="11"/>
      <c r="U2" s="11"/>
      <c r="V2" s="11"/>
      <c r="W2" s="11"/>
      <c r="X2" s="11"/>
      <c r="Y2" s="11"/>
      <c r="Z2" s="11"/>
    </row>
    <row r="3" spans="1:26" ht="15">
      <c r="A3" s="227" t="s">
        <v>2326</v>
      </c>
      <c r="B3" s="233" t="s">
        <v>1793</v>
      </c>
      <c r="C3" s="227" t="s">
        <v>38</v>
      </c>
      <c r="D3" s="5"/>
      <c r="E3" s="11"/>
      <c r="F3" s="11"/>
      <c r="G3" s="11"/>
      <c r="H3" s="11"/>
      <c r="I3" s="11"/>
      <c r="J3" s="11"/>
      <c r="K3" s="11"/>
      <c r="L3" s="11"/>
      <c r="M3" s="11"/>
      <c r="N3" s="11"/>
      <c r="O3" s="11"/>
      <c r="P3" s="11"/>
      <c r="Q3" s="11"/>
      <c r="R3" s="11"/>
      <c r="S3" s="11"/>
      <c r="T3" s="11"/>
      <c r="U3" s="11"/>
      <c r="V3" s="11"/>
      <c r="W3" s="11"/>
      <c r="X3" s="11"/>
      <c r="Y3" s="11"/>
      <c r="Z3" s="11"/>
    </row>
    <row r="4" spans="1:26" ht="165">
      <c r="A4" s="36" t="s">
        <v>55</v>
      </c>
      <c r="B4" s="43" t="s">
        <v>56</v>
      </c>
      <c r="C4" s="36" t="s">
        <v>2327</v>
      </c>
      <c r="D4" s="5" t="s">
        <v>2328</v>
      </c>
      <c r="E4" s="11"/>
      <c r="F4" s="11"/>
      <c r="G4" s="11"/>
      <c r="H4" s="11"/>
      <c r="I4" s="11"/>
      <c r="J4" s="11"/>
      <c r="K4" s="11"/>
      <c r="L4" s="11"/>
      <c r="M4" s="11"/>
      <c r="N4" s="11"/>
      <c r="O4" s="11"/>
      <c r="P4" s="11"/>
      <c r="Q4" s="11"/>
      <c r="R4" s="11"/>
      <c r="S4" s="11"/>
      <c r="T4" s="11"/>
      <c r="U4" s="11"/>
      <c r="V4" s="11"/>
      <c r="W4" s="11"/>
      <c r="X4" s="11"/>
      <c r="Y4" s="11"/>
      <c r="Z4" s="11"/>
    </row>
    <row r="5" spans="1:26" ht="60">
      <c r="A5" s="36" t="s">
        <v>92</v>
      </c>
      <c r="B5" s="43" t="s">
        <v>93</v>
      </c>
      <c r="C5" s="36" t="s">
        <v>2329</v>
      </c>
      <c r="D5" s="5"/>
      <c r="E5" s="11"/>
      <c r="F5" s="11"/>
      <c r="G5" s="11"/>
      <c r="H5" s="11"/>
      <c r="I5" s="11"/>
      <c r="J5" s="11"/>
      <c r="K5" s="11"/>
      <c r="L5" s="11"/>
      <c r="M5" s="11"/>
      <c r="N5" s="11"/>
      <c r="O5" s="11"/>
      <c r="P5" s="11"/>
      <c r="Q5" s="11"/>
      <c r="R5" s="11"/>
      <c r="S5" s="11"/>
      <c r="T5" s="11"/>
      <c r="U5" s="11"/>
      <c r="V5" s="11"/>
      <c r="W5" s="11"/>
      <c r="X5" s="11"/>
      <c r="Y5" s="11"/>
      <c r="Z5" s="11"/>
    </row>
    <row r="6" spans="1:26" ht="45">
      <c r="A6" s="162" t="s">
        <v>955</v>
      </c>
      <c r="B6" s="234" t="s">
        <v>956</v>
      </c>
      <c r="C6" s="162" t="s">
        <v>2330</v>
      </c>
      <c r="D6" s="5" t="s">
        <v>1682</v>
      </c>
      <c r="E6" s="11"/>
      <c r="F6" s="11"/>
      <c r="G6" s="11"/>
      <c r="H6" s="11"/>
      <c r="I6" s="11"/>
      <c r="J6" s="11"/>
      <c r="K6" s="11"/>
      <c r="L6" s="11"/>
      <c r="M6" s="11"/>
      <c r="N6" s="11"/>
      <c r="O6" s="11"/>
      <c r="P6" s="11"/>
      <c r="Q6" s="11"/>
      <c r="R6" s="11"/>
      <c r="S6" s="11"/>
      <c r="T6" s="11"/>
      <c r="U6" s="11"/>
      <c r="V6" s="11"/>
      <c r="W6" s="11"/>
      <c r="X6" s="11"/>
      <c r="Y6" s="11"/>
      <c r="Z6" s="11"/>
    </row>
    <row r="7" spans="1:26" ht="45">
      <c r="A7" s="36" t="s">
        <v>119</v>
      </c>
      <c r="B7" s="43" t="s">
        <v>120</v>
      </c>
      <c r="C7" s="36" t="s">
        <v>2331</v>
      </c>
      <c r="D7" s="5"/>
      <c r="E7" s="11"/>
      <c r="F7" s="11"/>
      <c r="G7" s="11"/>
      <c r="H7" s="11"/>
      <c r="I7" s="11"/>
      <c r="J7" s="11"/>
      <c r="K7" s="11"/>
      <c r="L7" s="11"/>
      <c r="M7" s="11"/>
      <c r="N7" s="11"/>
      <c r="O7" s="11"/>
      <c r="P7" s="11"/>
      <c r="Q7" s="11"/>
      <c r="R7" s="11"/>
      <c r="S7" s="11"/>
      <c r="T7" s="11"/>
      <c r="U7" s="11"/>
      <c r="V7" s="11"/>
      <c r="W7" s="11"/>
      <c r="X7" s="11"/>
      <c r="Y7" s="11"/>
      <c r="Z7" s="11"/>
    </row>
    <row r="8" spans="1:26" ht="60">
      <c r="A8" s="36" t="s">
        <v>149</v>
      </c>
      <c r="B8" s="43" t="s">
        <v>150</v>
      </c>
      <c r="C8" s="36" t="s">
        <v>2332</v>
      </c>
      <c r="D8" s="5"/>
      <c r="E8" s="11"/>
      <c r="F8" s="11"/>
      <c r="G8" s="11"/>
      <c r="H8" s="11"/>
      <c r="I8" s="11"/>
      <c r="J8" s="11"/>
      <c r="K8" s="11"/>
      <c r="L8" s="11"/>
      <c r="M8" s="11"/>
      <c r="N8" s="11"/>
      <c r="O8" s="11"/>
      <c r="P8" s="11"/>
      <c r="Q8" s="11"/>
      <c r="R8" s="11"/>
      <c r="S8" s="11"/>
      <c r="T8" s="11"/>
      <c r="U8" s="11"/>
      <c r="V8" s="11"/>
      <c r="W8" s="11"/>
      <c r="X8" s="11"/>
      <c r="Y8" s="11"/>
      <c r="Z8" s="11"/>
    </row>
    <row r="9" spans="1:26" ht="150">
      <c r="A9" s="36" t="s">
        <v>179</v>
      </c>
      <c r="B9" s="43" t="s">
        <v>180</v>
      </c>
      <c r="C9" s="36" t="s">
        <v>2333</v>
      </c>
      <c r="D9" s="5"/>
      <c r="E9" s="11"/>
      <c r="F9" s="11"/>
      <c r="G9" s="11"/>
      <c r="H9" s="11"/>
      <c r="I9" s="11"/>
      <c r="J9" s="11"/>
      <c r="K9" s="11"/>
      <c r="L9" s="11"/>
      <c r="M9" s="11"/>
      <c r="N9" s="11"/>
      <c r="O9" s="11"/>
      <c r="P9" s="11"/>
      <c r="Q9" s="11"/>
      <c r="R9" s="11"/>
      <c r="S9" s="11"/>
      <c r="T9" s="11"/>
      <c r="U9" s="11"/>
      <c r="V9" s="11"/>
      <c r="W9" s="11"/>
      <c r="X9" s="11"/>
      <c r="Y9" s="11"/>
      <c r="Z9" s="11"/>
    </row>
    <row r="10" spans="1:26" ht="255">
      <c r="A10" s="36" t="s">
        <v>211</v>
      </c>
      <c r="B10" s="43" t="s">
        <v>212</v>
      </c>
      <c r="C10" s="36" t="s">
        <v>2334</v>
      </c>
      <c r="D10" s="5"/>
      <c r="E10" s="11"/>
      <c r="F10" s="11"/>
      <c r="G10" s="11"/>
      <c r="H10" s="11"/>
      <c r="I10" s="11"/>
      <c r="J10" s="11"/>
      <c r="K10" s="11"/>
      <c r="L10" s="11"/>
      <c r="M10" s="11"/>
      <c r="N10" s="11"/>
      <c r="O10" s="11"/>
      <c r="P10" s="11"/>
      <c r="Q10" s="11"/>
      <c r="R10" s="11"/>
      <c r="S10" s="11"/>
      <c r="T10" s="11"/>
      <c r="U10" s="11"/>
      <c r="V10" s="11"/>
      <c r="W10" s="11"/>
      <c r="X10" s="11"/>
      <c r="Y10" s="11"/>
      <c r="Z10" s="11"/>
    </row>
    <row r="11" spans="1:26" ht="15">
      <c r="A11" s="36" t="s">
        <v>239</v>
      </c>
      <c r="B11" s="43" t="s">
        <v>240</v>
      </c>
      <c r="C11" s="105" t="s">
        <v>261</v>
      </c>
      <c r="D11" s="5"/>
      <c r="E11" s="11"/>
      <c r="F11" s="11"/>
      <c r="G11" s="11"/>
      <c r="H11" s="11"/>
      <c r="I11" s="11"/>
      <c r="J11" s="11"/>
      <c r="K11" s="11"/>
      <c r="L11" s="11"/>
      <c r="M11" s="11"/>
      <c r="N11" s="11"/>
      <c r="O11" s="11"/>
      <c r="P11" s="11"/>
      <c r="Q11" s="11"/>
      <c r="R11" s="11"/>
      <c r="S11" s="11"/>
      <c r="T11" s="11"/>
      <c r="U11" s="11"/>
      <c r="V11" s="11"/>
      <c r="W11" s="11"/>
      <c r="X11" s="11"/>
      <c r="Y11" s="11"/>
      <c r="Z11" s="11"/>
    </row>
    <row r="12" spans="1:26" ht="195">
      <c r="A12" s="36" t="s">
        <v>266</v>
      </c>
      <c r="B12" s="43" t="s">
        <v>267</v>
      </c>
      <c r="C12" s="36" t="s">
        <v>2335</v>
      </c>
      <c r="D12" s="5"/>
      <c r="E12" s="11"/>
      <c r="F12" s="11"/>
      <c r="G12" s="11"/>
      <c r="H12" s="11"/>
      <c r="I12" s="11"/>
      <c r="J12" s="11"/>
      <c r="K12" s="11"/>
      <c r="L12" s="11"/>
      <c r="M12" s="11"/>
      <c r="N12" s="11"/>
      <c r="O12" s="11"/>
      <c r="P12" s="11"/>
      <c r="Q12" s="11"/>
      <c r="R12" s="11"/>
      <c r="S12" s="11"/>
      <c r="T12" s="11"/>
      <c r="U12" s="11"/>
      <c r="V12" s="11"/>
      <c r="W12" s="11"/>
      <c r="X12" s="11"/>
      <c r="Y12" s="11"/>
      <c r="Z12" s="11"/>
    </row>
    <row r="13" spans="1:26" ht="150">
      <c r="A13" s="36" t="s">
        <v>322</v>
      </c>
      <c r="B13" s="43" t="s">
        <v>323</v>
      </c>
      <c r="C13" s="36" t="s">
        <v>2336</v>
      </c>
      <c r="D13" s="5"/>
      <c r="E13" s="11"/>
      <c r="F13" s="11"/>
      <c r="G13" s="11"/>
      <c r="H13" s="11"/>
      <c r="I13" s="11"/>
      <c r="J13" s="11"/>
      <c r="K13" s="11"/>
      <c r="L13" s="11"/>
      <c r="M13" s="11"/>
      <c r="N13" s="11"/>
      <c r="O13" s="11"/>
      <c r="P13" s="11"/>
      <c r="Q13" s="11"/>
      <c r="R13" s="11"/>
      <c r="S13" s="11"/>
      <c r="T13" s="11"/>
      <c r="U13" s="11"/>
      <c r="V13" s="11"/>
      <c r="W13" s="11"/>
      <c r="X13" s="11"/>
      <c r="Y13" s="11"/>
      <c r="Z13" s="11"/>
    </row>
    <row r="14" spans="1:26" ht="90">
      <c r="A14" s="36" t="s">
        <v>344</v>
      </c>
      <c r="B14" s="43" t="s">
        <v>345</v>
      </c>
      <c r="C14" s="36" t="s">
        <v>2337</v>
      </c>
      <c r="D14" s="5"/>
      <c r="E14" s="11"/>
      <c r="F14" s="11"/>
      <c r="G14" s="11"/>
      <c r="H14" s="11"/>
      <c r="I14" s="11"/>
      <c r="J14" s="11"/>
      <c r="K14" s="11"/>
      <c r="L14" s="11"/>
      <c r="M14" s="11"/>
      <c r="N14" s="11"/>
      <c r="O14" s="11"/>
      <c r="P14" s="11"/>
      <c r="Q14" s="11"/>
      <c r="R14" s="11"/>
      <c r="S14" s="11"/>
      <c r="T14" s="11"/>
      <c r="U14" s="11"/>
      <c r="V14" s="11"/>
      <c r="W14" s="11"/>
      <c r="X14" s="11"/>
      <c r="Y14" s="11"/>
      <c r="Z14" s="11"/>
    </row>
    <row r="15" spans="1:26" ht="409.6">
      <c r="A15" s="36" t="s">
        <v>368</v>
      </c>
      <c r="B15" s="43" t="s">
        <v>369</v>
      </c>
      <c r="C15" s="36" t="s">
        <v>2338</v>
      </c>
      <c r="D15" s="5"/>
      <c r="E15" s="11"/>
      <c r="F15" s="11"/>
      <c r="G15" s="11"/>
      <c r="H15" s="11"/>
      <c r="I15" s="11"/>
      <c r="J15" s="11"/>
      <c r="K15" s="11"/>
      <c r="L15" s="11"/>
      <c r="M15" s="11"/>
      <c r="N15" s="11"/>
      <c r="O15" s="11"/>
      <c r="P15" s="11"/>
      <c r="Q15" s="11"/>
      <c r="R15" s="11"/>
      <c r="S15" s="11"/>
      <c r="T15" s="11"/>
      <c r="U15" s="11"/>
      <c r="V15" s="11"/>
      <c r="W15" s="11"/>
      <c r="X15" s="11"/>
      <c r="Y15" s="11"/>
      <c r="Z15" s="11"/>
    </row>
    <row r="16" spans="1:26" ht="60">
      <c r="A16" s="36" t="s">
        <v>395</v>
      </c>
      <c r="B16" s="43" t="s">
        <v>396</v>
      </c>
      <c r="C16" s="36" t="s">
        <v>2339</v>
      </c>
      <c r="D16" s="5"/>
      <c r="E16" s="11"/>
      <c r="F16" s="11"/>
      <c r="G16" s="11"/>
      <c r="H16" s="11"/>
      <c r="I16" s="11"/>
      <c r="J16" s="11"/>
      <c r="K16" s="11"/>
      <c r="L16" s="11"/>
      <c r="M16" s="11"/>
      <c r="N16" s="11"/>
      <c r="O16" s="11"/>
      <c r="P16" s="11"/>
      <c r="Q16" s="11"/>
      <c r="R16" s="11"/>
      <c r="S16" s="11"/>
      <c r="T16" s="11"/>
      <c r="U16" s="11"/>
      <c r="V16" s="11"/>
      <c r="W16" s="11"/>
      <c r="X16" s="11"/>
      <c r="Y16" s="11"/>
      <c r="Z16" s="11"/>
    </row>
    <row r="17" spans="1:26" ht="300">
      <c r="A17" s="36" t="s">
        <v>419</v>
      </c>
      <c r="B17" s="43" t="s">
        <v>420</v>
      </c>
      <c r="C17" s="36" t="s">
        <v>2340</v>
      </c>
      <c r="D17" s="5"/>
      <c r="E17" s="11"/>
      <c r="F17" s="11"/>
      <c r="G17" s="11"/>
      <c r="H17" s="11"/>
      <c r="I17" s="11"/>
      <c r="J17" s="11"/>
      <c r="K17" s="11"/>
      <c r="L17" s="11"/>
      <c r="M17" s="11"/>
      <c r="N17" s="11"/>
      <c r="O17" s="11"/>
      <c r="P17" s="11"/>
      <c r="Q17" s="11"/>
      <c r="R17" s="11"/>
      <c r="S17" s="11"/>
      <c r="T17" s="11"/>
      <c r="U17" s="11"/>
      <c r="V17" s="11"/>
      <c r="W17" s="11"/>
      <c r="X17" s="11"/>
      <c r="Y17" s="11"/>
      <c r="Z17" s="11"/>
    </row>
    <row r="18" spans="1:26" ht="240">
      <c r="A18" s="36" t="s">
        <v>471</v>
      </c>
      <c r="B18" s="43" t="s">
        <v>472</v>
      </c>
      <c r="C18" s="36" t="s">
        <v>2341</v>
      </c>
      <c r="D18" s="5"/>
      <c r="E18" s="11"/>
      <c r="F18" s="11"/>
      <c r="G18" s="11"/>
      <c r="H18" s="11"/>
      <c r="I18" s="11"/>
      <c r="J18" s="11"/>
      <c r="K18" s="11"/>
      <c r="L18" s="11"/>
      <c r="M18" s="11"/>
      <c r="N18" s="11"/>
      <c r="O18" s="11"/>
      <c r="P18" s="11"/>
      <c r="Q18" s="11"/>
      <c r="R18" s="11"/>
      <c r="S18" s="11"/>
      <c r="T18" s="11"/>
      <c r="U18" s="11"/>
      <c r="V18" s="11"/>
      <c r="W18" s="11"/>
      <c r="X18" s="11"/>
      <c r="Y18" s="11"/>
      <c r="Z18" s="11"/>
    </row>
    <row r="19" spans="1:26" ht="180">
      <c r="A19" s="36" t="s">
        <v>499</v>
      </c>
      <c r="B19" s="43" t="s">
        <v>500</v>
      </c>
      <c r="C19" s="36" t="s">
        <v>2342</v>
      </c>
      <c r="D19" s="5"/>
      <c r="E19" s="11"/>
      <c r="F19" s="11"/>
      <c r="G19" s="11"/>
      <c r="H19" s="11"/>
      <c r="I19" s="11"/>
      <c r="J19" s="11"/>
      <c r="K19" s="11"/>
      <c r="L19" s="11"/>
      <c r="M19" s="11"/>
      <c r="N19" s="11"/>
      <c r="O19" s="11"/>
      <c r="P19" s="11"/>
      <c r="Q19" s="11"/>
      <c r="R19" s="11"/>
      <c r="S19" s="11"/>
      <c r="T19" s="11"/>
      <c r="U19" s="11"/>
      <c r="V19" s="11"/>
      <c r="W19" s="11"/>
      <c r="X19" s="11"/>
      <c r="Y19" s="11"/>
      <c r="Z19" s="11"/>
    </row>
    <row r="20" spans="1:26" ht="60">
      <c r="A20" s="36" t="s">
        <v>523</v>
      </c>
      <c r="B20" s="43" t="s">
        <v>524</v>
      </c>
      <c r="C20" s="105" t="s">
        <v>538</v>
      </c>
      <c r="D20" s="5"/>
      <c r="E20" s="11"/>
      <c r="F20" s="11"/>
      <c r="G20" s="11"/>
      <c r="H20" s="11"/>
      <c r="I20" s="11"/>
      <c r="J20" s="11"/>
      <c r="K20" s="11"/>
      <c r="L20" s="11"/>
      <c r="M20" s="11"/>
      <c r="N20" s="11"/>
      <c r="O20" s="11"/>
      <c r="P20" s="11"/>
      <c r="Q20" s="11"/>
      <c r="R20" s="11"/>
      <c r="S20" s="11"/>
      <c r="T20" s="11"/>
      <c r="U20" s="11"/>
      <c r="V20" s="11"/>
      <c r="W20" s="11"/>
      <c r="X20" s="11"/>
      <c r="Y20" s="11"/>
      <c r="Z20" s="11"/>
    </row>
    <row r="21" spans="1:26" ht="105">
      <c r="A21" s="36" t="s">
        <v>546</v>
      </c>
      <c r="B21" s="43" t="s">
        <v>547</v>
      </c>
      <c r="C21" s="36" t="s">
        <v>2343</v>
      </c>
      <c r="D21" s="5"/>
      <c r="E21" s="11"/>
      <c r="F21" s="11"/>
      <c r="G21" s="11"/>
      <c r="H21" s="11"/>
      <c r="I21" s="11"/>
      <c r="J21" s="11"/>
      <c r="K21" s="11"/>
      <c r="L21" s="11"/>
      <c r="M21" s="11"/>
      <c r="N21" s="11"/>
      <c r="O21" s="11"/>
      <c r="P21" s="11"/>
      <c r="Q21" s="11"/>
      <c r="R21" s="11"/>
      <c r="S21" s="11"/>
      <c r="T21" s="11"/>
      <c r="U21" s="11"/>
      <c r="V21" s="11"/>
      <c r="W21" s="11"/>
      <c r="X21" s="11"/>
      <c r="Y21" s="11"/>
      <c r="Z21" s="11"/>
    </row>
    <row r="22" spans="1:26" ht="60">
      <c r="A22" s="36" t="s">
        <v>573</v>
      </c>
      <c r="B22" s="43" t="s">
        <v>574</v>
      </c>
      <c r="C22" s="36" t="s">
        <v>2344</v>
      </c>
      <c r="D22" s="5"/>
      <c r="E22" s="11"/>
      <c r="F22" s="11"/>
      <c r="G22" s="11"/>
      <c r="H22" s="11"/>
      <c r="I22" s="11"/>
      <c r="J22" s="11"/>
      <c r="K22" s="11"/>
      <c r="L22" s="11"/>
      <c r="M22" s="11"/>
      <c r="N22" s="11"/>
      <c r="O22" s="11"/>
      <c r="P22" s="11"/>
      <c r="Q22" s="11"/>
      <c r="R22" s="11"/>
      <c r="S22" s="11"/>
      <c r="T22" s="11"/>
      <c r="U22" s="11"/>
      <c r="V22" s="11"/>
      <c r="W22" s="11"/>
      <c r="X22" s="11"/>
      <c r="Y22" s="11"/>
      <c r="Z22" s="11"/>
    </row>
    <row r="23" spans="1:26" ht="120">
      <c r="A23" s="36" t="s">
        <v>598</v>
      </c>
      <c r="B23" s="43" t="s">
        <v>599</v>
      </c>
      <c r="C23" s="36" t="s">
        <v>2345</v>
      </c>
      <c r="D23" s="5"/>
      <c r="E23" s="11"/>
      <c r="F23" s="11"/>
      <c r="G23" s="11"/>
      <c r="H23" s="11"/>
      <c r="I23" s="11"/>
      <c r="J23" s="11"/>
      <c r="K23" s="11"/>
      <c r="L23" s="11"/>
      <c r="M23" s="11"/>
      <c r="N23" s="11"/>
      <c r="O23" s="11"/>
      <c r="P23" s="11"/>
      <c r="Q23" s="11"/>
      <c r="R23" s="11"/>
      <c r="S23" s="11"/>
      <c r="T23" s="11"/>
      <c r="U23" s="11"/>
      <c r="V23" s="11"/>
      <c r="W23" s="11"/>
      <c r="X23" s="11"/>
      <c r="Y23" s="11"/>
      <c r="Z23" s="11"/>
    </row>
    <row r="24" spans="1:26" ht="45">
      <c r="A24" s="36" t="s">
        <v>622</v>
      </c>
      <c r="B24" s="43" t="s">
        <v>623</v>
      </c>
      <c r="C24" s="105" t="s">
        <v>639</v>
      </c>
      <c r="D24" s="5"/>
      <c r="E24" s="11"/>
      <c r="F24" s="11"/>
      <c r="G24" s="11"/>
      <c r="H24" s="11"/>
      <c r="I24" s="11"/>
      <c r="J24" s="11"/>
      <c r="K24" s="11"/>
      <c r="L24" s="11"/>
      <c r="M24" s="11"/>
      <c r="N24" s="11"/>
      <c r="O24" s="11"/>
      <c r="P24" s="11"/>
      <c r="Q24" s="11"/>
      <c r="R24" s="11"/>
      <c r="S24" s="11"/>
      <c r="T24" s="11"/>
      <c r="U24" s="11"/>
      <c r="V24" s="11"/>
      <c r="W24" s="11"/>
      <c r="X24" s="11"/>
      <c r="Y24" s="11"/>
      <c r="Z24" s="11"/>
    </row>
    <row r="25" spans="1:26" ht="75">
      <c r="A25" s="36" t="s">
        <v>645</v>
      </c>
      <c r="B25" s="43" t="s">
        <v>646</v>
      </c>
      <c r="C25" s="36" t="s">
        <v>2346</v>
      </c>
      <c r="D25" s="5"/>
      <c r="E25" s="11"/>
      <c r="F25" s="11"/>
      <c r="G25" s="11"/>
      <c r="H25" s="11"/>
      <c r="I25" s="11"/>
      <c r="J25" s="11"/>
      <c r="K25" s="11"/>
      <c r="L25" s="11"/>
      <c r="M25" s="11"/>
      <c r="N25" s="11"/>
      <c r="O25" s="11"/>
      <c r="P25" s="11"/>
      <c r="Q25" s="11"/>
      <c r="R25" s="11"/>
      <c r="S25" s="11"/>
      <c r="T25" s="11"/>
      <c r="U25" s="11"/>
      <c r="V25" s="11"/>
      <c r="W25" s="11"/>
      <c r="X25" s="11"/>
      <c r="Y25" s="11"/>
      <c r="Z25" s="11"/>
    </row>
    <row r="26" spans="1:26" ht="105">
      <c r="A26" s="36" t="s">
        <v>668</v>
      </c>
      <c r="B26" s="43" t="s">
        <v>669</v>
      </c>
      <c r="C26" s="36" t="s">
        <v>2347</v>
      </c>
      <c r="D26" s="5"/>
      <c r="E26" s="11"/>
      <c r="F26" s="11"/>
      <c r="G26" s="11"/>
      <c r="H26" s="11"/>
      <c r="I26" s="11"/>
      <c r="J26" s="11"/>
      <c r="K26" s="11"/>
      <c r="L26" s="11"/>
      <c r="M26" s="11"/>
      <c r="N26" s="11"/>
      <c r="O26" s="11"/>
      <c r="P26" s="11"/>
      <c r="Q26" s="11"/>
      <c r="R26" s="11"/>
      <c r="S26" s="11"/>
      <c r="T26" s="11"/>
      <c r="U26" s="11"/>
      <c r="V26" s="11"/>
      <c r="W26" s="11"/>
      <c r="X26" s="11"/>
      <c r="Y26" s="11"/>
      <c r="Z26" s="11"/>
    </row>
    <row r="27" spans="1:26" ht="105">
      <c r="A27" s="36" t="s">
        <v>693</v>
      </c>
      <c r="B27" s="43" t="s">
        <v>694</v>
      </c>
      <c r="C27" s="36" t="s">
        <v>2348</v>
      </c>
      <c r="D27" s="5"/>
      <c r="E27" s="11"/>
      <c r="F27" s="11"/>
      <c r="G27" s="11"/>
      <c r="H27" s="11"/>
      <c r="I27" s="11"/>
      <c r="J27" s="11"/>
      <c r="K27" s="11"/>
      <c r="L27" s="11"/>
      <c r="M27" s="11"/>
      <c r="N27" s="11"/>
      <c r="O27" s="11"/>
      <c r="P27" s="11"/>
      <c r="Q27" s="11"/>
      <c r="R27" s="11"/>
      <c r="S27" s="11"/>
      <c r="T27" s="11"/>
      <c r="U27" s="11"/>
      <c r="V27" s="11"/>
      <c r="W27" s="11"/>
      <c r="X27" s="11"/>
      <c r="Y27" s="11"/>
      <c r="Z27" s="11"/>
    </row>
    <row r="28" spans="1:26" ht="75">
      <c r="A28" s="36" t="s">
        <v>714</v>
      </c>
      <c r="B28" s="43" t="s">
        <v>715</v>
      </c>
      <c r="C28" s="36" t="s">
        <v>2349</v>
      </c>
      <c r="D28" s="5"/>
      <c r="E28" s="11"/>
      <c r="F28" s="11"/>
      <c r="G28" s="11"/>
      <c r="H28" s="11"/>
      <c r="I28" s="11"/>
      <c r="J28" s="11"/>
      <c r="K28" s="11"/>
      <c r="L28" s="11"/>
      <c r="M28" s="11"/>
      <c r="N28" s="11"/>
      <c r="O28" s="11"/>
      <c r="P28" s="11"/>
      <c r="Q28" s="11"/>
      <c r="R28" s="11"/>
      <c r="S28" s="11"/>
      <c r="T28" s="11"/>
      <c r="U28" s="11"/>
      <c r="V28" s="11"/>
      <c r="W28" s="11"/>
      <c r="X28" s="11"/>
      <c r="Y28" s="11"/>
      <c r="Z28" s="11"/>
    </row>
    <row r="29" spans="1:26" ht="60">
      <c r="A29" s="36" t="s">
        <v>740</v>
      </c>
      <c r="B29" s="43" t="s">
        <v>741</v>
      </c>
      <c r="C29" s="36" t="s">
        <v>2350</v>
      </c>
      <c r="D29" s="5"/>
      <c r="E29" s="11"/>
      <c r="F29" s="11"/>
      <c r="G29" s="11"/>
      <c r="H29" s="11"/>
      <c r="I29" s="11"/>
      <c r="J29" s="11"/>
      <c r="K29" s="11"/>
      <c r="L29" s="11"/>
      <c r="M29" s="11"/>
      <c r="N29" s="11"/>
      <c r="O29" s="11"/>
      <c r="P29" s="11"/>
      <c r="Q29" s="11"/>
      <c r="R29" s="11"/>
      <c r="S29" s="11"/>
      <c r="T29" s="11"/>
      <c r="U29" s="11"/>
      <c r="V29" s="11"/>
      <c r="W29" s="11"/>
      <c r="X29" s="11"/>
      <c r="Y29" s="11"/>
      <c r="Z29" s="11"/>
    </row>
    <row r="30" spans="1:26" ht="16">
      <c r="A30" s="235" t="s">
        <v>768</v>
      </c>
      <c r="B30" s="43" t="s">
        <v>769</v>
      </c>
      <c r="C30" s="105" t="s">
        <v>782</v>
      </c>
      <c r="D30" s="5"/>
      <c r="E30" s="11"/>
      <c r="F30" s="11"/>
      <c r="G30" s="11"/>
      <c r="H30" s="11"/>
      <c r="I30" s="11"/>
      <c r="J30" s="11"/>
      <c r="K30" s="11"/>
      <c r="L30" s="11"/>
      <c r="M30" s="11"/>
      <c r="N30" s="11"/>
      <c r="O30" s="11"/>
      <c r="P30" s="11"/>
      <c r="Q30" s="11"/>
      <c r="R30" s="11"/>
      <c r="S30" s="11"/>
      <c r="T30" s="11"/>
      <c r="U30" s="11"/>
      <c r="V30" s="11"/>
      <c r="W30" s="11"/>
      <c r="X30" s="11"/>
      <c r="Y30" s="11"/>
      <c r="Z30" s="11"/>
    </row>
    <row r="31" spans="1:26" ht="409.6">
      <c r="A31" s="36" t="s">
        <v>792</v>
      </c>
      <c r="B31" s="43" t="s">
        <v>793</v>
      </c>
      <c r="C31" s="36" t="s">
        <v>2351</v>
      </c>
      <c r="D31" s="5"/>
      <c r="E31" s="11"/>
      <c r="F31" s="11"/>
      <c r="G31" s="11"/>
      <c r="H31" s="11"/>
      <c r="I31" s="11"/>
      <c r="J31" s="11"/>
      <c r="K31" s="11"/>
      <c r="L31" s="11"/>
      <c r="M31" s="11"/>
      <c r="N31" s="11"/>
      <c r="O31" s="11"/>
      <c r="P31" s="11"/>
      <c r="Q31" s="11"/>
      <c r="R31" s="11"/>
      <c r="S31" s="11"/>
      <c r="T31" s="11"/>
      <c r="U31" s="11"/>
      <c r="V31" s="11"/>
      <c r="W31" s="11"/>
      <c r="X31" s="11"/>
      <c r="Y31" s="11"/>
      <c r="Z31" s="11"/>
    </row>
    <row r="32" spans="1:26" ht="45">
      <c r="A32" s="36" t="s">
        <v>817</v>
      </c>
      <c r="B32" s="43" t="s">
        <v>818</v>
      </c>
      <c r="C32" s="105" t="s">
        <v>835</v>
      </c>
      <c r="D32" s="5"/>
      <c r="E32" s="11"/>
      <c r="F32" s="11"/>
      <c r="G32" s="11"/>
      <c r="H32" s="11"/>
      <c r="I32" s="11"/>
      <c r="J32" s="11"/>
      <c r="K32" s="11"/>
      <c r="L32" s="11"/>
      <c r="M32" s="11"/>
      <c r="N32" s="11"/>
      <c r="O32" s="11"/>
      <c r="P32" s="11"/>
      <c r="Q32" s="11"/>
      <c r="R32" s="11"/>
      <c r="S32" s="11"/>
      <c r="T32" s="11"/>
      <c r="U32" s="11"/>
      <c r="V32" s="11"/>
      <c r="W32" s="11"/>
      <c r="X32" s="11"/>
      <c r="Y32" s="11"/>
      <c r="Z32" s="11"/>
    </row>
    <row r="33" spans="1:26" ht="285">
      <c r="A33" s="36" t="s">
        <v>864</v>
      </c>
      <c r="B33" s="43" t="s">
        <v>865</v>
      </c>
      <c r="C33" s="36" t="s">
        <v>2352</v>
      </c>
      <c r="D33" s="5"/>
      <c r="E33" s="11"/>
      <c r="F33" s="11"/>
      <c r="G33" s="11"/>
      <c r="H33" s="11"/>
      <c r="I33" s="11"/>
      <c r="J33" s="11"/>
      <c r="K33" s="11"/>
      <c r="L33" s="11"/>
      <c r="M33" s="11"/>
      <c r="N33" s="11"/>
      <c r="O33" s="11"/>
      <c r="P33" s="11"/>
      <c r="Q33" s="11"/>
      <c r="R33" s="11"/>
      <c r="S33" s="11"/>
      <c r="T33" s="11"/>
      <c r="U33" s="11"/>
      <c r="V33" s="11"/>
      <c r="W33" s="11"/>
      <c r="X33" s="11"/>
      <c r="Y33" s="11"/>
      <c r="Z33" s="11"/>
    </row>
    <row r="34" spans="1:26" ht="15">
      <c r="A34" s="36" t="s">
        <v>886</v>
      </c>
      <c r="B34" s="43" t="s">
        <v>887</v>
      </c>
      <c r="C34" s="105" t="s">
        <v>902</v>
      </c>
      <c r="D34" s="5"/>
      <c r="E34" s="11"/>
      <c r="F34" s="11"/>
      <c r="G34" s="11"/>
      <c r="H34" s="11"/>
      <c r="I34" s="11"/>
      <c r="J34" s="11"/>
      <c r="K34" s="11"/>
      <c r="L34" s="11"/>
      <c r="M34" s="11"/>
      <c r="N34" s="11"/>
      <c r="O34" s="11"/>
      <c r="P34" s="11"/>
      <c r="Q34" s="11"/>
      <c r="R34" s="11"/>
      <c r="S34" s="11"/>
      <c r="T34" s="11"/>
      <c r="U34" s="11"/>
      <c r="V34" s="11"/>
      <c r="W34" s="11"/>
      <c r="X34" s="11"/>
      <c r="Y34" s="11"/>
      <c r="Z34" s="11"/>
    </row>
    <row r="35" spans="1:26" ht="45">
      <c r="A35" s="235" t="s">
        <v>908</v>
      </c>
      <c r="B35" s="43" t="s">
        <v>909</v>
      </c>
      <c r="C35" s="36" t="s">
        <v>2353</v>
      </c>
      <c r="D35" s="5"/>
      <c r="E35" s="11"/>
      <c r="F35" s="11"/>
      <c r="G35" s="11"/>
      <c r="H35" s="11"/>
      <c r="I35" s="11"/>
      <c r="J35" s="11"/>
      <c r="K35" s="11"/>
      <c r="L35" s="11"/>
      <c r="M35" s="11"/>
      <c r="N35" s="11"/>
      <c r="O35" s="11"/>
      <c r="P35" s="11"/>
      <c r="Q35" s="11"/>
      <c r="R35" s="11"/>
      <c r="S35" s="11"/>
      <c r="T35" s="11"/>
      <c r="U35" s="11"/>
      <c r="V35" s="11"/>
      <c r="W35" s="11"/>
      <c r="X35" s="11"/>
      <c r="Y35" s="11"/>
      <c r="Z35" s="11"/>
    </row>
    <row r="36" spans="1:26" ht="90">
      <c r="A36" s="36" t="s">
        <v>929</v>
      </c>
      <c r="B36" s="43" t="s">
        <v>930</v>
      </c>
      <c r="C36" s="105" t="s">
        <v>948</v>
      </c>
      <c r="D36" s="5"/>
      <c r="E36" s="11"/>
      <c r="F36" s="11"/>
      <c r="G36" s="11"/>
      <c r="H36" s="11"/>
      <c r="I36" s="11"/>
      <c r="J36" s="11"/>
      <c r="K36" s="11"/>
      <c r="L36" s="11"/>
      <c r="M36" s="11"/>
      <c r="N36" s="11"/>
      <c r="O36" s="11"/>
      <c r="P36" s="11"/>
      <c r="Q36" s="11"/>
      <c r="R36" s="11"/>
      <c r="S36" s="11"/>
      <c r="T36" s="11"/>
      <c r="U36" s="11"/>
      <c r="V36" s="11"/>
      <c r="W36" s="11"/>
      <c r="X36" s="11"/>
      <c r="Y36" s="11"/>
      <c r="Z36" s="11"/>
    </row>
    <row r="37" spans="1:26" ht="409.6">
      <c r="A37" s="36" t="s">
        <v>955</v>
      </c>
      <c r="B37" s="43" t="s">
        <v>956</v>
      </c>
      <c r="C37" s="36" t="s">
        <v>2354</v>
      </c>
      <c r="D37" s="5"/>
      <c r="E37" s="11"/>
      <c r="F37" s="11"/>
      <c r="G37" s="11"/>
      <c r="H37" s="11"/>
      <c r="I37" s="11"/>
      <c r="J37" s="11"/>
      <c r="K37" s="11"/>
      <c r="L37" s="11"/>
      <c r="M37" s="11"/>
      <c r="N37" s="11"/>
      <c r="O37" s="11"/>
      <c r="P37" s="11"/>
      <c r="Q37" s="11"/>
      <c r="R37" s="11"/>
      <c r="S37" s="11"/>
      <c r="T37" s="11"/>
      <c r="U37" s="11"/>
      <c r="V37" s="11"/>
      <c r="W37" s="11"/>
      <c r="X37" s="11"/>
      <c r="Y37" s="11"/>
      <c r="Z37" s="11"/>
    </row>
    <row r="38" spans="1:26" ht="120">
      <c r="A38" s="36" t="s">
        <v>978</v>
      </c>
      <c r="B38" s="43" t="s">
        <v>979</v>
      </c>
      <c r="C38" s="36" t="s">
        <v>2355</v>
      </c>
      <c r="D38" s="5"/>
      <c r="E38" s="11"/>
      <c r="F38" s="11"/>
      <c r="G38" s="11"/>
      <c r="H38" s="11"/>
      <c r="I38" s="11"/>
      <c r="J38" s="11"/>
      <c r="K38" s="11"/>
      <c r="L38" s="11"/>
      <c r="M38" s="11"/>
      <c r="N38" s="11"/>
      <c r="O38" s="11"/>
      <c r="P38" s="11"/>
      <c r="Q38" s="11"/>
      <c r="R38" s="11"/>
      <c r="S38" s="11"/>
      <c r="T38" s="11"/>
      <c r="U38" s="11"/>
      <c r="V38" s="11"/>
      <c r="W38" s="11"/>
      <c r="X38" s="11"/>
      <c r="Y38" s="11"/>
      <c r="Z38" s="11"/>
    </row>
    <row r="39" spans="1:26" ht="15">
      <c r="A39" s="36" t="s">
        <v>995</v>
      </c>
      <c r="B39" s="43" t="s">
        <v>996</v>
      </c>
      <c r="C39" s="105" t="s">
        <v>1010</v>
      </c>
      <c r="D39" s="5"/>
      <c r="E39" s="11"/>
      <c r="F39" s="11"/>
      <c r="G39" s="11"/>
      <c r="H39" s="11"/>
      <c r="I39" s="11"/>
      <c r="J39" s="11"/>
      <c r="K39" s="11"/>
      <c r="L39" s="11"/>
      <c r="M39" s="11"/>
      <c r="N39" s="11"/>
      <c r="O39" s="11"/>
      <c r="P39" s="11"/>
      <c r="Q39" s="11"/>
      <c r="R39" s="11"/>
      <c r="S39" s="11"/>
      <c r="T39" s="11"/>
      <c r="U39" s="11"/>
      <c r="V39" s="11"/>
      <c r="W39" s="11"/>
      <c r="X39" s="11"/>
      <c r="Y39" s="11"/>
      <c r="Z39" s="11"/>
    </row>
    <row r="40" spans="1:26" ht="135">
      <c r="A40" s="36" t="s">
        <v>1017</v>
      </c>
      <c r="B40" s="43" t="s">
        <v>1018</v>
      </c>
      <c r="C40" s="36" t="s">
        <v>2356</v>
      </c>
      <c r="D40" s="5"/>
      <c r="E40" s="11"/>
      <c r="F40" s="11"/>
      <c r="G40" s="11"/>
      <c r="H40" s="11"/>
      <c r="I40" s="11"/>
      <c r="J40" s="11"/>
      <c r="K40" s="11"/>
      <c r="L40" s="11"/>
      <c r="M40" s="11"/>
      <c r="N40" s="11"/>
      <c r="O40" s="11"/>
      <c r="P40" s="11"/>
      <c r="Q40" s="11"/>
      <c r="R40" s="11"/>
      <c r="S40" s="11"/>
      <c r="T40" s="11"/>
      <c r="U40" s="11"/>
      <c r="V40" s="11"/>
      <c r="W40" s="11"/>
      <c r="X40" s="11"/>
      <c r="Y40" s="11"/>
      <c r="Z40" s="11"/>
    </row>
    <row r="41" spans="1:26" ht="15">
      <c r="A41" s="36" t="s">
        <v>295</v>
      </c>
      <c r="B41" s="43" t="s">
        <v>296</v>
      </c>
      <c r="C41" s="105" t="s">
        <v>315</v>
      </c>
      <c r="D41" s="5"/>
      <c r="E41" s="11"/>
      <c r="F41" s="11"/>
      <c r="G41" s="11"/>
      <c r="H41" s="11"/>
      <c r="I41" s="11"/>
      <c r="J41" s="11"/>
      <c r="K41" s="11"/>
      <c r="L41" s="11"/>
      <c r="M41" s="11"/>
      <c r="N41" s="11"/>
      <c r="O41" s="11"/>
      <c r="P41" s="11"/>
      <c r="Q41" s="11"/>
      <c r="R41" s="11"/>
      <c r="S41" s="11"/>
      <c r="T41" s="11"/>
      <c r="U41" s="11"/>
      <c r="V41" s="11"/>
      <c r="W41" s="11"/>
      <c r="X41" s="11"/>
      <c r="Y41" s="11"/>
      <c r="Z41" s="11"/>
    </row>
    <row r="42" spans="1:26" ht="135">
      <c r="A42" s="36" t="s">
        <v>1042</v>
      </c>
      <c r="B42" s="43" t="s">
        <v>1043</v>
      </c>
      <c r="C42" s="36" t="s">
        <v>2357</v>
      </c>
      <c r="D42" s="5"/>
      <c r="E42" s="11"/>
      <c r="F42" s="11"/>
      <c r="G42" s="11"/>
      <c r="H42" s="11"/>
      <c r="I42" s="11"/>
      <c r="J42" s="11"/>
      <c r="K42" s="11"/>
      <c r="L42" s="11"/>
      <c r="M42" s="11"/>
      <c r="N42" s="11"/>
      <c r="O42" s="11"/>
      <c r="P42" s="11"/>
      <c r="Q42" s="11"/>
      <c r="R42" s="11"/>
      <c r="S42" s="11"/>
      <c r="T42" s="11"/>
      <c r="U42" s="11"/>
      <c r="V42" s="11"/>
      <c r="W42" s="11"/>
      <c r="X42" s="11"/>
      <c r="Y42" s="11"/>
      <c r="Z42" s="11"/>
    </row>
    <row r="43" spans="1:26" ht="195">
      <c r="A43" s="36" t="s">
        <v>1065</v>
      </c>
      <c r="B43" s="43" t="s">
        <v>1066</v>
      </c>
      <c r="C43" s="36" t="s">
        <v>2358</v>
      </c>
      <c r="D43" s="5"/>
      <c r="E43" s="11"/>
      <c r="F43" s="11"/>
      <c r="G43" s="11"/>
      <c r="H43" s="11"/>
      <c r="I43" s="11"/>
      <c r="J43" s="11"/>
      <c r="K43" s="11"/>
      <c r="L43" s="11"/>
      <c r="M43" s="11"/>
      <c r="N43" s="11"/>
      <c r="O43" s="11"/>
      <c r="P43" s="11"/>
      <c r="Q43" s="11"/>
      <c r="R43" s="11"/>
      <c r="S43" s="11"/>
      <c r="T43" s="11"/>
      <c r="U43" s="11"/>
      <c r="V43" s="11"/>
      <c r="W43" s="11"/>
      <c r="X43" s="11"/>
      <c r="Y43" s="11"/>
      <c r="Z43" s="11"/>
    </row>
    <row r="44" spans="1:26" ht="15">
      <c r="A44" s="36" t="s">
        <v>1087</v>
      </c>
      <c r="B44" s="43" t="s">
        <v>1088</v>
      </c>
      <c r="C44" s="105" t="s">
        <v>1101</v>
      </c>
      <c r="D44" s="5"/>
      <c r="E44" s="11"/>
      <c r="F44" s="11"/>
      <c r="G44" s="11"/>
      <c r="H44" s="11"/>
      <c r="I44" s="11"/>
      <c r="J44" s="11"/>
      <c r="K44" s="11"/>
      <c r="L44" s="11"/>
      <c r="M44" s="11"/>
      <c r="N44" s="11"/>
      <c r="O44" s="11"/>
      <c r="P44" s="11"/>
      <c r="Q44" s="11"/>
      <c r="R44" s="11"/>
      <c r="S44" s="11"/>
      <c r="T44" s="11"/>
      <c r="U44" s="11"/>
      <c r="V44" s="11"/>
      <c r="W44" s="11"/>
      <c r="X44" s="11"/>
      <c r="Y44" s="11"/>
      <c r="Z44" s="11"/>
    </row>
    <row r="45" spans="1:26" ht="30">
      <c r="A45" s="36" t="s">
        <v>1109</v>
      </c>
      <c r="B45" s="43" t="s">
        <v>1110</v>
      </c>
      <c r="C45" s="105" t="s">
        <v>1124</v>
      </c>
      <c r="D45" s="5"/>
      <c r="E45" s="11"/>
      <c r="F45" s="11"/>
      <c r="G45" s="11"/>
      <c r="H45" s="11"/>
      <c r="I45" s="11"/>
      <c r="J45" s="11"/>
      <c r="K45" s="11"/>
      <c r="L45" s="11"/>
      <c r="M45" s="11"/>
      <c r="N45" s="11"/>
      <c r="O45" s="11"/>
      <c r="P45" s="11"/>
      <c r="Q45" s="11"/>
      <c r="R45" s="11"/>
      <c r="S45" s="11"/>
      <c r="T45" s="11"/>
      <c r="U45" s="11"/>
      <c r="V45" s="11"/>
      <c r="W45" s="11"/>
      <c r="X45" s="11"/>
      <c r="Y45" s="11"/>
      <c r="Z45" s="11"/>
    </row>
    <row r="46" spans="1:26" ht="75">
      <c r="A46" s="36" t="s">
        <v>1153</v>
      </c>
      <c r="B46" s="43" t="s">
        <v>1154</v>
      </c>
      <c r="C46" s="105" t="s">
        <v>1170</v>
      </c>
      <c r="D46" s="5"/>
      <c r="E46" s="11"/>
      <c r="F46" s="11"/>
      <c r="G46" s="11"/>
      <c r="H46" s="11"/>
      <c r="I46" s="11"/>
      <c r="J46" s="11"/>
      <c r="K46" s="11"/>
      <c r="L46" s="11"/>
      <c r="M46" s="11"/>
      <c r="N46" s="11"/>
      <c r="O46" s="11"/>
      <c r="P46" s="11"/>
      <c r="Q46" s="11"/>
      <c r="R46" s="11"/>
      <c r="S46" s="11"/>
      <c r="T46" s="11"/>
      <c r="U46" s="11"/>
      <c r="V46" s="11"/>
      <c r="W46" s="11"/>
      <c r="X46" s="11"/>
      <c r="Y46" s="11"/>
      <c r="Z46" s="11"/>
    </row>
    <row r="47" spans="1:26" ht="15">
      <c r="A47" s="112" t="s">
        <v>445</v>
      </c>
      <c r="B47" s="42" t="s">
        <v>446</v>
      </c>
      <c r="C47" s="105" t="s">
        <v>2359</v>
      </c>
      <c r="D47" s="5"/>
      <c r="E47" s="11"/>
      <c r="F47" s="11"/>
      <c r="G47" s="11"/>
      <c r="H47" s="11"/>
      <c r="I47" s="11"/>
      <c r="J47" s="11"/>
      <c r="K47" s="11"/>
      <c r="L47" s="11"/>
      <c r="M47" s="11"/>
      <c r="N47" s="11"/>
      <c r="O47" s="11"/>
      <c r="P47" s="11"/>
      <c r="Q47" s="11"/>
      <c r="R47" s="11"/>
      <c r="S47" s="11"/>
      <c r="T47" s="11"/>
      <c r="U47" s="11"/>
      <c r="V47" s="11"/>
      <c r="W47" s="11"/>
      <c r="X47" s="11"/>
      <c r="Y47" s="11"/>
      <c r="Z47" s="11"/>
    </row>
    <row r="48" spans="1:26" ht="30">
      <c r="A48" s="112" t="s">
        <v>1129</v>
      </c>
      <c r="B48" s="42" t="s">
        <v>1130</v>
      </c>
      <c r="C48" s="36" t="s">
        <v>2360</v>
      </c>
      <c r="D48" s="5"/>
      <c r="E48" s="11"/>
      <c r="F48" s="11"/>
      <c r="G48" s="11"/>
      <c r="H48" s="11"/>
      <c r="I48" s="11"/>
      <c r="J48" s="11"/>
      <c r="K48" s="11"/>
      <c r="L48" s="11"/>
      <c r="M48" s="11"/>
      <c r="N48" s="11"/>
      <c r="O48" s="11"/>
      <c r="P48" s="11"/>
      <c r="Q48" s="11"/>
      <c r="R48" s="11"/>
      <c r="S48" s="11"/>
      <c r="T48" s="11"/>
      <c r="U48" s="11"/>
      <c r="V48" s="11"/>
      <c r="W48" s="11"/>
      <c r="X48" s="11"/>
      <c r="Y48" s="11"/>
      <c r="Z48" s="11"/>
    </row>
    <row r="49" spans="1:26" ht="45">
      <c r="A49" s="112" t="s">
        <v>842</v>
      </c>
      <c r="B49" s="42" t="s">
        <v>843</v>
      </c>
      <c r="C49" s="36" t="s">
        <v>2361</v>
      </c>
      <c r="D49" s="5"/>
      <c r="E49" s="11"/>
      <c r="F49" s="11"/>
      <c r="G49" s="11"/>
      <c r="H49" s="11"/>
      <c r="I49" s="11"/>
      <c r="J49" s="11"/>
      <c r="K49" s="11"/>
      <c r="L49" s="11"/>
      <c r="M49" s="11"/>
      <c r="N49" s="11"/>
      <c r="O49" s="11"/>
      <c r="P49" s="11"/>
      <c r="Q49" s="11"/>
      <c r="R49" s="11"/>
      <c r="S49" s="11"/>
      <c r="T49" s="11"/>
      <c r="U49" s="11"/>
      <c r="V49" s="11"/>
      <c r="W49" s="11"/>
      <c r="X49" s="11"/>
      <c r="Y49" s="11"/>
      <c r="Z49" s="11"/>
    </row>
    <row r="50" spans="1:26" ht="120">
      <c r="A50" s="112" t="s">
        <v>1177</v>
      </c>
      <c r="B50" s="42" t="s">
        <v>1178</v>
      </c>
      <c r="C50" s="36" t="s">
        <v>2362</v>
      </c>
      <c r="D50" s="5"/>
      <c r="E50" s="11"/>
      <c r="F50" s="11"/>
      <c r="G50" s="11"/>
      <c r="H50" s="11"/>
      <c r="I50" s="11"/>
      <c r="J50" s="11"/>
      <c r="K50" s="11"/>
      <c r="L50" s="11"/>
      <c r="M50" s="11"/>
      <c r="N50" s="11"/>
      <c r="O50" s="11"/>
      <c r="P50" s="11"/>
      <c r="Q50" s="11"/>
      <c r="R50" s="11"/>
      <c r="S50" s="11"/>
      <c r="T50" s="11"/>
      <c r="U50" s="11"/>
      <c r="V50" s="11"/>
      <c r="W50" s="11"/>
      <c r="X50" s="11"/>
      <c r="Y50" s="11"/>
      <c r="Z50" s="11"/>
    </row>
    <row r="51" spans="1:26" ht="14">
      <c r="A51" s="11"/>
      <c r="B51" s="56"/>
      <c r="C51" s="11"/>
      <c r="D51" s="5"/>
      <c r="E51" s="11"/>
      <c r="F51" s="11"/>
      <c r="G51" s="11"/>
      <c r="H51" s="11"/>
      <c r="I51" s="11"/>
      <c r="J51" s="11"/>
      <c r="K51" s="11"/>
      <c r="L51" s="11"/>
      <c r="M51" s="11"/>
      <c r="N51" s="11"/>
      <c r="O51" s="11"/>
      <c r="P51" s="11"/>
      <c r="Q51" s="11"/>
      <c r="R51" s="11"/>
      <c r="S51" s="11"/>
      <c r="T51" s="11"/>
      <c r="U51" s="11"/>
      <c r="V51" s="11"/>
      <c r="W51" s="11"/>
      <c r="X51" s="11"/>
      <c r="Y51" s="11"/>
      <c r="Z51" s="11"/>
    </row>
    <row r="52" spans="1:26" ht="14">
      <c r="A52" s="11"/>
      <c r="B52" s="56"/>
      <c r="C52" s="11"/>
      <c r="D52" s="5"/>
      <c r="E52" s="11"/>
      <c r="F52" s="11"/>
      <c r="G52" s="11"/>
      <c r="H52" s="11"/>
      <c r="I52" s="11"/>
      <c r="J52" s="11"/>
      <c r="K52" s="11"/>
      <c r="L52" s="11"/>
      <c r="M52" s="11"/>
      <c r="N52" s="11"/>
      <c r="O52" s="11"/>
      <c r="P52" s="11"/>
      <c r="Q52" s="11"/>
      <c r="R52" s="11"/>
      <c r="S52" s="11"/>
      <c r="T52" s="11"/>
      <c r="U52" s="11"/>
      <c r="V52" s="11"/>
      <c r="W52" s="11"/>
      <c r="X52" s="11"/>
      <c r="Y52" s="11"/>
      <c r="Z52" s="11"/>
    </row>
    <row r="53" spans="1:26" ht="14">
      <c r="A53" s="11"/>
      <c r="B53" s="56"/>
      <c r="C53" s="11"/>
      <c r="D53" s="5"/>
      <c r="E53" s="11"/>
      <c r="F53" s="11"/>
      <c r="G53" s="11"/>
      <c r="H53" s="11"/>
      <c r="I53" s="11"/>
      <c r="J53" s="11"/>
      <c r="K53" s="11"/>
      <c r="L53" s="11"/>
      <c r="M53" s="11"/>
      <c r="N53" s="11"/>
      <c r="O53" s="11"/>
      <c r="P53" s="11"/>
      <c r="Q53" s="11"/>
      <c r="R53" s="11"/>
      <c r="S53" s="11"/>
      <c r="T53" s="11"/>
      <c r="U53" s="11"/>
      <c r="V53" s="11"/>
      <c r="W53" s="11"/>
      <c r="X53" s="11"/>
      <c r="Y53" s="11"/>
      <c r="Z53" s="11"/>
    </row>
    <row r="54" spans="1:26" ht="14">
      <c r="A54" s="132" t="s">
        <v>2363</v>
      </c>
      <c r="B54" s="133"/>
      <c r="C54" s="132"/>
      <c r="D54" s="236"/>
      <c r="E54" s="11"/>
      <c r="F54" s="11"/>
      <c r="G54" s="11"/>
      <c r="H54" s="11"/>
      <c r="I54" s="11"/>
      <c r="J54" s="11"/>
      <c r="K54" s="11"/>
      <c r="L54" s="11"/>
      <c r="M54" s="11"/>
      <c r="N54" s="11"/>
      <c r="O54" s="11"/>
      <c r="P54" s="11"/>
      <c r="Q54" s="11"/>
      <c r="R54" s="11"/>
      <c r="S54" s="11"/>
      <c r="T54" s="11"/>
      <c r="U54" s="11"/>
      <c r="V54" s="11"/>
      <c r="W54" s="11"/>
      <c r="X54" s="11"/>
      <c r="Y54" s="11"/>
      <c r="Z54" s="11"/>
    </row>
    <row r="55" spans="1:26" ht="15">
      <c r="A55" s="33" t="s">
        <v>2326</v>
      </c>
      <c r="B55" s="237" t="s">
        <v>1793</v>
      </c>
      <c r="C55" s="33" t="s">
        <v>38</v>
      </c>
      <c r="D55" s="238" t="s">
        <v>1610</v>
      </c>
      <c r="E55" s="11"/>
      <c r="F55" s="11"/>
      <c r="G55" s="11"/>
      <c r="H55" s="11"/>
      <c r="I55" s="11"/>
      <c r="J55" s="11"/>
      <c r="K55" s="11"/>
      <c r="L55" s="11"/>
      <c r="M55" s="11"/>
      <c r="N55" s="11"/>
      <c r="O55" s="11"/>
      <c r="P55" s="11"/>
      <c r="Q55" s="11"/>
      <c r="R55" s="11"/>
      <c r="S55" s="11"/>
      <c r="T55" s="11"/>
      <c r="U55" s="11"/>
      <c r="V55" s="11"/>
      <c r="W55" s="11"/>
      <c r="X55" s="11"/>
      <c r="Y55" s="11"/>
      <c r="Z55" s="11"/>
    </row>
    <row r="56" spans="1:26" ht="165">
      <c r="A56" s="36" t="s">
        <v>55</v>
      </c>
      <c r="B56" s="43" t="s">
        <v>56</v>
      </c>
      <c r="C56" s="36" t="s">
        <v>2364</v>
      </c>
      <c r="D56" s="5" t="s">
        <v>2365</v>
      </c>
      <c r="E56" s="11"/>
      <c r="F56" s="11"/>
      <c r="G56" s="11"/>
      <c r="H56" s="11"/>
      <c r="I56" s="11"/>
      <c r="J56" s="11"/>
      <c r="K56" s="11"/>
      <c r="L56" s="11"/>
      <c r="M56" s="11"/>
      <c r="N56" s="11"/>
      <c r="O56" s="11"/>
      <c r="P56" s="11"/>
      <c r="Q56" s="11"/>
      <c r="R56" s="11"/>
      <c r="S56" s="11"/>
      <c r="T56" s="11"/>
      <c r="U56" s="11"/>
      <c r="V56" s="11"/>
      <c r="W56" s="11"/>
      <c r="X56" s="11"/>
      <c r="Y56" s="11"/>
      <c r="Z56" s="11"/>
    </row>
    <row r="57" spans="1:26" ht="60">
      <c r="A57" s="36" t="s">
        <v>92</v>
      </c>
      <c r="B57" s="43" t="s">
        <v>93</v>
      </c>
      <c r="C57" s="36" t="s">
        <v>2366</v>
      </c>
      <c r="D57" s="5" t="s">
        <v>2367</v>
      </c>
      <c r="E57" s="11"/>
      <c r="F57" s="11"/>
      <c r="G57" s="11"/>
      <c r="H57" s="11"/>
      <c r="I57" s="11"/>
      <c r="J57" s="11"/>
      <c r="K57" s="11"/>
      <c r="L57" s="11"/>
      <c r="M57" s="11"/>
      <c r="N57" s="11"/>
      <c r="O57" s="11"/>
      <c r="P57" s="11"/>
      <c r="Q57" s="11"/>
      <c r="R57" s="11"/>
      <c r="S57" s="11"/>
      <c r="T57" s="11"/>
      <c r="U57" s="11"/>
      <c r="V57" s="11"/>
      <c r="W57" s="11"/>
      <c r="X57" s="11"/>
      <c r="Y57" s="11"/>
      <c r="Z57" s="11"/>
    </row>
    <row r="58" spans="1:26" ht="45">
      <c r="A58" s="162" t="s">
        <v>955</v>
      </c>
      <c r="B58" s="234" t="s">
        <v>956</v>
      </c>
      <c r="C58" s="162" t="s">
        <v>2368</v>
      </c>
      <c r="D58" s="206" t="s">
        <v>2369</v>
      </c>
      <c r="E58" s="11"/>
      <c r="F58" s="11"/>
      <c r="G58" s="11"/>
      <c r="H58" s="11"/>
      <c r="I58" s="11"/>
      <c r="J58" s="11"/>
      <c r="K58" s="11"/>
      <c r="L58" s="11"/>
      <c r="M58" s="11"/>
      <c r="N58" s="11"/>
      <c r="O58" s="11"/>
      <c r="P58" s="11"/>
      <c r="Q58" s="11"/>
      <c r="R58" s="11"/>
      <c r="S58" s="11"/>
      <c r="T58" s="11"/>
      <c r="U58" s="11"/>
      <c r="V58" s="11"/>
      <c r="W58" s="11"/>
      <c r="X58" s="11"/>
      <c r="Y58" s="11"/>
      <c r="Z58" s="11"/>
    </row>
    <row r="59" spans="1:26" ht="45">
      <c r="A59" s="36" t="s">
        <v>119</v>
      </c>
      <c r="B59" s="43" t="s">
        <v>120</v>
      </c>
      <c r="C59" s="36" t="s">
        <v>2370</v>
      </c>
      <c r="D59" s="5" t="s">
        <v>2369</v>
      </c>
      <c r="E59" s="11"/>
      <c r="F59" s="11"/>
      <c r="G59" s="11"/>
      <c r="H59" s="11"/>
      <c r="I59" s="11"/>
      <c r="J59" s="11"/>
      <c r="K59" s="11"/>
      <c r="L59" s="11"/>
      <c r="M59" s="11"/>
      <c r="N59" s="11"/>
      <c r="O59" s="11"/>
      <c r="P59" s="11"/>
      <c r="Q59" s="11"/>
      <c r="R59" s="11"/>
      <c r="S59" s="11"/>
      <c r="T59" s="11"/>
      <c r="U59" s="11"/>
      <c r="V59" s="11"/>
      <c r="W59" s="11"/>
      <c r="X59" s="11"/>
      <c r="Y59" s="11"/>
      <c r="Z59" s="11"/>
    </row>
    <row r="60" spans="1:26" ht="60">
      <c r="A60" s="36" t="s">
        <v>149</v>
      </c>
      <c r="B60" s="43" t="s">
        <v>150</v>
      </c>
      <c r="C60" s="36" t="s">
        <v>2371</v>
      </c>
      <c r="D60" s="5" t="s">
        <v>2372</v>
      </c>
      <c r="E60" s="11"/>
      <c r="F60" s="11"/>
      <c r="G60" s="11"/>
      <c r="H60" s="11"/>
      <c r="I60" s="11"/>
      <c r="J60" s="11"/>
      <c r="K60" s="11"/>
      <c r="L60" s="11"/>
      <c r="M60" s="11"/>
      <c r="N60" s="11"/>
      <c r="O60" s="11"/>
      <c r="P60" s="11"/>
      <c r="Q60" s="11"/>
      <c r="R60" s="11"/>
      <c r="S60" s="11"/>
      <c r="T60" s="11"/>
      <c r="U60" s="11"/>
      <c r="V60" s="11"/>
      <c r="W60" s="11"/>
      <c r="X60" s="11"/>
      <c r="Y60" s="11"/>
      <c r="Z60" s="11"/>
    </row>
    <row r="61" spans="1:26" ht="150">
      <c r="A61" s="36" t="s">
        <v>179</v>
      </c>
      <c r="B61" s="43" t="s">
        <v>180</v>
      </c>
      <c r="C61" s="36" t="s">
        <v>2373</v>
      </c>
      <c r="D61" s="5" t="s">
        <v>2374</v>
      </c>
      <c r="E61" s="11"/>
      <c r="F61" s="11"/>
      <c r="G61" s="11"/>
      <c r="H61" s="11"/>
      <c r="I61" s="11"/>
      <c r="J61" s="11"/>
      <c r="K61" s="11"/>
      <c r="L61" s="11"/>
      <c r="M61" s="11"/>
      <c r="N61" s="11"/>
      <c r="O61" s="11"/>
      <c r="P61" s="11"/>
      <c r="Q61" s="11"/>
      <c r="R61" s="11"/>
      <c r="S61" s="11"/>
      <c r="T61" s="11"/>
      <c r="U61" s="11"/>
      <c r="V61" s="11"/>
      <c r="W61" s="11"/>
      <c r="X61" s="11"/>
      <c r="Y61" s="11"/>
      <c r="Z61" s="11"/>
    </row>
    <row r="62" spans="1:26" ht="270">
      <c r="A62" s="36" t="s">
        <v>211</v>
      </c>
      <c r="B62" s="43" t="s">
        <v>212</v>
      </c>
      <c r="C62" s="36" t="s">
        <v>2375</v>
      </c>
      <c r="D62" s="5" t="s">
        <v>2376</v>
      </c>
      <c r="E62" s="11"/>
      <c r="F62" s="11"/>
      <c r="G62" s="11"/>
      <c r="H62" s="11"/>
      <c r="I62" s="11"/>
      <c r="J62" s="11"/>
      <c r="K62" s="11"/>
      <c r="L62" s="11"/>
      <c r="M62" s="11"/>
      <c r="N62" s="11"/>
      <c r="O62" s="11"/>
      <c r="P62" s="11"/>
      <c r="Q62" s="11"/>
      <c r="R62" s="11"/>
      <c r="S62" s="11"/>
      <c r="T62" s="11"/>
      <c r="U62" s="11"/>
      <c r="V62" s="11"/>
      <c r="W62" s="11"/>
      <c r="X62" s="11"/>
      <c r="Y62" s="11"/>
      <c r="Z62" s="11"/>
    </row>
    <row r="63" spans="1:26" ht="15">
      <c r="A63" s="36" t="s">
        <v>239</v>
      </c>
      <c r="B63" s="43" t="s">
        <v>240</v>
      </c>
      <c r="C63" s="105" t="s">
        <v>261</v>
      </c>
      <c r="D63" s="5" t="s">
        <v>2369</v>
      </c>
      <c r="E63" s="11"/>
      <c r="F63" s="11"/>
      <c r="G63" s="11"/>
      <c r="H63" s="11"/>
      <c r="I63" s="11"/>
      <c r="J63" s="11"/>
      <c r="K63" s="11"/>
      <c r="L63" s="11"/>
      <c r="M63" s="11"/>
      <c r="N63" s="11"/>
      <c r="O63" s="11"/>
      <c r="P63" s="11"/>
      <c r="Q63" s="11"/>
      <c r="R63" s="11"/>
      <c r="S63" s="11"/>
      <c r="T63" s="11"/>
      <c r="U63" s="11"/>
      <c r="V63" s="11"/>
      <c r="W63" s="11"/>
      <c r="X63" s="11"/>
      <c r="Y63" s="11"/>
      <c r="Z63" s="11"/>
    </row>
    <row r="64" spans="1:26" ht="195">
      <c r="A64" s="36" t="s">
        <v>266</v>
      </c>
      <c r="B64" s="43" t="s">
        <v>267</v>
      </c>
      <c r="C64" s="36" t="s">
        <v>2377</v>
      </c>
      <c r="D64" s="5" t="s">
        <v>2378</v>
      </c>
      <c r="E64" s="11"/>
      <c r="F64" s="11"/>
      <c r="G64" s="11"/>
      <c r="H64" s="11"/>
      <c r="I64" s="11"/>
      <c r="J64" s="11"/>
      <c r="K64" s="11"/>
      <c r="L64" s="11"/>
      <c r="M64" s="11"/>
      <c r="N64" s="11"/>
      <c r="O64" s="11"/>
      <c r="P64" s="11"/>
      <c r="Q64" s="11"/>
      <c r="R64" s="11"/>
      <c r="S64" s="11"/>
      <c r="T64" s="11"/>
      <c r="U64" s="11"/>
      <c r="V64" s="11"/>
      <c r="W64" s="11"/>
      <c r="X64" s="11"/>
      <c r="Y64" s="11"/>
      <c r="Z64" s="11"/>
    </row>
    <row r="65" spans="1:26" ht="150">
      <c r="A65" s="36" t="s">
        <v>322</v>
      </c>
      <c r="B65" s="43" t="s">
        <v>323</v>
      </c>
      <c r="C65" s="36" t="s">
        <v>2379</v>
      </c>
      <c r="D65" s="5" t="s">
        <v>2380</v>
      </c>
      <c r="E65" s="11"/>
      <c r="F65" s="11"/>
      <c r="G65" s="11"/>
      <c r="H65" s="11"/>
      <c r="I65" s="11"/>
      <c r="J65" s="11"/>
      <c r="K65" s="11"/>
      <c r="L65" s="11"/>
      <c r="M65" s="11"/>
      <c r="N65" s="11"/>
      <c r="O65" s="11"/>
      <c r="P65" s="11"/>
      <c r="Q65" s="11"/>
      <c r="R65" s="11"/>
      <c r="S65" s="11"/>
      <c r="T65" s="11"/>
      <c r="U65" s="11"/>
      <c r="V65" s="11"/>
      <c r="W65" s="11"/>
      <c r="X65" s="11"/>
      <c r="Y65" s="11"/>
      <c r="Z65" s="11"/>
    </row>
    <row r="66" spans="1:26" ht="90">
      <c r="A66" s="36" t="s">
        <v>344</v>
      </c>
      <c r="B66" s="43" t="s">
        <v>345</v>
      </c>
      <c r="C66" s="36" t="s">
        <v>2381</v>
      </c>
      <c r="D66" s="5" t="s">
        <v>2382</v>
      </c>
      <c r="E66" s="11"/>
      <c r="F66" s="11"/>
      <c r="G66" s="11"/>
      <c r="H66" s="11"/>
      <c r="I66" s="11"/>
      <c r="J66" s="11"/>
      <c r="K66" s="11"/>
      <c r="L66" s="11"/>
      <c r="M66" s="11"/>
      <c r="N66" s="11"/>
      <c r="O66" s="11"/>
      <c r="P66" s="11"/>
      <c r="Q66" s="11"/>
      <c r="R66" s="11"/>
      <c r="S66" s="11"/>
      <c r="T66" s="11"/>
      <c r="U66" s="11"/>
      <c r="V66" s="11"/>
      <c r="W66" s="11"/>
      <c r="X66" s="11"/>
      <c r="Y66" s="11"/>
      <c r="Z66" s="11"/>
    </row>
    <row r="67" spans="1:26" ht="409.6">
      <c r="A67" s="36" t="s">
        <v>368</v>
      </c>
      <c r="B67" s="43" t="s">
        <v>369</v>
      </c>
      <c r="C67" s="36" t="s">
        <v>2383</v>
      </c>
      <c r="D67" s="5" t="s">
        <v>2384</v>
      </c>
      <c r="E67" s="11"/>
      <c r="F67" s="11"/>
      <c r="G67" s="11"/>
      <c r="H67" s="11"/>
      <c r="I67" s="11"/>
      <c r="J67" s="11"/>
      <c r="K67" s="11"/>
      <c r="L67" s="11"/>
      <c r="M67" s="11"/>
      <c r="N67" s="11"/>
      <c r="O67" s="11"/>
      <c r="P67" s="11"/>
      <c r="Q67" s="11"/>
      <c r="R67" s="11"/>
      <c r="S67" s="11"/>
      <c r="T67" s="11"/>
      <c r="U67" s="11"/>
      <c r="V67" s="11"/>
      <c r="W67" s="11"/>
      <c r="X67" s="11"/>
      <c r="Y67" s="11"/>
      <c r="Z67" s="11"/>
    </row>
    <row r="68" spans="1:26" ht="135">
      <c r="A68" s="36" t="s">
        <v>395</v>
      </c>
      <c r="B68" s="43" t="s">
        <v>396</v>
      </c>
      <c r="C68" s="36" t="s">
        <v>2385</v>
      </c>
      <c r="D68" s="5" t="s">
        <v>2386</v>
      </c>
      <c r="E68" s="11"/>
      <c r="F68" s="11"/>
      <c r="G68" s="11"/>
      <c r="H68" s="11"/>
      <c r="I68" s="11"/>
      <c r="J68" s="11"/>
      <c r="K68" s="11"/>
      <c r="L68" s="11"/>
      <c r="M68" s="11"/>
      <c r="N68" s="11"/>
      <c r="O68" s="11"/>
      <c r="P68" s="11"/>
      <c r="Q68" s="11"/>
      <c r="R68" s="11"/>
      <c r="S68" s="11"/>
      <c r="T68" s="11"/>
      <c r="U68" s="11"/>
      <c r="V68" s="11"/>
      <c r="W68" s="11"/>
      <c r="X68" s="11"/>
      <c r="Y68" s="11"/>
      <c r="Z68" s="11"/>
    </row>
    <row r="69" spans="1:26" ht="300">
      <c r="A69" s="36" t="s">
        <v>419</v>
      </c>
      <c r="B69" s="43" t="s">
        <v>420</v>
      </c>
      <c r="C69" s="36" t="s">
        <v>2387</v>
      </c>
      <c r="D69" s="5" t="s">
        <v>2388</v>
      </c>
      <c r="E69" s="11"/>
      <c r="F69" s="11"/>
      <c r="G69" s="11"/>
      <c r="H69" s="11"/>
      <c r="I69" s="11"/>
      <c r="J69" s="11"/>
      <c r="K69" s="11"/>
      <c r="L69" s="11"/>
      <c r="M69" s="11"/>
      <c r="N69" s="11"/>
      <c r="O69" s="11"/>
      <c r="P69" s="11"/>
      <c r="Q69" s="11"/>
      <c r="R69" s="11"/>
      <c r="S69" s="11"/>
      <c r="T69" s="11"/>
      <c r="U69" s="11"/>
      <c r="V69" s="11"/>
      <c r="W69" s="11"/>
      <c r="X69" s="11"/>
      <c r="Y69" s="11"/>
      <c r="Z69" s="11"/>
    </row>
    <row r="70" spans="1:26" ht="267">
      <c r="A70" s="36" t="s">
        <v>471</v>
      </c>
      <c r="B70" s="43" t="s">
        <v>472</v>
      </c>
      <c r="C70" s="36" t="s">
        <v>2389</v>
      </c>
      <c r="D70" s="5" t="s">
        <v>2390</v>
      </c>
      <c r="E70" s="11"/>
      <c r="F70" s="11"/>
      <c r="G70" s="11"/>
      <c r="H70" s="11"/>
      <c r="I70" s="11"/>
      <c r="J70" s="11"/>
      <c r="K70" s="11"/>
      <c r="L70" s="11"/>
      <c r="M70" s="11"/>
      <c r="N70" s="11"/>
      <c r="O70" s="11"/>
      <c r="P70" s="11"/>
      <c r="Q70" s="11"/>
      <c r="R70" s="11"/>
      <c r="S70" s="11"/>
      <c r="T70" s="11"/>
      <c r="U70" s="11"/>
      <c r="V70" s="11"/>
      <c r="W70" s="11"/>
      <c r="X70" s="11"/>
      <c r="Y70" s="11"/>
      <c r="Z70" s="11"/>
    </row>
    <row r="71" spans="1:26" ht="240">
      <c r="A71" s="36" t="s">
        <v>499</v>
      </c>
      <c r="B71" s="43" t="s">
        <v>500</v>
      </c>
      <c r="C71" s="36" t="s">
        <v>2391</v>
      </c>
      <c r="D71" s="5" t="s">
        <v>2392</v>
      </c>
      <c r="E71" s="11"/>
      <c r="F71" s="11"/>
      <c r="G71" s="11"/>
      <c r="H71" s="11"/>
      <c r="I71" s="11"/>
      <c r="J71" s="11"/>
      <c r="K71" s="11"/>
      <c r="L71" s="11"/>
      <c r="M71" s="11"/>
      <c r="N71" s="11"/>
      <c r="O71" s="11"/>
      <c r="P71" s="11"/>
      <c r="Q71" s="11"/>
      <c r="R71" s="11"/>
      <c r="S71" s="11"/>
      <c r="T71" s="11"/>
      <c r="U71" s="11"/>
      <c r="V71" s="11"/>
      <c r="W71" s="11"/>
      <c r="X71" s="11"/>
      <c r="Y71" s="11"/>
      <c r="Z71" s="11"/>
    </row>
    <row r="72" spans="1:26" ht="75">
      <c r="A72" s="36" t="s">
        <v>523</v>
      </c>
      <c r="B72" s="43" t="s">
        <v>524</v>
      </c>
      <c r="C72" s="105" t="s">
        <v>2393</v>
      </c>
      <c r="D72" s="5" t="s">
        <v>2394</v>
      </c>
      <c r="E72" s="11"/>
      <c r="F72" s="11"/>
      <c r="G72" s="11"/>
      <c r="H72" s="11"/>
      <c r="I72" s="11"/>
      <c r="J72" s="11"/>
      <c r="K72" s="11"/>
      <c r="L72" s="11"/>
      <c r="M72" s="11"/>
      <c r="N72" s="11"/>
      <c r="O72" s="11"/>
      <c r="P72" s="11"/>
      <c r="Q72" s="11"/>
      <c r="R72" s="11"/>
      <c r="S72" s="11"/>
      <c r="T72" s="11"/>
      <c r="U72" s="11"/>
      <c r="V72" s="11"/>
      <c r="W72" s="11"/>
      <c r="X72" s="11"/>
      <c r="Y72" s="11"/>
      <c r="Z72" s="11"/>
    </row>
    <row r="73" spans="1:26" ht="105">
      <c r="A73" s="36" t="s">
        <v>546</v>
      </c>
      <c r="B73" s="43" t="s">
        <v>547</v>
      </c>
      <c r="C73" s="36" t="s">
        <v>2395</v>
      </c>
      <c r="D73" s="5" t="s">
        <v>2396</v>
      </c>
      <c r="E73" s="11"/>
      <c r="F73" s="11"/>
      <c r="G73" s="11"/>
      <c r="H73" s="11"/>
      <c r="I73" s="11"/>
      <c r="J73" s="11"/>
      <c r="K73" s="11"/>
      <c r="L73" s="11"/>
      <c r="M73" s="11"/>
      <c r="N73" s="11"/>
      <c r="O73" s="11"/>
      <c r="P73" s="11"/>
      <c r="Q73" s="11"/>
      <c r="R73" s="11"/>
      <c r="S73" s="11"/>
      <c r="T73" s="11"/>
      <c r="U73" s="11"/>
      <c r="V73" s="11"/>
      <c r="W73" s="11"/>
      <c r="X73" s="11"/>
      <c r="Y73" s="11"/>
      <c r="Z73" s="11"/>
    </row>
    <row r="74" spans="1:26" ht="60">
      <c r="A74" s="36" t="s">
        <v>573</v>
      </c>
      <c r="B74" s="43" t="s">
        <v>574</v>
      </c>
      <c r="C74" s="36" t="s">
        <v>2397</v>
      </c>
      <c r="D74" s="5" t="s">
        <v>2398</v>
      </c>
      <c r="E74" s="11"/>
      <c r="F74" s="11"/>
      <c r="G74" s="11"/>
      <c r="H74" s="11"/>
      <c r="I74" s="11"/>
      <c r="J74" s="11"/>
      <c r="K74" s="11"/>
      <c r="L74" s="11"/>
      <c r="M74" s="11"/>
      <c r="N74" s="11"/>
      <c r="O74" s="11"/>
      <c r="P74" s="11"/>
      <c r="Q74" s="11"/>
      <c r="R74" s="11"/>
      <c r="S74" s="11"/>
      <c r="T74" s="11"/>
      <c r="U74" s="11"/>
      <c r="V74" s="11"/>
      <c r="W74" s="11"/>
      <c r="X74" s="11"/>
      <c r="Y74" s="11"/>
      <c r="Z74" s="11"/>
    </row>
    <row r="75" spans="1:26" ht="180">
      <c r="A75" s="36" t="s">
        <v>598</v>
      </c>
      <c r="B75" s="43" t="s">
        <v>599</v>
      </c>
      <c r="C75" s="36" t="s">
        <v>2399</v>
      </c>
      <c r="D75" s="5" t="s">
        <v>2400</v>
      </c>
      <c r="E75" s="11"/>
      <c r="F75" s="11"/>
      <c r="G75" s="11"/>
      <c r="H75" s="11"/>
      <c r="I75" s="11"/>
      <c r="J75" s="11"/>
      <c r="K75" s="11"/>
      <c r="L75" s="11"/>
      <c r="M75" s="11"/>
      <c r="N75" s="11"/>
      <c r="O75" s="11"/>
      <c r="P75" s="11"/>
      <c r="Q75" s="11"/>
      <c r="R75" s="11"/>
      <c r="S75" s="11"/>
      <c r="T75" s="11"/>
      <c r="U75" s="11"/>
      <c r="V75" s="11"/>
      <c r="W75" s="11"/>
      <c r="X75" s="11"/>
      <c r="Y75" s="11"/>
      <c r="Z75" s="11"/>
    </row>
    <row r="76" spans="1:26" ht="45">
      <c r="A76" s="36" t="s">
        <v>622</v>
      </c>
      <c r="B76" s="43" t="s">
        <v>623</v>
      </c>
      <c r="C76" s="105" t="s">
        <v>639</v>
      </c>
      <c r="D76" s="5" t="s">
        <v>2401</v>
      </c>
      <c r="E76" s="11"/>
      <c r="F76" s="11"/>
      <c r="G76" s="11"/>
      <c r="H76" s="11"/>
      <c r="I76" s="11"/>
      <c r="J76" s="11"/>
      <c r="K76" s="11"/>
      <c r="L76" s="11"/>
      <c r="M76" s="11"/>
      <c r="N76" s="11"/>
      <c r="O76" s="11"/>
      <c r="P76" s="11"/>
      <c r="Q76" s="11"/>
      <c r="R76" s="11"/>
      <c r="S76" s="11"/>
      <c r="T76" s="11"/>
      <c r="U76" s="11"/>
      <c r="V76" s="11"/>
      <c r="W76" s="11"/>
      <c r="X76" s="11"/>
      <c r="Y76" s="11"/>
      <c r="Z76" s="11"/>
    </row>
    <row r="77" spans="1:26" ht="75">
      <c r="A77" s="36" t="s">
        <v>645</v>
      </c>
      <c r="B77" s="43" t="s">
        <v>646</v>
      </c>
      <c r="C77" s="36" t="s">
        <v>2402</v>
      </c>
      <c r="D77" s="5" t="s">
        <v>2403</v>
      </c>
      <c r="E77" s="11"/>
      <c r="F77" s="11"/>
      <c r="G77" s="11"/>
      <c r="H77" s="11"/>
      <c r="I77" s="11"/>
      <c r="J77" s="11"/>
      <c r="K77" s="11"/>
      <c r="L77" s="11"/>
      <c r="M77" s="11"/>
      <c r="N77" s="11"/>
      <c r="O77" s="11"/>
      <c r="P77" s="11"/>
      <c r="Q77" s="11"/>
      <c r="R77" s="11"/>
      <c r="S77" s="11"/>
      <c r="T77" s="11"/>
      <c r="U77" s="11"/>
      <c r="V77" s="11"/>
      <c r="W77" s="11"/>
      <c r="X77" s="11"/>
      <c r="Y77" s="11"/>
      <c r="Z77" s="11"/>
    </row>
    <row r="78" spans="1:26" ht="105">
      <c r="A78" s="36" t="s">
        <v>668</v>
      </c>
      <c r="B78" s="43" t="s">
        <v>669</v>
      </c>
      <c r="C78" s="36" t="s">
        <v>2404</v>
      </c>
      <c r="D78" s="5" t="s">
        <v>2405</v>
      </c>
      <c r="E78" s="11"/>
      <c r="F78" s="11"/>
      <c r="G78" s="11"/>
      <c r="H78" s="11"/>
      <c r="I78" s="11"/>
      <c r="J78" s="11"/>
      <c r="K78" s="11"/>
      <c r="L78" s="11"/>
      <c r="M78" s="11"/>
      <c r="N78" s="11"/>
      <c r="O78" s="11"/>
      <c r="P78" s="11"/>
      <c r="Q78" s="11"/>
      <c r="R78" s="11"/>
      <c r="S78" s="11"/>
      <c r="T78" s="11"/>
      <c r="U78" s="11"/>
      <c r="V78" s="11"/>
      <c r="W78" s="11"/>
      <c r="X78" s="11"/>
      <c r="Y78" s="11"/>
      <c r="Z78" s="11"/>
    </row>
    <row r="79" spans="1:26" ht="105">
      <c r="A79" s="36" t="s">
        <v>693</v>
      </c>
      <c r="B79" s="43" t="s">
        <v>694</v>
      </c>
      <c r="C79" s="36" t="s">
        <v>2406</v>
      </c>
      <c r="D79" s="5" t="s">
        <v>2405</v>
      </c>
      <c r="E79" s="11"/>
      <c r="F79" s="11"/>
      <c r="G79" s="11"/>
      <c r="H79" s="11"/>
      <c r="I79" s="11"/>
      <c r="J79" s="11"/>
      <c r="K79" s="11"/>
      <c r="L79" s="11"/>
      <c r="M79" s="11"/>
      <c r="N79" s="11"/>
      <c r="O79" s="11"/>
      <c r="P79" s="11"/>
      <c r="Q79" s="11"/>
      <c r="R79" s="11"/>
      <c r="S79" s="11"/>
      <c r="T79" s="11"/>
      <c r="U79" s="11"/>
      <c r="V79" s="11"/>
      <c r="W79" s="11"/>
      <c r="X79" s="11"/>
      <c r="Y79" s="11"/>
      <c r="Z79" s="11"/>
    </row>
    <row r="80" spans="1:26" ht="75">
      <c r="A80" s="36" t="s">
        <v>714</v>
      </c>
      <c r="B80" s="43" t="s">
        <v>715</v>
      </c>
      <c r="C80" s="36" t="s">
        <v>2407</v>
      </c>
      <c r="D80" s="5" t="s">
        <v>2401</v>
      </c>
      <c r="E80" s="11"/>
      <c r="F80" s="11"/>
      <c r="G80" s="11"/>
      <c r="H80" s="11"/>
      <c r="I80" s="11"/>
      <c r="J80" s="11"/>
      <c r="K80" s="11"/>
      <c r="L80" s="11"/>
      <c r="M80" s="11"/>
      <c r="N80" s="11"/>
      <c r="O80" s="11"/>
      <c r="P80" s="11"/>
      <c r="Q80" s="11"/>
      <c r="R80" s="11"/>
      <c r="S80" s="11"/>
      <c r="T80" s="11"/>
      <c r="U80" s="11"/>
      <c r="V80" s="11"/>
      <c r="W80" s="11"/>
      <c r="X80" s="11"/>
      <c r="Y80" s="11"/>
      <c r="Z80" s="11"/>
    </row>
    <row r="81" spans="1:26" ht="60">
      <c r="A81" s="36" t="s">
        <v>740</v>
      </c>
      <c r="B81" s="43" t="s">
        <v>741</v>
      </c>
      <c r="C81" s="36" t="s">
        <v>2408</v>
      </c>
      <c r="D81" s="5" t="s">
        <v>2409</v>
      </c>
      <c r="E81" s="11"/>
      <c r="F81" s="11"/>
      <c r="G81" s="11"/>
      <c r="H81" s="11"/>
      <c r="I81" s="11"/>
      <c r="J81" s="11"/>
      <c r="K81" s="11"/>
      <c r="L81" s="11"/>
      <c r="M81" s="11"/>
      <c r="N81" s="11"/>
      <c r="O81" s="11"/>
      <c r="P81" s="11"/>
      <c r="Q81" s="11"/>
      <c r="R81" s="11"/>
      <c r="S81" s="11"/>
      <c r="T81" s="11"/>
      <c r="U81" s="11"/>
      <c r="V81" s="11"/>
      <c r="W81" s="11"/>
      <c r="X81" s="11"/>
      <c r="Y81" s="11"/>
      <c r="Z81" s="11"/>
    </row>
    <row r="82" spans="1:26" ht="16">
      <c r="A82" s="235" t="s">
        <v>768</v>
      </c>
      <c r="B82" s="43" t="s">
        <v>769</v>
      </c>
      <c r="C82" s="105" t="s">
        <v>782</v>
      </c>
      <c r="D82" s="5" t="s">
        <v>2401</v>
      </c>
      <c r="E82" s="11"/>
      <c r="F82" s="11"/>
      <c r="G82" s="11"/>
      <c r="H82" s="11"/>
      <c r="I82" s="11"/>
      <c r="J82" s="11"/>
      <c r="K82" s="11"/>
      <c r="L82" s="11"/>
      <c r="M82" s="11"/>
      <c r="N82" s="11"/>
      <c r="O82" s="11"/>
      <c r="P82" s="11"/>
      <c r="Q82" s="11"/>
      <c r="R82" s="11"/>
      <c r="S82" s="11"/>
      <c r="T82" s="11"/>
      <c r="U82" s="11"/>
      <c r="V82" s="11"/>
      <c r="W82" s="11"/>
      <c r="X82" s="11"/>
      <c r="Y82" s="11"/>
      <c r="Z82" s="11"/>
    </row>
    <row r="83" spans="1:26" ht="409.6">
      <c r="A83" s="36" t="s">
        <v>792</v>
      </c>
      <c r="B83" s="43" t="s">
        <v>793</v>
      </c>
      <c r="C83" s="36" t="s">
        <v>2410</v>
      </c>
      <c r="D83" s="5" t="s">
        <v>2411</v>
      </c>
      <c r="E83" s="11"/>
      <c r="F83" s="11"/>
      <c r="G83" s="11"/>
      <c r="H83" s="11"/>
      <c r="I83" s="11"/>
      <c r="J83" s="11"/>
      <c r="K83" s="11"/>
      <c r="L83" s="11"/>
      <c r="M83" s="11"/>
      <c r="N83" s="11"/>
      <c r="O83" s="11"/>
      <c r="P83" s="11"/>
      <c r="Q83" s="11"/>
      <c r="R83" s="11"/>
      <c r="S83" s="11"/>
      <c r="T83" s="11"/>
      <c r="U83" s="11"/>
      <c r="V83" s="11"/>
      <c r="W83" s="11"/>
      <c r="X83" s="11"/>
      <c r="Y83" s="11"/>
      <c r="Z83" s="11"/>
    </row>
    <row r="84" spans="1:26" ht="45">
      <c r="A84" s="36" t="s">
        <v>817</v>
      </c>
      <c r="B84" s="43" t="s">
        <v>818</v>
      </c>
      <c r="C84" s="105" t="s">
        <v>835</v>
      </c>
      <c r="D84" s="5" t="s">
        <v>2369</v>
      </c>
      <c r="E84" s="11"/>
      <c r="F84" s="11"/>
      <c r="G84" s="11"/>
      <c r="H84" s="11"/>
      <c r="I84" s="11"/>
      <c r="J84" s="11"/>
      <c r="K84" s="11"/>
      <c r="L84" s="11"/>
      <c r="M84" s="11"/>
      <c r="N84" s="11"/>
      <c r="O84" s="11"/>
      <c r="P84" s="11"/>
      <c r="Q84" s="11"/>
      <c r="R84" s="11"/>
      <c r="S84" s="11"/>
      <c r="T84" s="11"/>
      <c r="U84" s="11"/>
      <c r="V84" s="11"/>
      <c r="W84" s="11"/>
      <c r="X84" s="11"/>
      <c r="Y84" s="11"/>
      <c r="Z84" s="11"/>
    </row>
    <row r="85" spans="1:26" ht="300">
      <c r="A85" s="36" t="s">
        <v>864</v>
      </c>
      <c r="B85" s="43" t="s">
        <v>865</v>
      </c>
      <c r="C85" s="36" t="s">
        <v>2412</v>
      </c>
      <c r="D85" s="5" t="s">
        <v>2413</v>
      </c>
      <c r="E85" s="11"/>
      <c r="F85" s="11"/>
      <c r="G85" s="11"/>
      <c r="H85" s="11"/>
      <c r="I85" s="11"/>
      <c r="J85" s="11"/>
      <c r="K85" s="11"/>
      <c r="L85" s="11"/>
      <c r="M85" s="11"/>
      <c r="N85" s="11"/>
      <c r="O85" s="11"/>
      <c r="P85" s="11"/>
      <c r="Q85" s="11"/>
      <c r="R85" s="11"/>
      <c r="S85" s="11"/>
      <c r="T85" s="11"/>
      <c r="U85" s="11"/>
      <c r="V85" s="11"/>
      <c r="W85" s="11"/>
      <c r="X85" s="11"/>
      <c r="Y85" s="11"/>
      <c r="Z85" s="11"/>
    </row>
    <row r="86" spans="1:26" ht="15">
      <c r="A86" s="36" t="s">
        <v>886</v>
      </c>
      <c r="B86" s="43" t="s">
        <v>887</v>
      </c>
      <c r="C86" s="105" t="s">
        <v>902</v>
      </c>
      <c r="D86" s="5" t="s">
        <v>2401</v>
      </c>
      <c r="E86" s="11"/>
      <c r="F86" s="11"/>
      <c r="G86" s="11"/>
      <c r="H86" s="11"/>
      <c r="I86" s="11"/>
      <c r="J86" s="11"/>
      <c r="K86" s="11"/>
      <c r="L86" s="11"/>
      <c r="M86" s="11"/>
      <c r="N86" s="11"/>
      <c r="O86" s="11"/>
      <c r="P86" s="11"/>
      <c r="Q86" s="11"/>
      <c r="R86" s="11"/>
      <c r="S86" s="11"/>
      <c r="T86" s="11"/>
      <c r="U86" s="11"/>
      <c r="V86" s="11"/>
      <c r="W86" s="11"/>
      <c r="X86" s="11"/>
      <c r="Y86" s="11"/>
      <c r="Z86" s="11"/>
    </row>
    <row r="87" spans="1:26" ht="45">
      <c r="A87" s="235" t="s">
        <v>908</v>
      </c>
      <c r="B87" s="43" t="s">
        <v>909</v>
      </c>
      <c r="C87" s="36" t="s">
        <v>2414</v>
      </c>
      <c r="D87" s="5" t="s">
        <v>2401</v>
      </c>
      <c r="E87" s="11"/>
      <c r="F87" s="11"/>
      <c r="G87" s="11"/>
      <c r="H87" s="11"/>
      <c r="I87" s="11"/>
      <c r="J87" s="11"/>
      <c r="K87" s="11"/>
      <c r="L87" s="11"/>
      <c r="M87" s="11"/>
      <c r="N87" s="11"/>
      <c r="O87" s="11"/>
      <c r="P87" s="11"/>
      <c r="Q87" s="11"/>
      <c r="R87" s="11"/>
      <c r="S87" s="11"/>
      <c r="T87" s="11"/>
      <c r="U87" s="11"/>
      <c r="V87" s="11"/>
      <c r="W87" s="11"/>
      <c r="X87" s="11"/>
      <c r="Y87" s="11"/>
      <c r="Z87" s="11"/>
    </row>
    <row r="88" spans="1:26" ht="90">
      <c r="A88" s="36" t="s">
        <v>929</v>
      </c>
      <c r="B88" s="43" t="s">
        <v>930</v>
      </c>
      <c r="C88" s="105" t="s">
        <v>948</v>
      </c>
      <c r="D88" s="5" t="s">
        <v>2415</v>
      </c>
      <c r="E88" s="11"/>
      <c r="F88" s="11"/>
      <c r="G88" s="11"/>
      <c r="H88" s="11"/>
      <c r="I88" s="11"/>
      <c r="J88" s="11"/>
      <c r="K88" s="11"/>
      <c r="L88" s="11"/>
      <c r="M88" s="11"/>
      <c r="N88" s="11"/>
      <c r="O88" s="11"/>
      <c r="P88" s="11"/>
      <c r="Q88" s="11"/>
      <c r="R88" s="11"/>
      <c r="S88" s="11"/>
      <c r="T88" s="11"/>
      <c r="U88" s="11"/>
      <c r="V88" s="11"/>
      <c r="W88" s="11"/>
      <c r="X88" s="11"/>
      <c r="Y88" s="11"/>
      <c r="Z88" s="11"/>
    </row>
    <row r="89" spans="1:26" ht="409.6">
      <c r="A89" s="36" t="s">
        <v>955</v>
      </c>
      <c r="B89" s="43" t="s">
        <v>956</v>
      </c>
      <c r="C89" s="36" t="s">
        <v>2416</v>
      </c>
      <c r="D89" s="5" t="s">
        <v>2417</v>
      </c>
      <c r="E89" s="11"/>
      <c r="F89" s="11"/>
      <c r="G89" s="11"/>
      <c r="H89" s="11"/>
      <c r="I89" s="11"/>
      <c r="J89" s="11"/>
      <c r="K89" s="11"/>
      <c r="L89" s="11"/>
      <c r="M89" s="11"/>
      <c r="N89" s="11"/>
      <c r="O89" s="11"/>
      <c r="P89" s="11"/>
      <c r="Q89" s="11"/>
      <c r="R89" s="11"/>
      <c r="S89" s="11"/>
      <c r="T89" s="11"/>
      <c r="U89" s="11"/>
      <c r="V89" s="11"/>
      <c r="W89" s="11"/>
      <c r="X89" s="11"/>
      <c r="Y89" s="11"/>
      <c r="Z89" s="11"/>
    </row>
    <row r="90" spans="1:26" ht="120">
      <c r="A90" s="36" t="s">
        <v>978</v>
      </c>
      <c r="B90" s="43" t="s">
        <v>979</v>
      </c>
      <c r="C90" s="36" t="s">
        <v>2418</v>
      </c>
      <c r="D90" s="5" t="s">
        <v>2419</v>
      </c>
      <c r="E90" s="11"/>
      <c r="F90" s="11"/>
      <c r="G90" s="11"/>
      <c r="H90" s="11"/>
      <c r="I90" s="11"/>
      <c r="J90" s="11"/>
      <c r="K90" s="11"/>
      <c r="L90" s="11"/>
      <c r="M90" s="11"/>
      <c r="N90" s="11"/>
      <c r="O90" s="11"/>
      <c r="P90" s="11"/>
      <c r="Q90" s="11"/>
      <c r="R90" s="11"/>
      <c r="S90" s="11"/>
      <c r="T90" s="11"/>
      <c r="U90" s="11"/>
      <c r="V90" s="11"/>
      <c r="W90" s="11"/>
      <c r="X90" s="11"/>
      <c r="Y90" s="11"/>
      <c r="Z90" s="11"/>
    </row>
    <row r="91" spans="1:26" ht="15">
      <c r="A91" s="36" t="s">
        <v>995</v>
      </c>
      <c r="B91" s="43" t="s">
        <v>996</v>
      </c>
      <c r="C91" s="105" t="s">
        <v>1010</v>
      </c>
      <c r="D91" s="5" t="s">
        <v>2401</v>
      </c>
      <c r="E91" s="11"/>
      <c r="F91" s="11"/>
      <c r="G91" s="11"/>
      <c r="H91" s="11"/>
      <c r="I91" s="11"/>
      <c r="J91" s="11"/>
      <c r="K91" s="11"/>
      <c r="L91" s="11"/>
      <c r="M91" s="11"/>
      <c r="N91" s="11"/>
      <c r="O91" s="11"/>
      <c r="P91" s="11"/>
      <c r="Q91" s="11"/>
      <c r="R91" s="11"/>
      <c r="S91" s="11"/>
      <c r="T91" s="11"/>
      <c r="U91" s="11"/>
      <c r="V91" s="11"/>
      <c r="W91" s="11"/>
      <c r="X91" s="11"/>
      <c r="Y91" s="11"/>
      <c r="Z91" s="11"/>
    </row>
    <row r="92" spans="1:26" ht="135">
      <c r="A92" s="36" t="s">
        <v>1017</v>
      </c>
      <c r="B92" s="43" t="s">
        <v>1018</v>
      </c>
      <c r="C92" s="36" t="s">
        <v>2420</v>
      </c>
      <c r="D92" s="5" t="s">
        <v>2421</v>
      </c>
      <c r="E92" s="11"/>
      <c r="F92" s="11"/>
      <c r="G92" s="11"/>
      <c r="H92" s="11"/>
      <c r="I92" s="11"/>
      <c r="J92" s="11"/>
      <c r="K92" s="11"/>
      <c r="L92" s="11"/>
      <c r="M92" s="11"/>
      <c r="N92" s="11"/>
      <c r="O92" s="11"/>
      <c r="P92" s="11"/>
      <c r="Q92" s="11"/>
      <c r="R92" s="11"/>
      <c r="S92" s="11"/>
      <c r="T92" s="11"/>
      <c r="U92" s="11"/>
      <c r="V92" s="11"/>
      <c r="W92" s="11"/>
      <c r="X92" s="11"/>
      <c r="Y92" s="11"/>
      <c r="Z92" s="11"/>
    </row>
    <row r="93" spans="1:26" ht="15">
      <c r="A93" s="36" t="s">
        <v>295</v>
      </c>
      <c r="B93" s="43" t="s">
        <v>296</v>
      </c>
      <c r="C93" s="105" t="s">
        <v>315</v>
      </c>
      <c r="D93" s="5" t="s">
        <v>2401</v>
      </c>
      <c r="E93" s="11"/>
      <c r="F93" s="11"/>
      <c r="G93" s="11"/>
      <c r="H93" s="11"/>
      <c r="I93" s="11"/>
      <c r="J93" s="11"/>
      <c r="K93" s="11"/>
      <c r="L93" s="11"/>
      <c r="M93" s="11"/>
      <c r="N93" s="11"/>
      <c r="O93" s="11"/>
      <c r="P93" s="11"/>
      <c r="Q93" s="11"/>
      <c r="R93" s="11"/>
      <c r="S93" s="11"/>
      <c r="T93" s="11"/>
      <c r="U93" s="11"/>
      <c r="V93" s="11"/>
      <c r="W93" s="11"/>
      <c r="X93" s="11"/>
      <c r="Y93" s="11"/>
      <c r="Z93" s="11"/>
    </row>
    <row r="94" spans="1:26" ht="135">
      <c r="A94" s="36" t="s">
        <v>1042</v>
      </c>
      <c r="B94" s="43" t="s">
        <v>1043</v>
      </c>
      <c r="C94" s="36" t="s">
        <v>2422</v>
      </c>
      <c r="D94" s="5" t="s">
        <v>2423</v>
      </c>
      <c r="E94" s="11"/>
      <c r="F94" s="11"/>
      <c r="G94" s="11"/>
      <c r="H94" s="11"/>
      <c r="I94" s="11"/>
      <c r="J94" s="11"/>
      <c r="K94" s="11"/>
      <c r="L94" s="11"/>
      <c r="M94" s="11"/>
      <c r="N94" s="11"/>
      <c r="O94" s="11"/>
      <c r="P94" s="11"/>
      <c r="Q94" s="11"/>
      <c r="R94" s="11"/>
      <c r="S94" s="11"/>
      <c r="T94" s="11"/>
      <c r="U94" s="11"/>
      <c r="V94" s="11"/>
      <c r="W94" s="11"/>
      <c r="X94" s="11"/>
      <c r="Y94" s="11"/>
      <c r="Z94" s="11"/>
    </row>
    <row r="95" spans="1:26" ht="195">
      <c r="A95" s="36" t="s">
        <v>1065</v>
      </c>
      <c r="B95" s="43" t="s">
        <v>1066</v>
      </c>
      <c r="C95" s="36" t="s">
        <v>2424</v>
      </c>
      <c r="D95" s="5" t="s">
        <v>2425</v>
      </c>
      <c r="E95" s="11"/>
      <c r="F95" s="11"/>
      <c r="G95" s="11"/>
      <c r="H95" s="11"/>
      <c r="I95" s="11"/>
      <c r="J95" s="11"/>
      <c r="K95" s="11"/>
      <c r="L95" s="11"/>
      <c r="M95" s="11"/>
      <c r="N95" s="11"/>
      <c r="O95" s="11"/>
      <c r="P95" s="11"/>
      <c r="Q95" s="11"/>
      <c r="R95" s="11"/>
      <c r="S95" s="11"/>
      <c r="T95" s="11"/>
      <c r="U95" s="11"/>
      <c r="V95" s="11"/>
      <c r="W95" s="11"/>
      <c r="X95" s="11"/>
      <c r="Y95" s="11"/>
      <c r="Z95" s="11"/>
    </row>
    <row r="96" spans="1:26" ht="15">
      <c r="A96" s="36" t="s">
        <v>1087</v>
      </c>
      <c r="B96" s="43" t="s">
        <v>1088</v>
      </c>
      <c r="C96" s="105" t="s">
        <v>1101</v>
      </c>
      <c r="D96" s="5" t="s">
        <v>2401</v>
      </c>
      <c r="E96" s="11"/>
      <c r="F96" s="11"/>
      <c r="G96" s="11"/>
      <c r="H96" s="11"/>
      <c r="I96" s="11"/>
      <c r="J96" s="11"/>
      <c r="K96" s="11"/>
      <c r="L96" s="11"/>
      <c r="M96" s="11"/>
      <c r="N96" s="11"/>
      <c r="O96" s="11"/>
      <c r="P96" s="11"/>
      <c r="Q96" s="11"/>
      <c r="R96" s="11"/>
      <c r="S96" s="11"/>
      <c r="T96" s="11"/>
      <c r="U96" s="11"/>
      <c r="V96" s="11"/>
      <c r="W96" s="11"/>
      <c r="X96" s="11"/>
      <c r="Y96" s="11"/>
      <c r="Z96" s="11"/>
    </row>
    <row r="97" spans="1:26" ht="30">
      <c r="A97" s="36" t="s">
        <v>1109</v>
      </c>
      <c r="B97" s="43" t="s">
        <v>1110</v>
      </c>
      <c r="C97" s="105" t="s">
        <v>1124</v>
      </c>
      <c r="D97" s="5" t="s">
        <v>2398</v>
      </c>
      <c r="E97" s="11"/>
      <c r="F97" s="11"/>
      <c r="G97" s="11"/>
      <c r="H97" s="11"/>
      <c r="I97" s="11"/>
      <c r="J97" s="11"/>
      <c r="K97" s="11"/>
      <c r="L97" s="11"/>
      <c r="M97" s="11"/>
      <c r="N97" s="11"/>
      <c r="O97" s="11"/>
      <c r="P97" s="11"/>
      <c r="Q97" s="11"/>
      <c r="R97" s="11"/>
      <c r="S97" s="11"/>
      <c r="T97" s="11"/>
      <c r="U97" s="11"/>
      <c r="V97" s="11"/>
      <c r="W97" s="11"/>
      <c r="X97" s="11"/>
      <c r="Y97" s="11"/>
      <c r="Z97" s="11"/>
    </row>
    <row r="98" spans="1:26" ht="75">
      <c r="A98" s="36" t="s">
        <v>1153</v>
      </c>
      <c r="B98" s="43" t="s">
        <v>1154</v>
      </c>
      <c r="C98" s="105" t="s">
        <v>1170</v>
      </c>
      <c r="D98" s="5" t="s">
        <v>2426</v>
      </c>
      <c r="E98" s="11"/>
      <c r="F98" s="11"/>
      <c r="G98" s="11"/>
      <c r="H98" s="11"/>
      <c r="I98" s="11"/>
      <c r="J98" s="11"/>
      <c r="K98" s="11"/>
      <c r="L98" s="11"/>
      <c r="M98" s="11"/>
      <c r="N98" s="11"/>
      <c r="O98" s="11"/>
      <c r="P98" s="11"/>
      <c r="Q98" s="11"/>
      <c r="R98" s="11"/>
      <c r="S98" s="11"/>
      <c r="T98" s="11"/>
      <c r="U98" s="11"/>
      <c r="V98" s="11"/>
      <c r="W98" s="11"/>
      <c r="X98" s="11"/>
      <c r="Y98" s="11"/>
      <c r="Z98" s="11"/>
    </row>
    <row r="99" spans="1:26" ht="15">
      <c r="A99" s="112" t="s">
        <v>445</v>
      </c>
      <c r="B99" s="42" t="s">
        <v>446</v>
      </c>
      <c r="C99" s="105" t="s">
        <v>2359</v>
      </c>
      <c r="D99" s="5" t="s">
        <v>2401</v>
      </c>
      <c r="E99" s="11"/>
      <c r="F99" s="11"/>
      <c r="G99" s="11"/>
      <c r="H99" s="11"/>
      <c r="I99" s="11"/>
      <c r="J99" s="11"/>
      <c r="K99" s="11"/>
      <c r="L99" s="11"/>
      <c r="M99" s="11"/>
      <c r="N99" s="11"/>
      <c r="O99" s="11"/>
      <c r="P99" s="11"/>
      <c r="Q99" s="11"/>
      <c r="R99" s="11"/>
      <c r="S99" s="11"/>
      <c r="T99" s="11"/>
      <c r="U99" s="11"/>
      <c r="V99" s="11"/>
      <c r="W99" s="11"/>
      <c r="X99" s="11"/>
      <c r="Y99" s="11"/>
      <c r="Z99" s="11"/>
    </row>
    <row r="100" spans="1:26" ht="30">
      <c r="A100" s="112" t="s">
        <v>1129</v>
      </c>
      <c r="B100" s="42" t="s">
        <v>1130</v>
      </c>
      <c r="C100" s="36" t="s">
        <v>2427</v>
      </c>
      <c r="D100" s="5" t="s">
        <v>2401</v>
      </c>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45">
      <c r="A101" s="112" t="s">
        <v>842</v>
      </c>
      <c r="B101" s="42" t="s">
        <v>843</v>
      </c>
      <c r="C101" s="36" t="s">
        <v>2428</v>
      </c>
      <c r="D101" s="5" t="s">
        <v>2401</v>
      </c>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ht="120">
      <c r="A102" s="112" t="s">
        <v>1177</v>
      </c>
      <c r="B102" s="42" t="s">
        <v>1178</v>
      </c>
      <c r="C102" s="36" t="s">
        <v>2429</v>
      </c>
      <c r="D102" s="5" t="s">
        <v>2401</v>
      </c>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ht="14">
      <c r="A103" s="11"/>
      <c r="B103" s="56"/>
      <c r="C103" s="11"/>
      <c r="D103" s="5"/>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ht="14">
      <c r="A104" s="11"/>
      <c r="B104" s="56"/>
      <c r="C104" s="11"/>
      <c r="D104" s="5"/>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ht="14">
      <c r="A105" s="109" t="s">
        <v>2430</v>
      </c>
      <c r="B105" s="108"/>
      <c r="C105" s="186"/>
      <c r="D105" s="5"/>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ht="14">
      <c r="A106" s="239" t="s">
        <v>2431</v>
      </c>
      <c r="B106" s="240" t="s">
        <v>2432</v>
      </c>
      <c r="C106" s="239" t="s">
        <v>1901</v>
      </c>
      <c r="D106" s="5"/>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ht="45">
      <c r="A107" s="332" t="s">
        <v>2433</v>
      </c>
      <c r="B107" s="124" t="s">
        <v>2398</v>
      </c>
      <c r="C107" s="36" t="s">
        <v>2434</v>
      </c>
      <c r="D107" s="5"/>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ht="51" customHeight="1">
      <c r="A108" s="323"/>
      <c r="B108" s="124" t="s">
        <v>2435</v>
      </c>
      <c r="C108" s="36" t="s">
        <v>2436</v>
      </c>
      <c r="D108" s="5"/>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ht="46.5" customHeight="1">
      <c r="A109" s="316"/>
      <c r="B109" s="124" t="s">
        <v>2437</v>
      </c>
      <c r="C109" s="36" t="s">
        <v>2438</v>
      </c>
      <c r="D109" s="5"/>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ht="14">
      <c r="A110" s="333" t="s">
        <v>2401</v>
      </c>
      <c r="B110" s="305"/>
      <c r="C110" s="112" t="s">
        <v>2439</v>
      </c>
      <c r="D110" s="5"/>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ht="14">
      <c r="A111" s="333" t="s">
        <v>2440</v>
      </c>
      <c r="B111" s="305"/>
      <c r="C111" s="112" t="s">
        <v>2441</v>
      </c>
      <c r="D111" s="5"/>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ht="30">
      <c r="A112" s="333" t="s">
        <v>2442</v>
      </c>
      <c r="B112" s="305"/>
      <c r="C112" s="36" t="s">
        <v>2443</v>
      </c>
      <c r="D112" s="5"/>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ht="14">
      <c r="A113" s="11"/>
      <c r="B113" s="56"/>
      <c r="C113" s="11"/>
      <c r="D113" s="5"/>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ht="14">
      <c r="A114" s="11"/>
      <c r="B114" s="56"/>
      <c r="C114" s="11"/>
      <c r="D114" s="5"/>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ht="14">
      <c r="A115" s="241" t="s">
        <v>2444</v>
      </c>
      <c r="B115" s="242"/>
      <c r="C115" s="241"/>
      <c r="D115" s="8"/>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ht="14">
      <c r="A116" s="239" t="s">
        <v>1610</v>
      </c>
      <c r="B116" s="243" t="s">
        <v>1216</v>
      </c>
      <c r="C116" s="239" t="s">
        <v>1597</v>
      </c>
      <c r="D116" s="239" t="s">
        <v>2445</v>
      </c>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ht="409.6">
      <c r="A117" s="36" t="s">
        <v>2446</v>
      </c>
      <c r="B117" s="42">
        <f ca="1">IFERROR(__xludf.DUMMYFUNCTION("counta(split(C117,"",""))"),10)</f>
        <v>10</v>
      </c>
      <c r="C117" s="36" t="s">
        <v>2447</v>
      </c>
      <c r="D117" s="5" t="s">
        <v>2448</v>
      </c>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ht="409.6">
      <c r="A118" s="36" t="s">
        <v>2398</v>
      </c>
      <c r="B118" s="42">
        <f ca="1">IFERROR(__xludf.DUMMYFUNCTION("counta(split(C118,"",""))"),17)</f>
        <v>17</v>
      </c>
      <c r="C118" s="36" t="s">
        <v>2449</v>
      </c>
      <c r="D118" s="5" t="s">
        <v>2450</v>
      </c>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ht="370">
      <c r="A119" s="36" t="s">
        <v>2440</v>
      </c>
      <c r="B119" s="42">
        <f ca="1">IFERROR(__xludf.DUMMYFUNCTION("counta(split(C119,"",""))"),6)</f>
        <v>6</v>
      </c>
      <c r="C119" s="112" t="s">
        <v>2451</v>
      </c>
      <c r="D119" s="5" t="s">
        <v>2452</v>
      </c>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ht="409.6">
      <c r="A120" s="36" t="s">
        <v>2435</v>
      </c>
      <c r="B120" s="42">
        <f ca="1">IFERROR(__xludf.DUMMYFUNCTION("counta(split(C120,"",""))"),8)</f>
        <v>8</v>
      </c>
      <c r="C120" s="112" t="s">
        <v>2453</v>
      </c>
      <c r="D120" s="5" t="s">
        <v>2454</v>
      </c>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ht="356">
      <c r="A121" s="36" t="s">
        <v>2442</v>
      </c>
      <c r="B121" s="42">
        <f ca="1">IFERROR(__xludf.DUMMYFUNCTION("counta(split(C121,"",""))"),7)</f>
        <v>7</v>
      </c>
      <c r="C121" s="112" t="s">
        <v>2455</v>
      </c>
      <c r="D121" s="5" t="s">
        <v>2456</v>
      </c>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ht="409.6">
      <c r="A122" s="36" t="s">
        <v>2369</v>
      </c>
      <c r="B122" s="42">
        <f ca="1">IFERROR(__xludf.DUMMYFUNCTION("counta(split(C122,"",""))"),33)</f>
        <v>33</v>
      </c>
      <c r="C122" s="36" t="s">
        <v>2457</v>
      </c>
      <c r="D122" s="5" t="s">
        <v>2458</v>
      </c>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ht="14">
      <c r="A123" s="11"/>
      <c r="B123" s="56"/>
      <c r="C123" s="11"/>
      <c r="D123" s="5"/>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ht="14">
      <c r="A124" s="11"/>
      <c r="B124" s="56"/>
      <c r="C124" s="11"/>
      <c r="D124" s="5"/>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ht="14">
      <c r="A125" s="11"/>
      <c r="B125" s="56"/>
      <c r="C125" s="11"/>
      <c r="D125" s="5"/>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ht="14">
      <c r="A126" s="11"/>
      <c r="B126" s="56"/>
      <c r="C126" s="11"/>
      <c r="D126" s="5"/>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ht="14">
      <c r="A127" s="108" t="s">
        <v>2459</v>
      </c>
      <c r="B127" s="109"/>
      <c r="C127" s="108"/>
      <c r="D127" s="3"/>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ht="14">
      <c r="A128" s="239" t="s">
        <v>2431</v>
      </c>
      <c r="B128" s="243" t="s">
        <v>2432</v>
      </c>
      <c r="C128" s="239" t="s">
        <v>1216</v>
      </c>
      <c r="D128" s="239" t="s">
        <v>1597</v>
      </c>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ht="45">
      <c r="A129" s="327" t="s">
        <v>2460</v>
      </c>
      <c r="B129" s="43" t="s">
        <v>2437</v>
      </c>
      <c r="C129" s="42">
        <f ca="1">IFERROR(__xludf.DUMMYFUNCTION("counta(split(D129,"",""))"),10)</f>
        <v>10</v>
      </c>
      <c r="D129" s="36" t="s">
        <v>2447</v>
      </c>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ht="45">
      <c r="A130" s="323"/>
      <c r="B130" s="43" t="s">
        <v>2398</v>
      </c>
      <c r="C130" s="42">
        <f ca="1">IFERROR(__xludf.DUMMYFUNCTION("counta(split(D130,"",""))"),17)</f>
        <v>17</v>
      </c>
      <c r="D130" s="36" t="s">
        <v>2449</v>
      </c>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ht="60">
      <c r="A131" s="323"/>
      <c r="B131" s="43" t="s">
        <v>2435</v>
      </c>
      <c r="C131" s="42">
        <f ca="1">IFERROR(__xludf.DUMMYFUNCTION("counta(split(D131,"",""))"),8)</f>
        <v>8</v>
      </c>
      <c r="D131" s="112" t="s">
        <v>2453</v>
      </c>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ht="45">
      <c r="A132" s="334" t="s">
        <v>2461</v>
      </c>
      <c r="B132" s="311"/>
      <c r="C132" s="42">
        <f ca="1">IFERROR(__xludf.DUMMYFUNCTION("counta(split(D132,"",""))"),33)</f>
        <v>33</v>
      </c>
      <c r="D132" s="36" t="s">
        <v>2457</v>
      </c>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ht="14">
      <c r="A133" s="334" t="s">
        <v>2462</v>
      </c>
      <c r="B133" s="311"/>
      <c r="C133" s="42">
        <f ca="1">IFERROR(__xludf.DUMMYFUNCTION("counta(split(D133,"",""))"),6)</f>
        <v>6</v>
      </c>
      <c r="D133" s="112" t="s">
        <v>2451</v>
      </c>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ht="14">
      <c r="A134" s="334" t="s">
        <v>2463</v>
      </c>
      <c r="B134" s="311"/>
      <c r="C134" s="42">
        <f ca="1">IFERROR(__xludf.DUMMYFUNCTION("counta(split(D134,"",""))"),7)</f>
        <v>7</v>
      </c>
      <c r="D134" s="112" t="s">
        <v>2455</v>
      </c>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ht="14">
      <c r="A135" s="21"/>
      <c r="B135" s="139"/>
      <c r="C135" s="21"/>
      <c r="D135" s="21"/>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4">
      <c r="A136" s="11"/>
      <c r="B136" s="56"/>
      <c r="C136" s="11"/>
      <c r="D136" s="5"/>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4">
      <c r="A137" s="11"/>
      <c r="B137" s="56"/>
      <c r="C137" s="11"/>
      <c r="D137" s="5"/>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4">
      <c r="A138" s="11"/>
      <c r="B138" s="56"/>
      <c r="C138" s="11"/>
      <c r="D138" s="5"/>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4">
      <c r="A139" s="11"/>
      <c r="B139" s="56"/>
      <c r="C139" s="11"/>
      <c r="D139" s="5"/>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4">
      <c r="A140" s="11"/>
      <c r="B140" s="56"/>
      <c r="C140" s="11"/>
      <c r="D140" s="5"/>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4">
      <c r="A141" s="11"/>
      <c r="B141" s="56"/>
      <c r="C141" s="11"/>
      <c r="D141" s="5"/>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4">
      <c r="A142" s="11"/>
      <c r="B142" s="56"/>
      <c r="C142" s="11"/>
      <c r="D142" s="5"/>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4">
      <c r="A143" s="11"/>
      <c r="B143" s="56"/>
      <c r="C143" s="11"/>
      <c r="D143" s="5"/>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4">
      <c r="A144" s="11"/>
      <c r="B144" s="56"/>
      <c r="C144" s="11"/>
      <c r="D144" s="5"/>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4">
      <c r="A145" s="11"/>
      <c r="B145" s="56"/>
      <c r="C145" s="11"/>
      <c r="D145" s="5"/>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4">
      <c r="A146" s="11"/>
      <c r="B146" s="56"/>
      <c r="C146" s="11"/>
      <c r="D146" s="5"/>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4">
      <c r="A147" s="11"/>
      <c r="B147" s="56"/>
      <c r="C147" s="11"/>
      <c r="D147" s="5"/>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4">
      <c r="A148" s="11"/>
      <c r="B148" s="56"/>
      <c r="C148" s="11"/>
      <c r="D148" s="5"/>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4">
      <c r="A149" s="11"/>
      <c r="B149" s="56"/>
      <c r="C149" s="11"/>
      <c r="D149" s="5"/>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4">
      <c r="A150" s="11"/>
      <c r="B150" s="56"/>
      <c r="C150" s="11"/>
      <c r="D150" s="5"/>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4">
      <c r="A151" s="11"/>
      <c r="B151" s="56"/>
      <c r="C151" s="11"/>
      <c r="D151" s="5"/>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4">
      <c r="A152" s="11"/>
      <c r="B152" s="56"/>
      <c r="C152" s="11"/>
      <c r="D152" s="5"/>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4">
      <c r="A153" s="11"/>
      <c r="B153" s="56"/>
      <c r="C153" s="11"/>
      <c r="D153" s="5"/>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4">
      <c r="A154" s="11"/>
      <c r="B154" s="56"/>
      <c r="C154" s="11"/>
      <c r="D154" s="5"/>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4">
      <c r="A155" s="11"/>
      <c r="B155" s="56"/>
      <c r="C155" s="11"/>
      <c r="D155" s="5"/>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4">
      <c r="A156" s="11"/>
      <c r="B156" s="56"/>
      <c r="C156" s="11"/>
      <c r="D156" s="5"/>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4">
      <c r="A157" s="11"/>
      <c r="B157" s="56"/>
      <c r="C157" s="11"/>
      <c r="D157" s="5"/>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4">
      <c r="A158" s="11"/>
      <c r="B158" s="56"/>
      <c r="C158" s="11"/>
      <c r="D158" s="5"/>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4">
      <c r="A159" s="11"/>
      <c r="B159" s="56"/>
      <c r="C159" s="11"/>
      <c r="D159" s="5"/>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4">
      <c r="A160" s="11"/>
      <c r="B160" s="56"/>
      <c r="C160" s="11"/>
      <c r="D160" s="5"/>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4">
      <c r="A161" s="11"/>
      <c r="B161" s="56"/>
      <c r="C161" s="11"/>
      <c r="D161" s="5"/>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4">
      <c r="A162" s="11"/>
      <c r="B162" s="56"/>
      <c r="C162" s="11"/>
      <c r="D162" s="5"/>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4">
      <c r="A163" s="11"/>
      <c r="B163" s="56"/>
      <c r="C163" s="11"/>
      <c r="D163" s="5"/>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4">
      <c r="A164" s="11"/>
      <c r="B164" s="56"/>
      <c r="C164" s="11"/>
      <c r="D164" s="5"/>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4">
      <c r="A165" s="11"/>
      <c r="B165" s="56"/>
      <c r="C165" s="11"/>
      <c r="D165" s="5"/>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4">
      <c r="A166" s="11"/>
      <c r="B166" s="56"/>
      <c r="C166" s="11"/>
      <c r="D166" s="5"/>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4">
      <c r="A167" s="11"/>
      <c r="B167" s="56"/>
      <c r="C167" s="11"/>
      <c r="D167" s="5"/>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4">
      <c r="A168" s="11"/>
      <c r="B168" s="56"/>
      <c r="C168" s="11"/>
      <c r="D168" s="5"/>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4">
      <c r="A169" s="11"/>
      <c r="B169" s="56"/>
      <c r="C169" s="11"/>
      <c r="D169" s="5"/>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4">
      <c r="A170" s="11"/>
      <c r="B170" s="56"/>
      <c r="C170" s="11"/>
      <c r="D170" s="5"/>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4">
      <c r="A171" s="11"/>
      <c r="B171" s="56"/>
      <c r="C171" s="11"/>
      <c r="D171" s="5"/>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4">
      <c r="A172" s="11"/>
      <c r="B172" s="56"/>
      <c r="C172" s="11"/>
      <c r="D172" s="5"/>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4">
      <c r="A173" s="11"/>
      <c r="B173" s="56"/>
      <c r="C173" s="11"/>
      <c r="D173" s="5"/>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4">
      <c r="A174" s="11"/>
      <c r="B174" s="56"/>
      <c r="C174" s="11"/>
      <c r="D174" s="5"/>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4">
      <c r="A175" s="11"/>
      <c r="B175" s="56"/>
      <c r="C175" s="11"/>
      <c r="D175" s="5"/>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4">
      <c r="A176" s="11"/>
      <c r="B176" s="56"/>
      <c r="C176" s="11"/>
      <c r="D176" s="5"/>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4">
      <c r="A177" s="11"/>
      <c r="B177" s="56"/>
      <c r="C177" s="11"/>
      <c r="D177" s="5"/>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4">
      <c r="A178" s="11"/>
      <c r="B178" s="56"/>
      <c r="C178" s="11"/>
      <c r="D178" s="5"/>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4">
      <c r="A179" s="11"/>
      <c r="B179" s="56"/>
      <c r="C179" s="11"/>
      <c r="D179" s="5"/>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4">
      <c r="A180" s="11"/>
      <c r="B180" s="56"/>
      <c r="C180" s="11"/>
      <c r="D180" s="5"/>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4">
      <c r="A181" s="11"/>
      <c r="B181" s="56"/>
      <c r="C181" s="11"/>
      <c r="D181" s="5"/>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4">
      <c r="A182" s="11"/>
      <c r="B182" s="56"/>
      <c r="C182" s="11"/>
      <c r="D182" s="5"/>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4">
      <c r="A183" s="11"/>
      <c r="B183" s="56"/>
      <c r="C183" s="11"/>
      <c r="D183" s="5"/>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4">
      <c r="A184" s="11"/>
      <c r="B184" s="56"/>
      <c r="C184" s="11"/>
      <c r="D184" s="5"/>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4">
      <c r="A185" s="11"/>
      <c r="B185" s="56"/>
      <c r="C185" s="11"/>
      <c r="D185" s="5"/>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4">
      <c r="A186" s="11"/>
      <c r="B186" s="56"/>
      <c r="C186" s="11"/>
      <c r="D186" s="5"/>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4">
      <c r="A187" s="11"/>
      <c r="B187" s="56"/>
      <c r="C187" s="11"/>
      <c r="D187" s="5"/>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4">
      <c r="A188" s="11"/>
      <c r="B188" s="56"/>
      <c r="C188" s="11"/>
      <c r="D188" s="5"/>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4">
      <c r="A189" s="11"/>
      <c r="B189" s="56"/>
      <c r="C189" s="11"/>
      <c r="D189" s="5"/>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4">
      <c r="A190" s="11"/>
      <c r="B190" s="56"/>
      <c r="C190" s="11"/>
      <c r="D190" s="5"/>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4">
      <c r="A191" s="11"/>
      <c r="B191" s="56"/>
      <c r="C191" s="11"/>
      <c r="D191" s="5"/>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4">
      <c r="A192" s="11"/>
      <c r="B192" s="56"/>
      <c r="C192" s="11"/>
      <c r="D192" s="5"/>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4">
      <c r="A193" s="11"/>
      <c r="B193" s="56"/>
      <c r="C193" s="11"/>
      <c r="D193" s="5"/>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4">
      <c r="A194" s="11"/>
      <c r="B194" s="56"/>
      <c r="C194" s="11"/>
      <c r="D194" s="5"/>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4">
      <c r="A195" s="11"/>
      <c r="B195" s="56"/>
      <c r="C195" s="11"/>
      <c r="D195" s="5"/>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4">
      <c r="A196" s="11"/>
      <c r="B196" s="56"/>
      <c r="C196" s="11"/>
      <c r="D196" s="5"/>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4">
      <c r="A197" s="11"/>
      <c r="B197" s="56"/>
      <c r="C197" s="11"/>
      <c r="D197" s="5"/>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4">
      <c r="A198" s="11"/>
      <c r="B198" s="56"/>
      <c r="C198" s="11"/>
      <c r="D198" s="5"/>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4">
      <c r="A199" s="11"/>
      <c r="B199" s="56"/>
      <c r="C199" s="11"/>
      <c r="D199" s="5"/>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4">
      <c r="A200" s="11"/>
      <c r="B200" s="56"/>
      <c r="C200" s="11"/>
      <c r="D200" s="5"/>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4">
      <c r="A201" s="11"/>
      <c r="B201" s="56"/>
      <c r="C201" s="11"/>
      <c r="D201" s="5"/>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4">
      <c r="A202" s="11"/>
      <c r="B202" s="56"/>
      <c r="C202" s="11"/>
      <c r="D202" s="5"/>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4">
      <c r="A203" s="11"/>
      <c r="B203" s="56"/>
      <c r="C203" s="11"/>
      <c r="D203" s="5"/>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4">
      <c r="A204" s="11"/>
      <c r="B204" s="56"/>
      <c r="C204" s="11"/>
      <c r="D204" s="5"/>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4">
      <c r="A205" s="11"/>
      <c r="B205" s="56"/>
      <c r="C205" s="11"/>
      <c r="D205" s="5"/>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4">
      <c r="A206" s="11"/>
      <c r="B206" s="56"/>
      <c r="C206" s="11"/>
      <c r="D206" s="5"/>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4">
      <c r="A207" s="11"/>
      <c r="B207" s="56"/>
      <c r="C207" s="11"/>
      <c r="D207" s="5"/>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4">
      <c r="A208" s="11"/>
      <c r="B208" s="56"/>
      <c r="C208" s="11"/>
      <c r="D208" s="5"/>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4">
      <c r="A209" s="11"/>
      <c r="B209" s="56"/>
      <c r="C209" s="11"/>
      <c r="D209" s="5"/>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4">
      <c r="A210" s="11"/>
      <c r="B210" s="56"/>
      <c r="C210" s="11"/>
      <c r="D210" s="5"/>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4">
      <c r="A211" s="11"/>
      <c r="B211" s="56"/>
      <c r="C211" s="11"/>
      <c r="D211" s="5"/>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4">
      <c r="A212" s="11"/>
      <c r="B212" s="56"/>
      <c r="C212" s="11"/>
      <c r="D212" s="5"/>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4">
      <c r="A213" s="11"/>
      <c r="B213" s="56"/>
      <c r="C213" s="11"/>
      <c r="D213" s="5"/>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4">
      <c r="A214" s="11"/>
      <c r="B214" s="56"/>
      <c r="C214" s="11"/>
      <c r="D214" s="5"/>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4">
      <c r="A215" s="11"/>
      <c r="B215" s="56"/>
      <c r="C215" s="11"/>
      <c r="D215" s="5"/>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4">
      <c r="A216" s="11"/>
      <c r="B216" s="56"/>
      <c r="C216" s="11"/>
      <c r="D216" s="5"/>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4">
      <c r="A217" s="11"/>
      <c r="B217" s="56"/>
      <c r="C217" s="11"/>
      <c r="D217" s="5"/>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4">
      <c r="A218" s="11"/>
      <c r="B218" s="56"/>
      <c r="C218" s="11"/>
      <c r="D218" s="5"/>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4">
      <c r="A219" s="11"/>
      <c r="B219" s="56"/>
      <c r="C219" s="11"/>
      <c r="D219" s="5"/>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4">
      <c r="A220" s="11"/>
      <c r="B220" s="56"/>
      <c r="C220" s="11"/>
      <c r="D220" s="5"/>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4">
      <c r="A221" s="11"/>
      <c r="B221" s="56"/>
      <c r="C221" s="11"/>
      <c r="D221" s="5"/>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4">
      <c r="A222" s="11"/>
      <c r="B222" s="56"/>
      <c r="C222" s="11"/>
      <c r="D222" s="5"/>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4">
      <c r="A223" s="11"/>
      <c r="B223" s="56"/>
      <c r="C223" s="11"/>
      <c r="D223" s="5"/>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4">
      <c r="A224" s="11"/>
      <c r="B224" s="56"/>
      <c r="C224" s="11"/>
      <c r="D224" s="5"/>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4">
      <c r="A225" s="11"/>
      <c r="B225" s="56"/>
      <c r="C225" s="11"/>
      <c r="D225" s="5"/>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4">
      <c r="A226" s="11"/>
      <c r="B226" s="56"/>
      <c r="C226" s="11"/>
      <c r="D226" s="5"/>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4">
      <c r="A227" s="11"/>
      <c r="B227" s="56"/>
      <c r="C227" s="11"/>
      <c r="D227" s="5"/>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4">
      <c r="A228" s="11"/>
      <c r="B228" s="56"/>
      <c r="C228" s="11"/>
      <c r="D228" s="5"/>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4">
      <c r="A229" s="11"/>
      <c r="B229" s="56"/>
      <c r="C229" s="11"/>
      <c r="D229" s="5"/>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4">
      <c r="A230" s="11"/>
      <c r="B230" s="56"/>
      <c r="C230" s="11"/>
      <c r="D230" s="5"/>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4">
      <c r="A231" s="11"/>
      <c r="B231" s="56"/>
      <c r="C231" s="11"/>
      <c r="D231" s="5"/>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4">
      <c r="A232" s="11"/>
      <c r="B232" s="56"/>
      <c r="C232" s="11"/>
      <c r="D232" s="5"/>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4">
      <c r="A233" s="11"/>
      <c r="B233" s="56"/>
      <c r="C233" s="11"/>
      <c r="D233" s="5"/>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4">
      <c r="A234" s="11"/>
      <c r="B234" s="56"/>
      <c r="C234" s="11"/>
      <c r="D234" s="5"/>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4">
      <c r="A235" s="11"/>
      <c r="B235" s="56"/>
      <c r="C235" s="11"/>
      <c r="D235" s="5"/>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4">
      <c r="A236" s="11"/>
      <c r="B236" s="56"/>
      <c r="C236" s="11"/>
      <c r="D236" s="5"/>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4">
      <c r="A237" s="11"/>
      <c r="B237" s="56"/>
      <c r="C237" s="11"/>
      <c r="D237" s="5"/>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4">
      <c r="A238" s="11"/>
      <c r="B238" s="56"/>
      <c r="C238" s="11"/>
      <c r="D238" s="5"/>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4">
      <c r="A239" s="11"/>
      <c r="B239" s="56"/>
      <c r="C239" s="11"/>
      <c r="D239" s="5"/>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4">
      <c r="A240" s="11"/>
      <c r="B240" s="56"/>
      <c r="C240" s="11"/>
      <c r="D240" s="5"/>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4">
      <c r="A241" s="11"/>
      <c r="B241" s="56"/>
      <c r="C241" s="11"/>
      <c r="D241" s="5"/>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4">
      <c r="A242" s="11"/>
      <c r="B242" s="56"/>
      <c r="C242" s="11"/>
      <c r="D242" s="5"/>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4">
      <c r="A243" s="11"/>
      <c r="B243" s="56"/>
      <c r="C243" s="11"/>
      <c r="D243" s="5"/>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4">
      <c r="A244" s="11"/>
      <c r="B244" s="56"/>
      <c r="C244" s="11"/>
      <c r="D244" s="5"/>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4">
      <c r="A245" s="11"/>
      <c r="B245" s="56"/>
      <c r="C245" s="11"/>
      <c r="D245" s="5"/>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4">
      <c r="A246" s="11"/>
      <c r="B246" s="56"/>
      <c r="C246" s="11"/>
      <c r="D246" s="5"/>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4">
      <c r="A247" s="11"/>
      <c r="B247" s="56"/>
      <c r="C247" s="11"/>
      <c r="D247" s="5"/>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4">
      <c r="A248" s="11"/>
      <c r="B248" s="56"/>
      <c r="C248" s="11"/>
      <c r="D248" s="5"/>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4">
      <c r="A249" s="11"/>
      <c r="B249" s="56"/>
      <c r="C249" s="11"/>
      <c r="D249" s="5"/>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4">
      <c r="A250" s="11"/>
      <c r="B250" s="56"/>
      <c r="C250" s="11"/>
      <c r="D250" s="5"/>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4">
      <c r="A251" s="11"/>
      <c r="B251" s="56"/>
      <c r="C251" s="11"/>
      <c r="D251" s="5"/>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4">
      <c r="A252" s="11"/>
      <c r="B252" s="56"/>
      <c r="C252" s="11"/>
      <c r="D252" s="5"/>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4">
      <c r="A253" s="11"/>
      <c r="B253" s="56"/>
      <c r="C253" s="11"/>
      <c r="D253" s="5"/>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4">
      <c r="A254" s="11"/>
      <c r="B254" s="56"/>
      <c r="C254" s="11"/>
      <c r="D254" s="5"/>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4">
      <c r="A255" s="11"/>
      <c r="B255" s="56"/>
      <c r="C255" s="11"/>
      <c r="D255" s="5"/>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4">
      <c r="A256" s="11"/>
      <c r="B256" s="56"/>
      <c r="C256" s="11"/>
      <c r="D256" s="5"/>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4">
      <c r="A257" s="11"/>
      <c r="B257" s="56"/>
      <c r="C257" s="11"/>
      <c r="D257" s="5"/>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4">
      <c r="A258" s="11"/>
      <c r="B258" s="56"/>
      <c r="C258" s="11"/>
      <c r="D258" s="5"/>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4">
      <c r="A259" s="11"/>
      <c r="B259" s="56"/>
      <c r="C259" s="11"/>
      <c r="D259" s="5"/>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4">
      <c r="A260" s="11"/>
      <c r="B260" s="56"/>
      <c r="C260" s="11"/>
      <c r="D260" s="5"/>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4">
      <c r="A261" s="11"/>
      <c r="B261" s="56"/>
      <c r="C261" s="11"/>
      <c r="D261" s="5"/>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4">
      <c r="A262" s="11"/>
      <c r="B262" s="56"/>
      <c r="C262" s="11"/>
      <c r="D262" s="5"/>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4">
      <c r="A263" s="11"/>
      <c r="B263" s="56"/>
      <c r="C263" s="11"/>
      <c r="D263" s="5"/>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4">
      <c r="A264" s="11"/>
      <c r="B264" s="56"/>
      <c r="C264" s="11"/>
      <c r="D264" s="5"/>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4">
      <c r="A265" s="11"/>
      <c r="B265" s="56"/>
      <c r="C265" s="11"/>
      <c r="D265" s="5"/>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4">
      <c r="A266" s="11"/>
      <c r="B266" s="56"/>
      <c r="C266" s="11"/>
      <c r="D266" s="5"/>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4">
      <c r="A267" s="11"/>
      <c r="B267" s="56"/>
      <c r="C267" s="11"/>
      <c r="D267" s="5"/>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4">
      <c r="A268" s="11"/>
      <c r="B268" s="56"/>
      <c r="C268" s="11"/>
      <c r="D268" s="5"/>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4">
      <c r="A269" s="11"/>
      <c r="B269" s="56"/>
      <c r="C269" s="11"/>
      <c r="D269" s="5"/>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4">
      <c r="A270" s="11"/>
      <c r="B270" s="56"/>
      <c r="C270" s="11"/>
      <c r="D270" s="5"/>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4">
      <c r="A271" s="11"/>
      <c r="B271" s="56"/>
      <c r="C271" s="11"/>
      <c r="D271" s="5"/>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4">
      <c r="A272" s="11"/>
      <c r="B272" s="56"/>
      <c r="C272" s="11"/>
      <c r="D272" s="5"/>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4">
      <c r="A273" s="11"/>
      <c r="B273" s="56"/>
      <c r="C273" s="11"/>
      <c r="D273" s="5"/>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4">
      <c r="A274" s="11"/>
      <c r="B274" s="56"/>
      <c r="C274" s="11"/>
      <c r="D274" s="5"/>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4">
      <c r="A275" s="11"/>
      <c r="B275" s="56"/>
      <c r="C275" s="11"/>
      <c r="D275" s="5"/>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4">
      <c r="A276" s="11"/>
      <c r="B276" s="56"/>
      <c r="C276" s="11"/>
      <c r="D276" s="5"/>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4">
      <c r="A277" s="11"/>
      <c r="B277" s="56"/>
      <c r="C277" s="11"/>
      <c r="D277" s="5"/>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4">
      <c r="A278" s="11"/>
      <c r="B278" s="56"/>
      <c r="C278" s="11"/>
      <c r="D278" s="5"/>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4">
      <c r="A279" s="11"/>
      <c r="B279" s="56"/>
      <c r="C279" s="11"/>
      <c r="D279" s="5"/>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4">
      <c r="A280" s="11"/>
      <c r="B280" s="56"/>
      <c r="C280" s="11"/>
      <c r="D280" s="5"/>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4">
      <c r="A281" s="11"/>
      <c r="B281" s="56"/>
      <c r="C281" s="11"/>
      <c r="D281" s="5"/>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4">
      <c r="A282" s="11"/>
      <c r="B282" s="56"/>
      <c r="C282" s="11"/>
      <c r="D282" s="5"/>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4">
      <c r="A283" s="11"/>
      <c r="B283" s="56"/>
      <c r="C283" s="11"/>
      <c r="D283" s="5"/>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4">
      <c r="A284" s="11"/>
      <c r="B284" s="56"/>
      <c r="C284" s="11"/>
      <c r="D284" s="5"/>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4">
      <c r="A285" s="11"/>
      <c r="B285" s="56"/>
      <c r="C285" s="11"/>
      <c r="D285" s="5"/>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4">
      <c r="A286" s="11"/>
      <c r="B286" s="56"/>
      <c r="C286" s="11"/>
      <c r="D286" s="5"/>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4">
      <c r="A287" s="11"/>
      <c r="B287" s="56"/>
      <c r="C287" s="11"/>
      <c r="D287" s="5"/>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4">
      <c r="A288" s="11"/>
      <c r="B288" s="56"/>
      <c r="C288" s="11"/>
      <c r="D288" s="5"/>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4">
      <c r="A289" s="11"/>
      <c r="B289" s="56"/>
      <c r="C289" s="11"/>
      <c r="D289" s="5"/>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4">
      <c r="A290" s="11"/>
      <c r="B290" s="56"/>
      <c r="C290" s="11"/>
      <c r="D290" s="5"/>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4">
      <c r="A291" s="11"/>
      <c r="B291" s="56"/>
      <c r="C291" s="11"/>
      <c r="D291" s="5"/>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4">
      <c r="A292" s="11"/>
      <c r="B292" s="56"/>
      <c r="C292" s="11"/>
      <c r="D292" s="5"/>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4">
      <c r="A293" s="11"/>
      <c r="B293" s="56"/>
      <c r="C293" s="11"/>
      <c r="D293" s="5"/>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4">
      <c r="A294" s="11"/>
      <c r="B294" s="56"/>
      <c r="C294" s="11"/>
      <c r="D294" s="5"/>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4">
      <c r="A295" s="11"/>
      <c r="B295" s="56"/>
      <c r="C295" s="11"/>
      <c r="D295" s="5"/>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4">
      <c r="A296" s="11"/>
      <c r="B296" s="56"/>
      <c r="C296" s="11"/>
      <c r="D296" s="5"/>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4">
      <c r="A297" s="11"/>
      <c r="B297" s="56"/>
      <c r="C297" s="11"/>
      <c r="D297" s="5"/>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4">
      <c r="A298" s="11"/>
      <c r="B298" s="56"/>
      <c r="C298" s="11"/>
      <c r="D298" s="5"/>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4">
      <c r="A299" s="11"/>
      <c r="B299" s="56"/>
      <c r="C299" s="11"/>
      <c r="D299" s="5"/>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4">
      <c r="A300" s="11"/>
      <c r="B300" s="56"/>
      <c r="C300" s="11"/>
      <c r="D300" s="5"/>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4">
      <c r="A301" s="11"/>
      <c r="B301" s="56"/>
      <c r="C301" s="11"/>
      <c r="D301" s="5"/>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4">
      <c r="A302" s="11"/>
      <c r="B302" s="56"/>
      <c r="C302" s="11"/>
      <c r="D302" s="5"/>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4">
      <c r="A303" s="11"/>
      <c r="B303" s="56"/>
      <c r="C303" s="11"/>
      <c r="D303" s="5"/>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4">
      <c r="A304" s="11"/>
      <c r="B304" s="56"/>
      <c r="C304" s="11"/>
      <c r="D304" s="5"/>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4">
      <c r="A305" s="11"/>
      <c r="B305" s="56"/>
      <c r="C305" s="11"/>
      <c r="D305" s="5"/>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4">
      <c r="A306" s="11"/>
      <c r="B306" s="56"/>
      <c r="C306" s="11"/>
      <c r="D306" s="5"/>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4">
      <c r="A307" s="11"/>
      <c r="B307" s="56"/>
      <c r="C307" s="11"/>
      <c r="D307" s="5"/>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4">
      <c r="A308" s="11"/>
      <c r="B308" s="56"/>
      <c r="C308" s="11"/>
      <c r="D308" s="5"/>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4">
      <c r="A309" s="11"/>
      <c r="B309" s="56"/>
      <c r="C309" s="11"/>
      <c r="D309" s="5"/>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4">
      <c r="A310" s="11"/>
      <c r="B310" s="56"/>
      <c r="C310" s="11"/>
      <c r="D310" s="5"/>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4">
      <c r="A311" s="11"/>
      <c r="B311" s="56"/>
      <c r="C311" s="11"/>
      <c r="D311" s="5"/>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4">
      <c r="A312" s="11"/>
      <c r="B312" s="56"/>
      <c r="C312" s="11"/>
      <c r="D312" s="5"/>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4">
      <c r="A313" s="11"/>
      <c r="B313" s="56"/>
      <c r="C313" s="11"/>
      <c r="D313" s="5"/>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4">
      <c r="A314" s="11"/>
      <c r="B314" s="56"/>
      <c r="C314" s="11"/>
      <c r="D314" s="5"/>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4">
      <c r="A315" s="11"/>
      <c r="B315" s="56"/>
      <c r="C315" s="11"/>
      <c r="D315" s="5"/>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4">
      <c r="A316" s="11"/>
      <c r="B316" s="56"/>
      <c r="C316" s="11"/>
      <c r="D316" s="5"/>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4">
      <c r="A317" s="11"/>
      <c r="B317" s="56"/>
      <c r="C317" s="11"/>
      <c r="D317" s="5"/>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4">
      <c r="A318" s="11"/>
      <c r="B318" s="56"/>
      <c r="C318" s="11"/>
      <c r="D318" s="5"/>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4">
      <c r="A319" s="11"/>
      <c r="B319" s="56"/>
      <c r="C319" s="11"/>
      <c r="D319" s="5"/>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4">
      <c r="A320" s="11"/>
      <c r="B320" s="56"/>
      <c r="C320" s="11"/>
      <c r="D320" s="5"/>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4">
      <c r="A321" s="11"/>
      <c r="B321" s="56"/>
      <c r="C321" s="11"/>
      <c r="D321" s="5"/>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4">
      <c r="A322" s="11"/>
      <c r="B322" s="56"/>
      <c r="C322" s="11"/>
      <c r="D322" s="5"/>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4">
      <c r="A323" s="11"/>
      <c r="B323" s="56"/>
      <c r="C323" s="11"/>
      <c r="D323" s="5"/>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4">
      <c r="A324" s="11"/>
      <c r="B324" s="56"/>
      <c r="C324" s="11"/>
      <c r="D324" s="5"/>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4">
      <c r="A325" s="11"/>
      <c r="B325" s="56"/>
      <c r="C325" s="11"/>
      <c r="D325" s="5"/>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4">
      <c r="A326" s="11"/>
      <c r="B326" s="56"/>
      <c r="C326" s="11"/>
      <c r="D326" s="5"/>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4">
      <c r="A327" s="11"/>
      <c r="B327" s="56"/>
      <c r="C327" s="11"/>
      <c r="D327" s="5"/>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4">
      <c r="A328" s="11"/>
      <c r="B328" s="56"/>
      <c r="C328" s="11"/>
      <c r="D328" s="5"/>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4">
      <c r="A329" s="11"/>
      <c r="B329" s="56"/>
      <c r="C329" s="11"/>
      <c r="D329" s="5"/>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4">
      <c r="A330" s="11"/>
      <c r="B330" s="56"/>
      <c r="C330" s="11"/>
      <c r="D330" s="5"/>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4">
      <c r="A331" s="11"/>
      <c r="B331" s="56"/>
      <c r="C331" s="11"/>
      <c r="D331" s="5"/>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4">
      <c r="A332" s="11"/>
      <c r="B332" s="56"/>
      <c r="C332" s="11"/>
      <c r="D332" s="5"/>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4">
      <c r="A333" s="11"/>
      <c r="B333" s="56"/>
      <c r="C333" s="11"/>
      <c r="D333" s="5"/>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4">
      <c r="A334" s="11"/>
      <c r="B334" s="56"/>
      <c r="C334" s="11"/>
      <c r="D334" s="5"/>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4">
      <c r="A335" s="11"/>
      <c r="B335" s="56"/>
      <c r="C335" s="11"/>
      <c r="D335" s="5"/>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4">
      <c r="A336" s="11"/>
      <c r="B336" s="56"/>
      <c r="C336" s="11"/>
      <c r="D336" s="5"/>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4">
      <c r="A337" s="11"/>
      <c r="B337" s="56"/>
      <c r="C337" s="11"/>
      <c r="D337" s="5"/>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4">
      <c r="A338" s="11"/>
      <c r="B338" s="56"/>
      <c r="C338" s="11"/>
      <c r="D338" s="5"/>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4">
      <c r="A339" s="11"/>
      <c r="B339" s="56"/>
      <c r="C339" s="11"/>
      <c r="D339" s="5"/>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4">
      <c r="A340" s="11"/>
      <c r="B340" s="56"/>
      <c r="C340" s="11"/>
      <c r="D340" s="5"/>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4">
      <c r="A341" s="11"/>
      <c r="B341" s="56"/>
      <c r="C341" s="11"/>
      <c r="D341" s="5"/>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4">
      <c r="A342" s="11"/>
      <c r="B342" s="56"/>
      <c r="C342" s="11"/>
      <c r="D342" s="5"/>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4">
      <c r="A343" s="11"/>
      <c r="B343" s="56"/>
      <c r="C343" s="11"/>
      <c r="D343" s="5"/>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4">
      <c r="A344" s="11"/>
      <c r="B344" s="56"/>
      <c r="C344" s="11"/>
      <c r="D344" s="5"/>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4">
      <c r="A345" s="11"/>
      <c r="B345" s="56"/>
      <c r="C345" s="11"/>
      <c r="D345" s="5"/>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4">
      <c r="A346" s="11"/>
      <c r="B346" s="56"/>
      <c r="C346" s="11"/>
      <c r="D346" s="5"/>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4">
      <c r="A347" s="11"/>
      <c r="B347" s="56"/>
      <c r="C347" s="11"/>
      <c r="D347" s="5"/>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4">
      <c r="A348" s="11"/>
      <c r="B348" s="56"/>
      <c r="C348" s="11"/>
      <c r="D348" s="5"/>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4">
      <c r="A349" s="11"/>
      <c r="B349" s="56"/>
      <c r="C349" s="11"/>
      <c r="D349" s="5"/>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4">
      <c r="A350" s="11"/>
      <c r="B350" s="56"/>
      <c r="C350" s="11"/>
      <c r="D350" s="5"/>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4">
      <c r="A351" s="11"/>
      <c r="B351" s="56"/>
      <c r="C351" s="11"/>
      <c r="D351" s="5"/>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4">
      <c r="A352" s="11"/>
      <c r="B352" s="56"/>
      <c r="C352" s="11"/>
      <c r="D352" s="5"/>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4">
      <c r="A353" s="11"/>
      <c r="B353" s="56"/>
      <c r="C353" s="11"/>
      <c r="D353" s="5"/>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4">
      <c r="A354" s="11"/>
      <c r="B354" s="56"/>
      <c r="C354" s="11"/>
      <c r="D354" s="5"/>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4">
      <c r="A355" s="11"/>
      <c r="B355" s="56"/>
      <c r="C355" s="11"/>
      <c r="D355" s="5"/>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4">
      <c r="A356" s="11"/>
      <c r="B356" s="56"/>
      <c r="C356" s="11"/>
      <c r="D356" s="5"/>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4">
      <c r="A357" s="11"/>
      <c r="B357" s="56"/>
      <c r="C357" s="11"/>
      <c r="D357" s="5"/>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4">
      <c r="A358" s="11"/>
      <c r="B358" s="56"/>
      <c r="C358" s="11"/>
      <c r="D358" s="5"/>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4">
      <c r="A359" s="11"/>
      <c r="B359" s="56"/>
      <c r="C359" s="11"/>
      <c r="D359" s="5"/>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4">
      <c r="A360" s="11"/>
      <c r="B360" s="56"/>
      <c r="C360" s="11"/>
      <c r="D360" s="5"/>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4">
      <c r="A361" s="11"/>
      <c r="B361" s="56"/>
      <c r="C361" s="11"/>
      <c r="D361" s="5"/>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4">
      <c r="A362" s="11"/>
      <c r="B362" s="56"/>
      <c r="C362" s="11"/>
      <c r="D362" s="5"/>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4">
      <c r="A363" s="11"/>
      <c r="B363" s="56"/>
      <c r="C363" s="11"/>
      <c r="D363" s="5"/>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4">
      <c r="A364" s="11"/>
      <c r="B364" s="56"/>
      <c r="C364" s="11"/>
      <c r="D364" s="5"/>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4">
      <c r="A365" s="11"/>
      <c r="B365" s="56"/>
      <c r="C365" s="11"/>
      <c r="D365" s="5"/>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4">
      <c r="A366" s="11"/>
      <c r="B366" s="56"/>
      <c r="C366" s="11"/>
      <c r="D366" s="5"/>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4">
      <c r="A367" s="11"/>
      <c r="B367" s="56"/>
      <c r="C367" s="11"/>
      <c r="D367" s="5"/>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4">
      <c r="A368" s="11"/>
      <c r="B368" s="56"/>
      <c r="C368" s="11"/>
      <c r="D368" s="5"/>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4">
      <c r="A369" s="11"/>
      <c r="B369" s="56"/>
      <c r="C369" s="11"/>
      <c r="D369" s="5"/>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4">
      <c r="A370" s="11"/>
      <c r="B370" s="56"/>
      <c r="C370" s="11"/>
      <c r="D370" s="5"/>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4">
      <c r="A371" s="11"/>
      <c r="B371" s="56"/>
      <c r="C371" s="11"/>
      <c r="D371" s="5"/>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4">
      <c r="A372" s="11"/>
      <c r="B372" s="56"/>
      <c r="C372" s="11"/>
      <c r="D372" s="5"/>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4">
      <c r="A373" s="11"/>
      <c r="B373" s="56"/>
      <c r="C373" s="11"/>
      <c r="D373" s="5"/>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4">
      <c r="A374" s="11"/>
      <c r="B374" s="56"/>
      <c r="C374" s="11"/>
      <c r="D374" s="5"/>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4">
      <c r="A375" s="11"/>
      <c r="B375" s="56"/>
      <c r="C375" s="11"/>
      <c r="D375" s="5"/>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4">
      <c r="A376" s="11"/>
      <c r="B376" s="56"/>
      <c r="C376" s="11"/>
      <c r="D376" s="5"/>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4">
      <c r="A377" s="11"/>
      <c r="B377" s="56"/>
      <c r="C377" s="11"/>
      <c r="D377" s="5"/>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4">
      <c r="A378" s="11"/>
      <c r="B378" s="56"/>
      <c r="C378" s="11"/>
      <c r="D378" s="5"/>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4">
      <c r="A379" s="11"/>
      <c r="B379" s="56"/>
      <c r="C379" s="11"/>
      <c r="D379" s="5"/>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4">
      <c r="A380" s="11"/>
      <c r="B380" s="56"/>
      <c r="C380" s="11"/>
      <c r="D380" s="5"/>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4">
      <c r="A381" s="11"/>
      <c r="B381" s="56"/>
      <c r="C381" s="11"/>
      <c r="D381" s="5"/>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4">
      <c r="A382" s="11"/>
      <c r="B382" s="56"/>
      <c r="C382" s="11"/>
      <c r="D382" s="5"/>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4">
      <c r="A383" s="11"/>
      <c r="B383" s="56"/>
      <c r="C383" s="11"/>
      <c r="D383" s="5"/>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4">
      <c r="A384" s="11"/>
      <c r="B384" s="56"/>
      <c r="C384" s="11"/>
      <c r="D384" s="5"/>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4">
      <c r="A385" s="11"/>
      <c r="B385" s="56"/>
      <c r="C385" s="11"/>
      <c r="D385" s="5"/>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4">
      <c r="A386" s="11"/>
      <c r="B386" s="56"/>
      <c r="C386" s="11"/>
      <c r="D386" s="5"/>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4">
      <c r="A387" s="11"/>
      <c r="B387" s="56"/>
      <c r="C387" s="11"/>
      <c r="D387" s="5"/>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4">
      <c r="A388" s="11"/>
      <c r="B388" s="56"/>
      <c r="C388" s="11"/>
      <c r="D388" s="5"/>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4">
      <c r="A389" s="11"/>
      <c r="B389" s="56"/>
      <c r="C389" s="11"/>
      <c r="D389" s="5"/>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4">
      <c r="A390" s="11"/>
      <c r="B390" s="56"/>
      <c r="C390" s="11"/>
      <c r="D390" s="5"/>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4">
      <c r="A391" s="11"/>
      <c r="B391" s="56"/>
      <c r="C391" s="11"/>
      <c r="D391" s="5"/>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4">
      <c r="A392" s="11"/>
      <c r="B392" s="56"/>
      <c r="C392" s="11"/>
      <c r="D392" s="5"/>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4">
      <c r="A393" s="11"/>
      <c r="B393" s="56"/>
      <c r="C393" s="11"/>
      <c r="D393" s="5"/>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4">
      <c r="A394" s="11"/>
      <c r="B394" s="56"/>
      <c r="C394" s="11"/>
      <c r="D394" s="5"/>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4">
      <c r="A395" s="11"/>
      <c r="B395" s="56"/>
      <c r="C395" s="11"/>
      <c r="D395" s="5"/>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4">
      <c r="A396" s="11"/>
      <c r="B396" s="56"/>
      <c r="C396" s="11"/>
      <c r="D396" s="5"/>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4">
      <c r="A397" s="11"/>
      <c r="B397" s="56"/>
      <c r="C397" s="11"/>
      <c r="D397" s="5"/>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4">
      <c r="A398" s="11"/>
      <c r="B398" s="56"/>
      <c r="C398" s="11"/>
      <c r="D398" s="5"/>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4">
      <c r="A399" s="11"/>
      <c r="B399" s="56"/>
      <c r="C399" s="11"/>
      <c r="D399" s="5"/>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4">
      <c r="A400" s="11"/>
      <c r="B400" s="56"/>
      <c r="C400" s="11"/>
      <c r="D400" s="5"/>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4">
      <c r="A401" s="11"/>
      <c r="B401" s="56"/>
      <c r="C401" s="11"/>
      <c r="D401" s="5"/>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4">
      <c r="A402" s="11"/>
      <c r="B402" s="56"/>
      <c r="C402" s="11"/>
      <c r="D402" s="5"/>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4">
      <c r="A403" s="11"/>
      <c r="B403" s="56"/>
      <c r="C403" s="11"/>
      <c r="D403" s="5"/>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4">
      <c r="A404" s="11"/>
      <c r="B404" s="56"/>
      <c r="C404" s="11"/>
      <c r="D404" s="5"/>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4">
      <c r="A405" s="11"/>
      <c r="B405" s="56"/>
      <c r="C405" s="11"/>
      <c r="D405" s="5"/>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4">
      <c r="A406" s="11"/>
      <c r="B406" s="56"/>
      <c r="C406" s="11"/>
      <c r="D406" s="5"/>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4">
      <c r="A407" s="11"/>
      <c r="B407" s="56"/>
      <c r="C407" s="11"/>
      <c r="D407" s="5"/>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4">
      <c r="A408" s="11"/>
      <c r="B408" s="56"/>
      <c r="C408" s="11"/>
      <c r="D408" s="5"/>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4">
      <c r="A409" s="11"/>
      <c r="B409" s="56"/>
      <c r="C409" s="11"/>
      <c r="D409" s="5"/>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4">
      <c r="A410" s="11"/>
      <c r="B410" s="56"/>
      <c r="C410" s="11"/>
      <c r="D410" s="5"/>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4">
      <c r="A411" s="11"/>
      <c r="B411" s="56"/>
      <c r="C411" s="11"/>
      <c r="D411" s="5"/>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4">
      <c r="A412" s="11"/>
      <c r="B412" s="56"/>
      <c r="C412" s="11"/>
      <c r="D412" s="5"/>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4">
      <c r="A413" s="11"/>
      <c r="B413" s="56"/>
      <c r="C413" s="11"/>
      <c r="D413" s="5"/>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4">
      <c r="A414" s="11"/>
      <c r="B414" s="56"/>
      <c r="C414" s="11"/>
      <c r="D414" s="5"/>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4">
      <c r="A415" s="11"/>
      <c r="B415" s="56"/>
      <c r="C415" s="11"/>
      <c r="D415" s="5"/>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4">
      <c r="A416" s="11"/>
      <c r="B416" s="56"/>
      <c r="C416" s="11"/>
      <c r="D416" s="5"/>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4">
      <c r="A417" s="11"/>
      <c r="B417" s="56"/>
      <c r="C417" s="11"/>
      <c r="D417" s="5"/>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4">
      <c r="A418" s="11"/>
      <c r="B418" s="56"/>
      <c r="C418" s="11"/>
      <c r="D418" s="5"/>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4">
      <c r="A419" s="11"/>
      <c r="B419" s="56"/>
      <c r="C419" s="11"/>
      <c r="D419" s="5"/>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4">
      <c r="A420" s="11"/>
      <c r="B420" s="56"/>
      <c r="C420" s="11"/>
      <c r="D420" s="5"/>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4">
      <c r="A421" s="11"/>
      <c r="B421" s="56"/>
      <c r="C421" s="11"/>
      <c r="D421" s="5"/>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4">
      <c r="A422" s="11"/>
      <c r="B422" s="56"/>
      <c r="C422" s="11"/>
      <c r="D422" s="5"/>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4">
      <c r="A423" s="11"/>
      <c r="B423" s="56"/>
      <c r="C423" s="11"/>
      <c r="D423" s="5"/>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4">
      <c r="A424" s="11"/>
      <c r="B424" s="56"/>
      <c r="C424" s="11"/>
      <c r="D424" s="5"/>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4">
      <c r="A425" s="11"/>
      <c r="B425" s="56"/>
      <c r="C425" s="11"/>
      <c r="D425" s="5"/>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4">
      <c r="A426" s="11"/>
      <c r="B426" s="56"/>
      <c r="C426" s="11"/>
      <c r="D426" s="5"/>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4">
      <c r="A427" s="11"/>
      <c r="B427" s="56"/>
      <c r="C427" s="11"/>
      <c r="D427" s="5"/>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4">
      <c r="A428" s="11"/>
      <c r="B428" s="56"/>
      <c r="C428" s="11"/>
      <c r="D428" s="5"/>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4">
      <c r="A429" s="11"/>
      <c r="B429" s="56"/>
      <c r="C429" s="11"/>
      <c r="D429" s="5"/>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4">
      <c r="A430" s="11"/>
      <c r="B430" s="56"/>
      <c r="C430" s="11"/>
      <c r="D430" s="5"/>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4">
      <c r="A431" s="11"/>
      <c r="B431" s="56"/>
      <c r="C431" s="11"/>
      <c r="D431" s="5"/>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4">
      <c r="A432" s="11"/>
      <c r="B432" s="56"/>
      <c r="C432" s="11"/>
      <c r="D432" s="5"/>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4">
      <c r="A433" s="11"/>
      <c r="B433" s="56"/>
      <c r="C433" s="11"/>
      <c r="D433" s="5"/>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4">
      <c r="A434" s="11"/>
      <c r="B434" s="56"/>
      <c r="C434" s="11"/>
      <c r="D434" s="5"/>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4">
      <c r="A435" s="11"/>
      <c r="B435" s="56"/>
      <c r="C435" s="11"/>
      <c r="D435" s="5"/>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4">
      <c r="A436" s="11"/>
      <c r="B436" s="56"/>
      <c r="C436" s="11"/>
      <c r="D436" s="5"/>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4">
      <c r="A437" s="11"/>
      <c r="B437" s="56"/>
      <c r="C437" s="11"/>
      <c r="D437" s="5"/>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4">
      <c r="A438" s="11"/>
      <c r="B438" s="56"/>
      <c r="C438" s="11"/>
      <c r="D438" s="5"/>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4">
      <c r="A439" s="11"/>
      <c r="B439" s="56"/>
      <c r="C439" s="11"/>
      <c r="D439" s="5"/>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4">
      <c r="A440" s="11"/>
      <c r="B440" s="56"/>
      <c r="C440" s="11"/>
      <c r="D440" s="5"/>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4">
      <c r="A441" s="11"/>
      <c r="B441" s="56"/>
      <c r="C441" s="11"/>
      <c r="D441" s="5"/>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4">
      <c r="A442" s="11"/>
      <c r="B442" s="56"/>
      <c r="C442" s="11"/>
      <c r="D442" s="5"/>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4">
      <c r="A443" s="11"/>
      <c r="B443" s="56"/>
      <c r="C443" s="11"/>
      <c r="D443" s="5"/>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4">
      <c r="A444" s="11"/>
      <c r="B444" s="56"/>
      <c r="C444" s="11"/>
      <c r="D444" s="5"/>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4">
      <c r="A445" s="11"/>
      <c r="B445" s="56"/>
      <c r="C445" s="11"/>
      <c r="D445" s="5"/>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4">
      <c r="A446" s="11"/>
      <c r="B446" s="56"/>
      <c r="C446" s="11"/>
      <c r="D446" s="5"/>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4">
      <c r="A447" s="11"/>
      <c r="B447" s="56"/>
      <c r="C447" s="11"/>
      <c r="D447" s="5"/>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4">
      <c r="A448" s="11"/>
      <c r="B448" s="56"/>
      <c r="C448" s="11"/>
      <c r="D448" s="5"/>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4">
      <c r="A449" s="11"/>
      <c r="B449" s="56"/>
      <c r="C449" s="11"/>
      <c r="D449" s="5"/>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4">
      <c r="A450" s="11"/>
      <c r="B450" s="56"/>
      <c r="C450" s="11"/>
      <c r="D450" s="5"/>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4">
      <c r="A451" s="11"/>
      <c r="B451" s="56"/>
      <c r="C451" s="11"/>
      <c r="D451" s="5"/>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4">
      <c r="A452" s="11"/>
      <c r="B452" s="56"/>
      <c r="C452" s="11"/>
      <c r="D452" s="5"/>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4">
      <c r="A453" s="11"/>
      <c r="B453" s="56"/>
      <c r="C453" s="11"/>
      <c r="D453" s="5"/>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4">
      <c r="A454" s="11"/>
      <c r="B454" s="56"/>
      <c r="C454" s="11"/>
      <c r="D454" s="5"/>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4">
      <c r="A455" s="11"/>
      <c r="B455" s="56"/>
      <c r="C455" s="11"/>
      <c r="D455" s="5"/>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4">
      <c r="A456" s="11"/>
      <c r="B456" s="56"/>
      <c r="C456" s="11"/>
      <c r="D456" s="5"/>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4">
      <c r="A457" s="11"/>
      <c r="B457" s="56"/>
      <c r="C457" s="11"/>
      <c r="D457" s="5"/>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4">
      <c r="A458" s="11"/>
      <c r="B458" s="56"/>
      <c r="C458" s="11"/>
      <c r="D458" s="5"/>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4">
      <c r="A459" s="11"/>
      <c r="B459" s="56"/>
      <c r="C459" s="11"/>
      <c r="D459" s="5"/>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4">
      <c r="A460" s="11"/>
      <c r="B460" s="56"/>
      <c r="C460" s="11"/>
      <c r="D460" s="5"/>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4">
      <c r="A461" s="11"/>
      <c r="B461" s="56"/>
      <c r="C461" s="11"/>
      <c r="D461" s="5"/>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4">
      <c r="A462" s="11"/>
      <c r="B462" s="56"/>
      <c r="C462" s="11"/>
      <c r="D462" s="5"/>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4">
      <c r="A463" s="11"/>
      <c r="B463" s="56"/>
      <c r="C463" s="11"/>
      <c r="D463" s="5"/>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4">
      <c r="A464" s="11"/>
      <c r="B464" s="56"/>
      <c r="C464" s="11"/>
      <c r="D464" s="5"/>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4">
      <c r="A465" s="11"/>
      <c r="B465" s="56"/>
      <c r="C465" s="11"/>
      <c r="D465" s="5"/>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4">
      <c r="A466" s="11"/>
      <c r="B466" s="56"/>
      <c r="C466" s="11"/>
      <c r="D466" s="5"/>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4">
      <c r="A467" s="11"/>
      <c r="B467" s="56"/>
      <c r="C467" s="11"/>
      <c r="D467" s="5"/>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4">
      <c r="A468" s="11"/>
      <c r="B468" s="56"/>
      <c r="C468" s="11"/>
      <c r="D468" s="5"/>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4">
      <c r="A469" s="11"/>
      <c r="B469" s="56"/>
      <c r="C469" s="11"/>
      <c r="D469" s="5"/>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4">
      <c r="A470" s="11"/>
      <c r="B470" s="56"/>
      <c r="C470" s="11"/>
      <c r="D470" s="5"/>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4">
      <c r="A471" s="11"/>
      <c r="B471" s="56"/>
      <c r="C471" s="11"/>
      <c r="D471" s="5"/>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4">
      <c r="A472" s="11"/>
      <c r="B472" s="56"/>
      <c r="C472" s="11"/>
      <c r="D472" s="5"/>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4">
      <c r="A473" s="11"/>
      <c r="B473" s="56"/>
      <c r="C473" s="11"/>
      <c r="D473" s="5"/>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4">
      <c r="A474" s="11"/>
      <c r="B474" s="56"/>
      <c r="C474" s="11"/>
      <c r="D474" s="5"/>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4">
      <c r="A475" s="11"/>
      <c r="B475" s="56"/>
      <c r="C475" s="11"/>
      <c r="D475" s="5"/>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4">
      <c r="A476" s="11"/>
      <c r="B476" s="56"/>
      <c r="C476" s="11"/>
      <c r="D476" s="5"/>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4">
      <c r="A477" s="11"/>
      <c r="B477" s="56"/>
      <c r="C477" s="11"/>
      <c r="D477" s="5"/>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4">
      <c r="A478" s="11"/>
      <c r="B478" s="56"/>
      <c r="C478" s="11"/>
      <c r="D478" s="5"/>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4">
      <c r="A479" s="11"/>
      <c r="B479" s="56"/>
      <c r="C479" s="11"/>
      <c r="D479" s="5"/>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4">
      <c r="A480" s="11"/>
      <c r="B480" s="56"/>
      <c r="C480" s="11"/>
      <c r="D480" s="5"/>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4">
      <c r="A481" s="11"/>
      <c r="B481" s="56"/>
      <c r="C481" s="11"/>
      <c r="D481" s="5"/>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4">
      <c r="A482" s="11"/>
      <c r="B482" s="56"/>
      <c r="C482" s="11"/>
      <c r="D482" s="5"/>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4">
      <c r="A483" s="11"/>
      <c r="B483" s="56"/>
      <c r="C483" s="11"/>
      <c r="D483" s="5"/>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4">
      <c r="A484" s="11"/>
      <c r="B484" s="56"/>
      <c r="C484" s="11"/>
      <c r="D484" s="5"/>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4">
      <c r="A485" s="11"/>
      <c r="B485" s="56"/>
      <c r="C485" s="11"/>
      <c r="D485" s="5"/>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4">
      <c r="A486" s="11"/>
      <c r="B486" s="56"/>
      <c r="C486" s="11"/>
      <c r="D486" s="5"/>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4">
      <c r="A487" s="11"/>
      <c r="B487" s="56"/>
      <c r="C487" s="11"/>
      <c r="D487" s="5"/>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4">
      <c r="A488" s="11"/>
      <c r="B488" s="56"/>
      <c r="C488" s="11"/>
      <c r="D488" s="5"/>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4">
      <c r="A489" s="11"/>
      <c r="B489" s="56"/>
      <c r="C489" s="11"/>
      <c r="D489" s="5"/>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4">
      <c r="A490" s="11"/>
      <c r="B490" s="56"/>
      <c r="C490" s="11"/>
      <c r="D490" s="5"/>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4">
      <c r="A491" s="11"/>
      <c r="B491" s="56"/>
      <c r="C491" s="11"/>
      <c r="D491" s="5"/>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4">
      <c r="A492" s="11"/>
      <c r="B492" s="56"/>
      <c r="C492" s="11"/>
      <c r="D492" s="5"/>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4">
      <c r="A493" s="11"/>
      <c r="B493" s="56"/>
      <c r="C493" s="11"/>
      <c r="D493" s="5"/>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4">
      <c r="A494" s="11"/>
      <c r="B494" s="56"/>
      <c r="C494" s="11"/>
      <c r="D494" s="5"/>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4">
      <c r="A495" s="11"/>
      <c r="B495" s="56"/>
      <c r="C495" s="11"/>
      <c r="D495" s="5"/>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4">
      <c r="A496" s="11"/>
      <c r="B496" s="56"/>
      <c r="C496" s="11"/>
      <c r="D496" s="5"/>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4">
      <c r="A497" s="11"/>
      <c r="B497" s="56"/>
      <c r="C497" s="11"/>
      <c r="D497" s="5"/>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4">
      <c r="A498" s="11"/>
      <c r="B498" s="56"/>
      <c r="C498" s="11"/>
      <c r="D498" s="5"/>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4">
      <c r="A499" s="11"/>
      <c r="B499" s="56"/>
      <c r="C499" s="11"/>
      <c r="D499" s="5"/>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4">
      <c r="A500" s="11"/>
      <c r="B500" s="56"/>
      <c r="C500" s="11"/>
      <c r="D500" s="5"/>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4">
      <c r="A501" s="11"/>
      <c r="B501" s="56"/>
      <c r="C501" s="11"/>
      <c r="D501" s="5"/>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4">
      <c r="A502" s="11"/>
      <c r="B502" s="56"/>
      <c r="C502" s="11"/>
      <c r="D502" s="5"/>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4">
      <c r="A503" s="11"/>
      <c r="B503" s="56"/>
      <c r="C503" s="11"/>
      <c r="D503" s="5"/>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4">
      <c r="A504" s="11"/>
      <c r="B504" s="56"/>
      <c r="C504" s="11"/>
      <c r="D504" s="5"/>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4">
      <c r="A505" s="11"/>
      <c r="B505" s="56"/>
      <c r="C505" s="11"/>
      <c r="D505" s="5"/>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4">
      <c r="A506" s="11"/>
      <c r="B506" s="56"/>
      <c r="C506" s="11"/>
      <c r="D506" s="5"/>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4">
      <c r="A507" s="11"/>
      <c r="B507" s="56"/>
      <c r="C507" s="11"/>
      <c r="D507" s="5"/>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4">
      <c r="A508" s="11"/>
      <c r="B508" s="56"/>
      <c r="C508" s="11"/>
      <c r="D508" s="5"/>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4">
      <c r="A509" s="11"/>
      <c r="B509" s="56"/>
      <c r="C509" s="11"/>
      <c r="D509" s="5"/>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4">
      <c r="A510" s="11"/>
      <c r="B510" s="56"/>
      <c r="C510" s="11"/>
      <c r="D510" s="5"/>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4">
      <c r="A511" s="11"/>
      <c r="B511" s="56"/>
      <c r="C511" s="11"/>
      <c r="D511" s="5"/>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4">
      <c r="A512" s="11"/>
      <c r="B512" s="56"/>
      <c r="C512" s="11"/>
      <c r="D512" s="5"/>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4">
      <c r="A513" s="11"/>
      <c r="B513" s="56"/>
      <c r="C513" s="11"/>
      <c r="D513" s="5"/>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4">
      <c r="A514" s="11"/>
      <c r="B514" s="56"/>
      <c r="C514" s="11"/>
      <c r="D514" s="5"/>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4">
      <c r="A515" s="11"/>
      <c r="B515" s="56"/>
      <c r="C515" s="11"/>
      <c r="D515" s="5"/>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4">
      <c r="A516" s="11"/>
      <c r="B516" s="56"/>
      <c r="C516" s="11"/>
      <c r="D516" s="5"/>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4">
      <c r="A517" s="11"/>
      <c r="B517" s="56"/>
      <c r="C517" s="11"/>
      <c r="D517" s="5"/>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4">
      <c r="A518" s="11"/>
      <c r="B518" s="56"/>
      <c r="C518" s="11"/>
      <c r="D518" s="5"/>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4">
      <c r="A519" s="11"/>
      <c r="B519" s="56"/>
      <c r="C519" s="11"/>
      <c r="D519" s="5"/>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4">
      <c r="A520" s="11"/>
      <c r="B520" s="56"/>
      <c r="C520" s="11"/>
      <c r="D520" s="5"/>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4">
      <c r="A521" s="11"/>
      <c r="B521" s="56"/>
      <c r="C521" s="11"/>
      <c r="D521" s="5"/>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4">
      <c r="A522" s="11"/>
      <c r="B522" s="56"/>
      <c r="C522" s="11"/>
      <c r="D522" s="5"/>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4">
      <c r="A523" s="11"/>
      <c r="B523" s="56"/>
      <c r="C523" s="11"/>
      <c r="D523" s="5"/>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4">
      <c r="A524" s="11"/>
      <c r="B524" s="56"/>
      <c r="C524" s="11"/>
      <c r="D524" s="5"/>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4">
      <c r="A525" s="11"/>
      <c r="B525" s="56"/>
      <c r="C525" s="11"/>
      <c r="D525" s="5"/>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4">
      <c r="A526" s="11"/>
      <c r="B526" s="56"/>
      <c r="C526" s="11"/>
      <c r="D526" s="5"/>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4">
      <c r="A527" s="11"/>
      <c r="B527" s="56"/>
      <c r="C527" s="11"/>
      <c r="D527" s="5"/>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4">
      <c r="A528" s="11"/>
      <c r="B528" s="56"/>
      <c r="C528" s="11"/>
      <c r="D528" s="5"/>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4">
      <c r="A529" s="11"/>
      <c r="B529" s="56"/>
      <c r="C529" s="11"/>
      <c r="D529" s="5"/>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4">
      <c r="A530" s="11"/>
      <c r="B530" s="56"/>
      <c r="C530" s="11"/>
      <c r="D530" s="5"/>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4">
      <c r="A531" s="11"/>
      <c r="B531" s="56"/>
      <c r="C531" s="11"/>
      <c r="D531" s="5"/>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4">
      <c r="A532" s="11"/>
      <c r="B532" s="56"/>
      <c r="C532" s="11"/>
      <c r="D532" s="5"/>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4">
      <c r="A533" s="11"/>
      <c r="B533" s="56"/>
      <c r="C533" s="11"/>
      <c r="D533" s="5"/>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4">
      <c r="A534" s="11"/>
      <c r="B534" s="56"/>
      <c r="C534" s="11"/>
      <c r="D534" s="5"/>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4">
      <c r="A535" s="11"/>
      <c r="B535" s="56"/>
      <c r="C535" s="11"/>
      <c r="D535" s="5"/>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4">
      <c r="A536" s="11"/>
      <c r="B536" s="56"/>
      <c r="C536" s="11"/>
      <c r="D536" s="5"/>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4">
      <c r="A537" s="11"/>
      <c r="B537" s="56"/>
      <c r="C537" s="11"/>
      <c r="D537" s="5"/>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4">
      <c r="A538" s="11"/>
      <c r="B538" s="56"/>
      <c r="C538" s="11"/>
      <c r="D538" s="5"/>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4">
      <c r="A539" s="11"/>
      <c r="B539" s="56"/>
      <c r="C539" s="11"/>
      <c r="D539" s="5"/>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4">
      <c r="A540" s="11"/>
      <c r="B540" s="56"/>
      <c r="C540" s="11"/>
      <c r="D540" s="5"/>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4">
      <c r="A541" s="11"/>
      <c r="B541" s="56"/>
      <c r="C541" s="11"/>
      <c r="D541" s="5"/>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4">
      <c r="A542" s="11"/>
      <c r="B542" s="56"/>
      <c r="C542" s="11"/>
      <c r="D542" s="5"/>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4">
      <c r="A543" s="11"/>
      <c r="B543" s="56"/>
      <c r="C543" s="11"/>
      <c r="D543" s="5"/>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4">
      <c r="A544" s="11"/>
      <c r="B544" s="56"/>
      <c r="C544" s="11"/>
      <c r="D544" s="5"/>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4">
      <c r="A545" s="11"/>
      <c r="B545" s="56"/>
      <c r="C545" s="11"/>
      <c r="D545" s="5"/>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4">
      <c r="A546" s="11"/>
      <c r="B546" s="56"/>
      <c r="C546" s="11"/>
      <c r="D546" s="5"/>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4">
      <c r="A547" s="11"/>
      <c r="B547" s="56"/>
      <c r="C547" s="11"/>
      <c r="D547" s="5"/>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4">
      <c r="A548" s="11"/>
      <c r="B548" s="56"/>
      <c r="C548" s="11"/>
      <c r="D548" s="5"/>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4">
      <c r="A549" s="11"/>
      <c r="B549" s="56"/>
      <c r="C549" s="11"/>
      <c r="D549" s="5"/>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4">
      <c r="A550" s="11"/>
      <c r="B550" s="56"/>
      <c r="C550" s="11"/>
      <c r="D550" s="5"/>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4">
      <c r="A551" s="11"/>
      <c r="B551" s="56"/>
      <c r="C551" s="11"/>
      <c r="D551" s="5"/>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4">
      <c r="A552" s="11"/>
      <c r="B552" s="56"/>
      <c r="C552" s="11"/>
      <c r="D552" s="5"/>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4">
      <c r="A553" s="11"/>
      <c r="B553" s="56"/>
      <c r="C553" s="11"/>
      <c r="D553" s="5"/>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4">
      <c r="A554" s="11"/>
      <c r="B554" s="56"/>
      <c r="C554" s="11"/>
      <c r="D554" s="5"/>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4">
      <c r="A555" s="11"/>
      <c r="B555" s="56"/>
      <c r="C555" s="11"/>
      <c r="D555" s="5"/>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4">
      <c r="A556" s="11"/>
      <c r="B556" s="56"/>
      <c r="C556" s="11"/>
      <c r="D556" s="5"/>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4">
      <c r="A557" s="11"/>
      <c r="B557" s="56"/>
      <c r="C557" s="11"/>
      <c r="D557" s="5"/>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4">
      <c r="A558" s="11"/>
      <c r="B558" s="56"/>
      <c r="C558" s="11"/>
      <c r="D558" s="5"/>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4">
      <c r="A559" s="11"/>
      <c r="B559" s="56"/>
      <c r="C559" s="11"/>
      <c r="D559" s="5"/>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4">
      <c r="A560" s="11"/>
      <c r="B560" s="56"/>
      <c r="C560" s="11"/>
      <c r="D560" s="5"/>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4">
      <c r="A561" s="11"/>
      <c r="B561" s="56"/>
      <c r="C561" s="11"/>
      <c r="D561" s="5"/>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4">
      <c r="A562" s="11"/>
      <c r="B562" s="56"/>
      <c r="C562" s="11"/>
      <c r="D562" s="5"/>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4">
      <c r="A563" s="11"/>
      <c r="B563" s="56"/>
      <c r="C563" s="11"/>
      <c r="D563" s="5"/>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4">
      <c r="A564" s="11"/>
      <c r="B564" s="56"/>
      <c r="C564" s="11"/>
      <c r="D564" s="5"/>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4">
      <c r="A565" s="11"/>
      <c r="B565" s="56"/>
      <c r="C565" s="11"/>
      <c r="D565" s="5"/>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4">
      <c r="A566" s="11"/>
      <c r="B566" s="56"/>
      <c r="C566" s="11"/>
      <c r="D566" s="5"/>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4">
      <c r="A567" s="11"/>
      <c r="B567" s="56"/>
      <c r="C567" s="11"/>
      <c r="D567" s="5"/>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4">
      <c r="A568" s="11"/>
      <c r="B568" s="56"/>
      <c r="C568" s="11"/>
      <c r="D568" s="5"/>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4">
      <c r="A569" s="11"/>
      <c r="B569" s="56"/>
      <c r="C569" s="11"/>
      <c r="D569" s="5"/>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4">
      <c r="A570" s="11"/>
      <c r="B570" s="56"/>
      <c r="C570" s="11"/>
      <c r="D570" s="5"/>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4">
      <c r="A571" s="11"/>
      <c r="B571" s="56"/>
      <c r="C571" s="11"/>
      <c r="D571" s="5"/>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4">
      <c r="A572" s="11"/>
      <c r="B572" s="56"/>
      <c r="C572" s="11"/>
      <c r="D572" s="5"/>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4">
      <c r="A573" s="11"/>
      <c r="B573" s="56"/>
      <c r="C573" s="11"/>
      <c r="D573" s="5"/>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4">
      <c r="A574" s="11"/>
      <c r="B574" s="56"/>
      <c r="C574" s="11"/>
      <c r="D574" s="5"/>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4">
      <c r="A575" s="11"/>
      <c r="B575" s="56"/>
      <c r="C575" s="11"/>
      <c r="D575" s="5"/>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4">
      <c r="A576" s="11"/>
      <c r="B576" s="56"/>
      <c r="C576" s="11"/>
      <c r="D576" s="5"/>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4">
      <c r="A577" s="11"/>
      <c r="B577" s="56"/>
      <c r="C577" s="11"/>
      <c r="D577" s="5"/>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4">
      <c r="A578" s="11"/>
      <c r="B578" s="56"/>
      <c r="C578" s="11"/>
      <c r="D578" s="5"/>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4">
      <c r="A579" s="11"/>
      <c r="B579" s="56"/>
      <c r="C579" s="11"/>
      <c r="D579" s="5"/>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4">
      <c r="A580" s="11"/>
      <c r="B580" s="56"/>
      <c r="C580" s="11"/>
      <c r="D580" s="5"/>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4">
      <c r="A581" s="11"/>
      <c r="B581" s="56"/>
      <c r="C581" s="11"/>
      <c r="D581" s="5"/>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4">
      <c r="A582" s="11"/>
      <c r="B582" s="56"/>
      <c r="C582" s="11"/>
      <c r="D582" s="5"/>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4">
      <c r="A583" s="11"/>
      <c r="B583" s="56"/>
      <c r="C583" s="11"/>
      <c r="D583" s="5"/>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4">
      <c r="A584" s="11"/>
      <c r="B584" s="56"/>
      <c r="C584" s="11"/>
      <c r="D584" s="5"/>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4">
      <c r="A585" s="11"/>
      <c r="B585" s="56"/>
      <c r="C585" s="11"/>
      <c r="D585" s="5"/>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4">
      <c r="A586" s="11"/>
      <c r="B586" s="56"/>
      <c r="C586" s="11"/>
      <c r="D586" s="5"/>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4">
      <c r="A587" s="11"/>
      <c r="B587" s="56"/>
      <c r="C587" s="11"/>
      <c r="D587" s="5"/>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4">
      <c r="A588" s="11"/>
      <c r="B588" s="56"/>
      <c r="C588" s="11"/>
      <c r="D588" s="5"/>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4">
      <c r="A589" s="11"/>
      <c r="B589" s="56"/>
      <c r="C589" s="11"/>
      <c r="D589" s="5"/>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4">
      <c r="A590" s="11"/>
      <c r="B590" s="56"/>
      <c r="C590" s="11"/>
      <c r="D590" s="5"/>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4">
      <c r="A591" s="11"/>
      <c r="B591" s="56"/>
      <c r="C591" s="11"/>
      <c r="D591" s="5"/>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4">
      <c r="A592" s="11"/>
      <c r="B592" s="56"/>
      <c r="C592" s="11"/>
      <c r="D592" s="5"/>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4">
      <c r="A593" s="11"/>
      <c r="B593" s="56"/>
      <c r="C593" s="11"/>
      <c r="D593" s="5"/>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4">
      <c r="A594" s="11"/>
      <c r="B594" s="56"/>
      <c r="C594" s="11"/>
      <c r="D594" s="5"/>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4">
      <c r="A595" s="11"/>
      <c r="B595" s="56"/>
      <c r="C595" s="11"/>
      <c r="D595" s="5"/>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4">
      <c r="A596" s="11"/>
      <c r="B596" s="56"/>
      <c r="C596" s="11"/>
      <c r="D596" s="5"/>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4">
      <c r="A597" s="11"/>
      <c r="B597" s="56"/>
      <c r="C597" s="11"/>
      <c r="D597" s="5"/>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4">
      <c r="A598" s="11"/>
      <c r="B598" s="56"/>
      <c r="C598" s="11"/>
      <c r="D598" s="5"/>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4">
      <c r="A599" s="11"/>
      <c r="B599" s="56"/>
      <c r="C599" s="11"/>
      <c r="D599" s="5"/>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4">
      <c r="A600" s="11"/>
      <c r="B600" s="56"/>
      <c r="C600" s="11"/>
      <c r="D600" s="5"/>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4">
      <c r="A601" s="11"/>
      <c r="B601" s="56"/>
      <c r="C601" s="11"/>
      <c r="D601" s="5"/>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4">
      <c r="A602" s="11"/>
      <c r="B602" s="56"/>
      <c r="C602" s="11"/>
      <c r="D602" s="5"/>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4">
      <c r="A603" s="11"/>
      <c r="B603" s="56"/>
      <c r="C603" s="11"/>
      <c r="D603" s="5"/>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4">
      <c r="A604" s="11"/>
      <c r="B604" s="56"/>
      <c r="C604" s="11"/>
      <c r="D604" s="5"/>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4">
      <c r="A605" s="11"/>
      <c r="B605" s="56"/>
      <c r="C605" s="11"/>
      <c r="D605" s="5"/>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4">
      <c r="A606" s="11"/>
      <c r="B606" s="56"/>
      <c r="C606" s="11"/>
      <c r="D606" s="5"/>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4">
      <c r="A607" s="11"/>
      <c r="B607" s="56"/>
      <c r="C607" s="11"/>
      <c r="D607" s="5"/>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4">
      <c r="A608" s="11"/>
      <c r="B608" s="56"/>
      <c r="C608" s="11"/>
      <c r="D608" s="5"/>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4">
      <c r="A609" s="11"/>
      <c r="B609" s="56"/>
      <c r="C609" s="11"/>
      <c r="D609" s="5"/>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4">
      <c r="A610" s="11"/>
      <c r="B610" s="56"/>
      <c r="C610" s="11"/>
      <c r="D610" s="5"/>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4">
      <c r="A611" s="11"/>
      <c r="B611" s="56"/>
      <c r="C611" s="11"/>
      <c r="D611" s="5"/>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4">
      <c r="A612" s="11"/>
      <c r="B612" s="56"/>
      <c r="C612" s="11"/>
      <c r="D612" s="5"/>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4">
      <c r="A613" s="11"/>
      <c r="B613" s="56"/>
      <c r="C613" s="11"/>
      <c r="D613" s="5"/>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4">
      <c r="A614" s="11"/>
      <c r="B614" s="56"/>
      <c r="C614" s="11"/>
      <c r="D614" s="5"/>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4">
      <c r="A615" s="11"/>
      <c r="B615" s="56"/>
      <c r="C615" s="11"/>
      <c r="D615" s="5"/>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4">
      <c r="A616" s="11"/>
      <c r="B616" s="56"/>
      <c r="C616" s="11"/>
      <c r="D616" s="5"/>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4">
      <c r="A617" s="11"/>
      <c r="B617" s="56"/>
      <c r="C617" s="11"/>
      <c r="D617" s="5"/>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4">
      <c r="A618" s="11"/>
      <c r="B618" s="56"/>
      <c r="C618" s="11"/>
      <c r="D618" s="5"/>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4">
      <c r="A619" s="11"/>
      <c r="B619" s="56"/>
      <c r="C619" s="11"/>
      <c r="D619" s="5"/>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4">
      <c r="A620" s="11"/>
      <c r="B620" s="56"/>
      <c r="C620" s="11"/>
      <c r="D620" s="5"/>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4">
      <c r="A621" s="11"/>
      <c r="B621" s="56"/>
      <c r="C621" s="11"/>
      <c r="D621" s="5"/>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4">
      <c r="A622" s="11"/>
      <c r="B622" s="56"/>
      <c r="C622" s="11"/>
      <c r="D622" s="5"/>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4">
      <c r="A623" s="11"/>
      <c r="B623" s="56"/>
      <c r="C623" s="11"/>
      <c r="D623" s="5"/>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4">
      <c r="A624" s="11"/>
      <c r="B624" s="56"/>
      <c r="C624" s="11"/>
      <c r="D624" s="5"/>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4">
      <c r="A625" s="11"/>
      <c r="B625" s="56"/>
      <c r="C625" s="11"/>
      <c r="D625" s="5"/>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4">
      <c r="A626" s="11"/>
      <c r="B626" s="56"/>
      <c r="C626" s="11"/>
      <c r="D626" s="5"/>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4">
      <c r="A627" s="11"/>
      <c r="B627" s="56"/>
      <c r="C627" s="11"/>
      <c r="D627" s="5"/>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4">
      <c r="A628" s="11"/>
      <c r="B628" s="56"/>
      <c r="C628" s="11"/>
      <c r="D628" s="5"/>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4">
      <c r="A629" s="11"/>
      <c r="B629" s="56"/>
      <c r="C629" s="11"/>
      <c r="D629" s="5"/>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4">
      <c r="A630" s="11"/>
      <c r="B630" s="56"/>
      <c r="C630" s="11"/>
      <c r="D630" s="5"/>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4">
      <c r="A631" s="11"/>
      <c r="B631" s="56"/>
      <c r="C631" s="11"/>
      <c r="D631" s="5"/>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4">
      <c r="A632" s="11"/>
      <c r="B632" s="56"/>
      <c r="C632" s="11"/>
      <c r="D632" s="5"/>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4">
      <c r="A633" s="11"/>
      <c r="B633" s="56"/>
      <c r="C633" s="11"/>
      <c r="D633" s="5"/>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4">
      <c r="A634" s="11"/>
      <c r="B634" s="56"/>
      <c r="C634" s="11"/>
      <c r="D634" s="5"/>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4">
      <c r="A635" s="11"/>
      <c r="B635" s="56"/>
      <c r="C635" s="11"/>
      <c r="D635" s="5"/>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4">
      <c r="A636" s="11"/>
      <c r="B636" s="56"/>
      <c r="C636" s="11"/>
      <c r="D636" s="5"/>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4">
      <c r="A637" s="11"/>
      <c r="B637" s="56"/>
      <c r="C637" s="11"/>
      <c r="D637" s="5"/>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4">
      <c r="A638" s="11"/>
      <c r="B638" s="56"/>
      <c r="C638" s="11"/>
      <c r="D638" s="5"/>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4">
      <c r="A639" s="11"/>
      <c r="B639" s="56"/>
      <c r="C639" s="11"/>
      <c r="D639" s="5"/>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4">
      <c r="A640" s="11"/>
      <c r="B640" s="56"/>
      <c r="C640" s="11"/>
      <c r="D640" s="5"/>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4">
      <c r="A641" s="11"/>
      <c r="B641" s="56"/>
      <c r="C641" s="11"/>
      <c r="D641" s="5"/>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4">
      <c r="A642" s="11"/>
      <c r="B642" s="56"/>
      <c r="C642" s="11"/>
      <c r="D642" s="5"/>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4">
      <c r="A643" s="11"/>
      <c r="B643" s="56"/>
      <c r="C643" s="11"/>
      <c r="D643" s="5"/>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4">
      <c r="A644" s="11"/>
      <c r="B644" s="56"/>
      <c r="C644" s="11"/>
      <c r="D644" s="5"/>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4">
      <c r="A645" s="11"/>
      <c r="B645" s="56"/>
      <c r="C645" s="11"/>
      <c r="D645" s="5"/>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4">
      <c r="A646" s="11"/>
      <c r="B646" s="56"/>
      <c r="C646" s="11"/>
      <c r="D646" s="5"/>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4">
      <c r="A647" s="11"/>
      <c r="B647" s="56"/>
      <c r="C647" s="11"/>
      <c r="D647" s="5"/>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4">
      <c r="A648" s="11"/>
      <c r="B648" s="56"/>
      <c r="C648" s="11"/>
      <c r="D648" s="5"/>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4">
      <c r="A649" s="11"/>
      <c r="B649" s="56"/>
      <c r="C649" s="11"/>
      <c r="D649" s="5"/>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4">
      <c r="A650" s="11"/>
      <c r="B650" s="56"/>
      <c r="C650" s="11"/>
      <c r="D650" s="5"/>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4">
      <c r="A651" s="11"/>
      <c r="B651" s="56"/>
      <c r="C651" s="11"/>
      <c r="D651" s="5"/>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4">
      <c r="A652" s="11"/>
      <c r="B652" s="56"/>
      <c r="C652" s="11"/>
      <c r="D652" s="5"/>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4">
      <c r="A653" s="11"/>
      <c r="B653" s="56"/>
      <c r="C653" s="11"/>
      <c r="D653" s="5"/>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4">
      <c r="A654" s="11"/>
      <c r="B654" s="56"/>
      <c r="C654" s="11"/>
      <c r="D654" s="5"/>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4">
      <c r="A655" s="11"/>
      <c r="B655" s="56"/>
      <c r="C655" s="11"/>
      <c r="D655" s="5"/>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4">
      <c r="A656" s="11"/>
      <c r="B656" s="56"/>
      <c r="C656" s="11"/>
      <c r="D656" s="5"/>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4">
      <c r="A657" s="11"/>
      <c r="B657" s="56"/>
      <c r="C657" s="11"/>
      <c r="D657" s="5"/>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4">
      <c r="A658" s="11"/>
      <c r="B658" s="56"/>
      <c r="C658" s="11"/>
      <c r="D658" s="5"/>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4">
      <c r="A659" s="11"/>
      <c r="B659" s="56"/>
      <c r="C659" s="11"/>
      <c r="D659" s="5"/>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4">
      <c r="A660" s="11"/>
      <c r="B660" s="56"/>
      <c r="C660" s="11"/>
      <c r="D660" s="5"/>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4">
      <c r="A661" s="11"/>
      <c r="B661" s="56"/>
      <c r="C661" s="11"/>
      <c r="D661" s="5"/>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4">
      <c r="A662" s="11"/>
      <c r="B662" s="56"/>
      <c r="C662" s="11"/>
      <c r="D662" s="5"/>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4">
      <c r="A663" s="11"/>
      <c r="B663" s="56"/>
      <c r="C663" s="11"/>
      <c r="D663" s="5"/>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4">
      <c r="A664" s="11"/>
      <c r="B664" s="56"/>
      <c r="C664" s="11"/>
      <c r="D664" s="5"/>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4">
      <c r="A665" s="11"/>
      <c r="B665" s="56"/>
      <c r="C665" s="11"/>
      <c r="D665" s="5"/>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4">
      <c r="A666" s="11"/>
      <c r="B666" s="56"/>
      <c r="C666" s="11"/>
      <c r="D666" s="5"/>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4">
      <c r="A667" s="11"/>
      <c r="B667" s="56"/>
      <c r="C667" s="11"/>
      <c r="D667" s="5"/>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4">
      <c r="A668" s="11"/>
      <c r="B668" s="56"/>
      <c r="C668" s="11"/>
      <c r="D668" s="5"/>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4">
      <c r="A669" s="11"/>
      <c r="B669" s="56"/>
      <c r="C669" s="11"/>
      <c r="D669" s="5"/>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4">
      <c r="A670" s="11"/>
      <c r="B670" s="56"/>
      <c r="C670" s="11"/>
      <c r="D670" s="5"/>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4">
      <c r="A671" s="11"/>
      <c r="B671" s="56"/>
      <c r="C671" s="11"/>
      <c r="D671" s="5"/>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4">
      <c r="A672" s="11"/>
      <c r="B672" s="56"/>
      <c r="C672" s="11"/>
      <c r="D672" s="5"/>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4">
      <c r="A673" s="11"/>
      <c r="B673" s="56"/>
      <c r="C673" s="11"/>
      <c r="D673" s="5"/>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4">
      <c r="A674" s="11"/>
      <c r="B674" s="56"/>
      <c r="C674" s="11"/>
      <c r="D674" s="5"/>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4">
      <c r="A675" s="11"/>
      <c r="B675" s="56"/>
      <c r="C675" s="11"/>
      <c r="D675" s="5"/>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4">
      <c r="A676" s="11"/>
      <c r="B676" s="56"/>
      <c r="C676" s="11"/>
      <c r="D676" s="5"/>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4">
      <c r="A677" s="11"/>
      <c r="B677" s="56"/>
      <c r="C677" s="11"/>
      <c r="D677" s="5"/>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4">
      <c r="A678" s="11"/>
      <c r="B678" s="56"/>
      <c r="C678" s="11"/>
      <c r="D678" s="5"/>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4">
      <c r="A679" s="11"/>
      <c r="B679" s="56"/>
      <c r="C679" s="11"/>
      <c r="D679" s="5"/>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4">
      <c r="A680" s="11"/>
      <c r="B680" s="56"/>
      <c r="C680" s="11"/>
      <c r="D680" s="5"/>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4">
      <c r="A681" s="11"/>
      <c r="B681" s="56"/>
      <c r="C681" s="11"/>
      <c r="D681" s="5"/>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4">
      <c r="A682" s="11"/>
      <c r="B682" s="56"/>
      <c r="C682" s="11"/>
      <c r="D682" s="5"/>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4">
      <c r="A683" s="11"/>
      <c r="B683" s="56"/>
      <c r="C683" s="11"/>
      <c r="D683" s="5"/>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4">
      <c r="A684" s="11"/>
      <c r="B684" s="56"/>
      <c r="C684" s="11"/>
      <c r="D684" s="5"/>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4">
      <c r="A685" s="11"/>
      <c r="B685" s="56"/>
      <c r="C685" s="11"/>
      <c r="D685" s="5"/>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4">
      <c r="A686" s="11"/>
      <c r="B686" s="56"/>
      <c r="C686" s="11"/>
      <c r="D686" s="5"/>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4">
      <c r="A687" s="11"/>
      <c r="B687" s="56"/>
      <c r="C687" s="11"/>
      <c r="D687" s="5"/>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4">
      <c r="A688" s="11"/>
      <c r="B688" s="56"/>
      <c r="C688" s="11"/>
      <c r="D688" s="5"/>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4">
      <c r="A689" s="11"/>
      <c r="B689" s="56"/>
      <c r="C689" s="11"/>
      <c r="D689" s="5"/>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4">
      <c r="A690" s="11"/>
      <c r="B690" s="56"/>
      <c r="C690" s="11"/>
      <c r="D690" s="5"/>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4">
      <c r="A691" s="11"/>
      <c r="B691" s="56"/>
      <c r="C691" s="11"/>
      <c r="D691" s="5"/>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4">
      <c r="A692" s="11"/>
      <c r="B692" s="56"/>
      <c r="C692" s="11"/>
      <c r="D692" s="5"/>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4">
      <c r="A693" s="11"/>
      <c r="B693" s="56"/>
      <c r="C693" s="11"/>
      <c r="D693" s="5"/>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4">
      <c r="A694" s="11"/>
      <c r="B694" s="56"/>
      <c r="C694" s="11"/>
      <c r="D694" s="5"/>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4">
      <c r="A695" s="11"/>
      <c r="B695" s="56"/>
      <c r="C695" s="11"/>
      <c r="D695" s="5"/>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4">
      <c r="A696" s="11"/>
      <c r="B696" s="56"/>
      <c r="C696" s="11"/>
      <c r="D696" s="5"/>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4">
      <c r="A697" s="11"/>
      <c r="B697" s="56"/>
      <c r="C697" s="11"/>
      <c r="D697" s="5"/>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4">
      <c r="A698" s="11"/>
      <c r="B698" s="56"/>
      <c r="C698" s="11"/>
      <c r="D698" s="5"/>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4">
      <c r="A699" s="11"/>
      <c r="B699" s="56"/>
      <c r="C699" s="11"/>
      <c r="D699" s="5"/>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4">
      <c r="A700" s="11"/>
      <c r="B700" s="56"/>
      <c r="C700" s="11"/>
      <c r="D700" s="5"/>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4">
      <c r="A701" s="11"/>
      <c r="B701" s="56"/>
      <c r="C701" s="11"/>
      <c r="D701" s="5"/>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4">
      <c r="A702" s="11"/>
      <c r="B702" s="56"/>
      <c r="C702" s="11"/>
      <c r="D702" s="5"/>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4">
      <c r="A703" s="11"/>
      <c r="B703" s="56"/>
      <c r="C703" s="11"/>
      <c r="D703" s="5"/>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4">
      <c r="A704" s="11"/>
      <c r="B704" s="56"/>
      <c r="C704" s="11"/>
      <c r="D704" s="5"/>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4">
      <c r="A705" s="11"/>
      <c r="B705" s="56"/>
      <c r="C705" s="11"/>
      <c r="D705" s="5"/>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4">
      <c r="A706" s="11"/>
      <c r="B706" s="56"/>
      <c r="C706" s="11"/>
      <c r="D706" s="5"/>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4">
      <c r="A707" s="11"/>
      <c r="B707" s="56"/>
      <c r="C707" s="11"/>
      <c r="D707" s="5"/>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4">
      <c r="A708" s="11"/>
      <c r="B708" s="56"/>
      <c r="C708" s="11"/>
      <c r="D708" s="5"/>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4">
      <c r="A709" s="11"/>
      <c r="B709" s="56"/>
      <c r="C709" s="11"/>
      <c r="D709" s="5"/>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4">
      <c r="A710" s="11"/>
      <c r="B710" s="56"/>
      <c r="C710" s="11"/>
      <c r="D710" s="5"/>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4">
      <c r="A711" s="11"/>
      <c r="B711" s="56"/>
      <c r="C711" s="11"/>
      <c r="D711" s="5"/>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4">
      <c r="A712" s="11"/>
      <c r="B712" s="56"/>
      <c r="C712" s="11"/>
      <c r="D712" s="5"/>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4">
      <c r="A713" s="11"/>
      <c r="B713" s="56"/>
      <c r="C713" s="11"/>
      <c r="D713" s="5"/>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4">
      <c r="A714" s="11"/>
      <c r="B714" s="56"/>
      <c r="C714" s="11"/>
      <c r="D714" s="5"/>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4">
      <c r="A715" s="11"/>
      <c r="B715" s="56"/>
      <c r="C715" s="11"/>
      <c r="D715" s="5"/>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4">
      <c r="A716" s="11"/>
      <c r="B716" s="56"/>
      <c r="C716" s="11"/>
      <c r="D716" s="5"/>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4">
      <c r="A717" s="11"/>
      <c r="B717" s="56"/>
      <c r="C717" s="11"/>
      <c r="D717" s="5"/>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4">
      <c r="A718" s="11"/>
      <c r="B718" s="56"/>
      <c r="C718" s="11"/>
      <c r="D718" s="5"/>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4">
      <c r="A719" s="11"/>
      <c r="B719" s="56"/>
      <c r="C719" s="11"/>
      <c r="D719" s="5"/>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4">
      <c r="A720" s="11"/>
      <c r="B720" s="56"/>
      <c r="C720" s="11"/>
      <c r="D720" s="5"/>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4">
      <c r="A721" s="11"/>
      <c r="B721" s="56"/>
      <c r="C721" s="11"/>
      <c r="D721" s="5"/>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4">
      <c r="A722" s="11"/>
      <c r="B722" s="56"/>
      <c r="C722" s="11"/>
      <c r="D722" s="5"/>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4">
      <c r="A723" s="11"/>
      <c r="B723" s="56"/>
      <c r="C723" s="11"/>
      <c r="D723" s="5"/>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4">
      <c r="A724" s="11"/>
      <c r="B724" s="56"/>
      <c r="C724" s="11"/>
      <c r="D724" s="5"/>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4">
      <c r="A725" s="11"/>
      <c r="B725" s="56"/>
      <c r="C725" s="11"/>
      <c r="D725" s="5"/>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4">
      <c r="A726" s="11"/>
      <c r="B726" s="56"/>
      <c r="C726" s="11"/>
      <c r="D726" s="5"/>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4">
      <c r="A727" s="11"/>
      <c r="B727" s="56"/>
      <c r="C727" s="11"/>
      <c r="D727" s="5"/>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4">
      <c r="A728" s="11"/>
      <c r="B728" s="56"/>
      <c r="C728" s="11"/>
      <c r="D728" s="5"/>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4">
      <c r="A729" s="11"/>
      <c r="B729" s="56"/>
      <c r="C729" s="11"/>
      <c r="D729" s="5"/>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4">
      <c r="A730" s="11"/>
      <c r="B730" s="56"/>
      <c r="C730" s="11"/>
      <c r="D730" s="5"/>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4">
      <c r="A731" s="11"/>
      <c r="B731" s="56"/>
      <c r="C731" s="11"/>
      <c r="D731" s="5"/>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4">
      <c r="A732" s="11"/>
      <c r="B732" s="56"/>
      <c r="C732" s="11"/>
      <c r="D732" s="5"/>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4">
      <c r="A733" s="11"/>
      <c r="B733" s="56"/>
      <c r="C733" s="11"/>
      <c r="D733" s="5"/>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4">
      <c r="A734" s="11"/>
      <c r="B734" s="56"/>
      <c r="C734" s="11"/>
      <c r="D734" s="5"/>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4">
      <c r="A735" s="11"/>
      <c r="B735" s="56"/>
      <c r="C735" s="11"/>
      <c r="D735" s="5"/>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4">
      <c r="A736" s="11"/>
      <c r="B736" s="56"/>
      <c r="C736" s="11"/>
      <c r="D736" s="5"/>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4">
      <c r="A737" s="11"/>
      <c r="B737" s="56"/>
      <c r="C737" s="11"/>
      <c r="D737" s="5"/>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4">
      <c r="A738" s="11"/>
      <c r="B738" s="56"/>
      <c r="C738" s="11"/>
      <c r="D738" s="5"/>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4">
      <c r="A739" s="11"/>
      <c r="B739" s="56"/>
      <c r="C739" s="11"/>
      <c r="D739" s="5"/>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4">
      <c r="A740" s="11"/>
      <c r="B740" s="56"/>
      <c r="C740" s="11"/>
      <c r="D740" s="5"/>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4">
      <c r="A741" s="11"/>
      <c r="B741" s="56"/>
      <c r="C741" s="11"/>
      <c r="D741" s="5"/>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4">
      <c r="A742" s="11"/>
      <c r="B742" s="56"/>
      <c r="C742" s="11"/>
      <c r="D742" s="5"/>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4">
      <c r="A743" s="11"/>
      <c r="B743" s="56"/>
      <c r="C743" s="11"/>
      <c r="D743" s="5"/>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4">
      <c r="A744" s="11"/>
      <c r="B744" s="56"/>
      <c r="C744" s="11"/>
      <c r="D744" s="5"/>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4">
      <c r="A745" s="11"/>
      <c r="B745" s="56"/>
      <c r="C745" s="11"/>
      <c r="D745" s="5"/>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4">
      <c r="A746" s="11"/>
      <c r="B746" s="56"/>
      <c r="C746" s="11"/>
      <c r="D746" s="5"/>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4">
      <c r="A747" s="11"/>
      <c r="B747" s="56"/>
      <c r="C747" s="11"/>
      <c r="D747" s="5"/>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4">
      <c r="A748" s="11"/>
      <c r="B748" s="56"/>
      <c r="C748" s="11"/>
      <c r="D748" s="5"/>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4">
      <c r="A749" s="11"/>
      <c r="B749" s="56"/>
      <c r="C749" s="11"/>
      <c r="D749" s="5"/>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4">
      <c r="A750" s="11"/>
      <c r="B750" s="56"/>
      <c r="C750" s="11"/>
      <c r="D750" s="5"/>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4">
      <c r="A751" s="11"/>
      <c r="B751" s="56"/>
      <c r="C751" s="11"/>
      <c r="D751" s="5"/>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4">
      <c r="A752" s="11"/>
      <c r="B752" s="56"/>
      <c r="C752" s="11"/>
      <c r="D752" s="5"/>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4">
      <c r="A753" s="11"/>
      <c r="B753" s="56"/>
      <c r="C753" s="11"/>
      <c r="D753" s="5"/>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4">
      <c r="A754" s="11"/>
      <c r="B754" s="56"/>
      <c r="C754" s="11"/>
      <c r="D754" s="5"/>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4">
      <c r="A755" s="11"/>
      <c r="B755" s="56"/>
      <c r="C755" s="11"/>
      <c r="D755" s="5"/>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4">
      <c r="A756" s="11"/>
      <c r="B756" s="56"/>
      <c r="C756" s="11"/>
      <c r="D756" s="5"/>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4">
      <c r="A757" s="11"/>
      <c r="B757" s="56"/>
      <c r="C757" s="11"/>
      <c r="D757" s="5"/>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4">
      <c r="A758" s="11"/>
      <c r="B758" s="56"/>
      <c r="C758" s="11"/>
      <c r="D758" s="5"/>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4">
      <c r="A759" s="11"/>
      <c r="B759" s="56"/>
      <c r="C759" s="11"/>
      <c r="D759" s="5"/>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4">
      <c r="A760" s="11"/>
      <c r="B760" s="56"/>
      <c r="C760" s="11"/>
      <c r="D760" s="5"/>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4">
      <c r="A761" s="11"/>
      <c r="B761" s="56"/>
      <c r="C761" s="11"/>
      <c r="D761" s="5"/>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4">
      <c r="A762" s="11"/>
      <c r="B762" s="56"/>
      <c r="C762" s="11"/>
      <c r="D762" s="5"/>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4">
      <c r="A763" s="11"/>
      <c r="B763" s="56"/>
      <c r="C763" s="11"/>
      <c r="D763" s="5"/>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4">
      <c r="A764" s="11"/>
      <c r="B764" s="56"/>
      <c r="C764" s="11"/>
      <c r="D764" s="5"/>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4">
      <c r="A765" s="11"/>
      <c r="B765" s="56"/>
      <c r="C765" s="11"/>
      <c r="D765" s="5"/>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4">
      <c r="A766" s="11"/>
      <c r="B766" s="56"/>
      <c r="C766" s="11"/>
      <c r="D766" s="5"/>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4">
      <c r="A767" s="11"/>
      <c r="B767" s="56"/>
      <c r="C767" s="11"/>
      <c r="D767" s="5"/>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4">
      <c r="A768" s="11"/>
      <c r="B768" s="56"/>
      <c r="C768" s="11"/>
      <c r="D768" s="5"/>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4">
      <c r="A769" s="11"/>
      <c r="B769" s="56"/>
      <c r="C769" s="11"/>
      <c r="D769" s="5"/>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4">
      <c r="A770" s="11"/>
      <c r="B770" s="56"/>
      <c r="C770" s="11"/>
      <c r="D770" s="5"/>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4">
      <c r="A771" s="11"/>
      <c r="B771" s="56"/>
      <c r="C771" s="11"/>
      <c r="D771" s="5"/>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4">
      <c r="A772" s="11"/>
      <c r="B772" s="56"/>
      <c r="C772" s="11"/>
      <c r="D772" s="5"/>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4">
      <c r="A773" s="11"/>
      <c r="B773" s="56"/>
      <c r="C773" s="11"/>
      <c r="D773" s="5"/>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4">
      <c r="A774" s="11"/>
      <c r="B774" s="56"/>
      <c r="C774" s="11"/>
      <c r="D774" s="5"/>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4">
      <c r="A775" s="11"/>
      <c r="B775" s="56"/>
      <c r="C775" s="11"/>
      <c r="D775" s="5"/>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4">
      <c r="A776" s="11"/>
      <c r="B776" s="56"/>
      <c r="C776" s="11"/>
      <c r="D776" s="5"/>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4">
      <c r="A777" s="11"/>
      <c r="B777" s="56"/>
      <c r="C777" s="11"/>
      <c r="D777" s="5"/>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4">
      <c r="A778" s="11"/>
      <c r="B778" s="56"/>
      <c r="C778" s="11"/>
      <c r="D778" s="5"/>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4">
      <c r="A779" s="11"/>
      <c r="B779" s="56"/>
      <c r="C779" s="11"/>
      <c r="D779" s="5"/>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4">
      <c r="A780" s="11"/>
      <c r="B780" s="56"/>
      <c r="C780" s="11"/>
      <c r="D780" s="5"/>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4">
      <c r="A781" s="11"/>
      <c r="B781" s="56"/>
      <c r="C781" s="11"/>
      <c r="D781" s="5"/>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4">
      <c r="A782" s="11"/>
      <c r="B782" s="56"/>
      <c r="C782" s="11"/>
      <c r="D782" s="5"/>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4">
      <c r="A783" s="11"/>
      <c r="B783" s="56"/>
      <c r="C783" s="11"/>
      <c r="D783" s="5"/>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4">
      <c r="A784" s="11"/>
      <c r="B784" s="56"/>
      <c r="C784" s="11"/>
      <c r="D784" s="5"/>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4">
      <c r="A785" s="11"/>
      <c r="B785" s="56"/>
      <c r="C785" s="11"/>
      <c r="D785" s="5"/>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4">
      <c r="A786" s="11"/>
      <c r="B786" s="56"/>
      <c r="C786" s="11"/>
      <c r="D786" s="5"/>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4">
      <c r="A787" s="11"/>
      <c r="B787" s="56"/>
      <c r="C787" s="11"/>
      <c r="D787" s="5"/>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4">
      <c r="A788" s="11"/>
      <c r="B788" s="56"/>
      <c r="C788" s="11"/>
      <c r="D788" s="5"/>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4">
      <c r="A789" s="11"/>
      <c r="B789" s="56"/>
      <c r="C789" s="11"/>
      <c r="D789" s="5"/>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4">
      <c r="A790" s="11"/>
      <c r="B790" s="56"/>
      <c r="C790" s="11"/>
      <c r="D790" s="5"/>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4">
      <c r="A791" s="11"/>
      <c r="B791" s="56"/>
      <c r="C791" s="11"/>
      <c r="D791" s="5"/>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4">
      <c r="A792" s="11"/>
      <c r="B792" s="56"/>
      <c r="C792" s="11"/>
      <c r="D792" s="5"/>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4">
      <c r="A793" s="11"/>
      <c r="B793" s="56"/>
      <c r="C793" s="11"/>
      <c r="D793" s="5"/>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4">
      <c r="A794" s="11"/>
      <c r="B794" s="56"/>
      <c r="C794" s="11"/>
      <c r="D794" s="5"/>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4">
      <c r="A795" s="11"/>
      <c r="B795" s="56"/>
      <c r="C795" s="11"/>
      <c r="D795" s="5"/>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4">
      <c r="A796" s="11"/>
      <c r="B796" s="56"/>
      <c r="C796" s="11"/>
      <c r="D796" s="5"/>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4">
      <c r="A797" s="11"/>
      <c r="B797" s="56"/>
      <c r="C797" s="11"/>
      <c r="D797" s="5"/>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4">
      <c r="A798" s="11"/>
      <c r="B798" s="56"/>
      <c r="C798" s="11"/>
      <c r="D798" s="5"/>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4">
      <c r="A799" s="11"/>
      <c r="B799" s="56"/>
      <c r="C799" s="11"/>
      <c r="D799" s="5"/>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4">
      <c r="A800" s="11"/>
      <c r="B800" s="56"/>
      <c r="C800" s="11"/>
      <c r="D800" s="5"/>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4">
      <c r="A801" s="11"/>
      <c r="B801" s="56"/>
      <c r="C801" s="11"/>
      <c r="D801" s="5"/>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4">
      <c r="A802" s="11"/>
      <c r="B802" s="56"/>
      <c r="C802" s="11"/>
      <c r="D802" s="5"/>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4">
      <c r="A803" s="11"/>
      <c r="B803" s="56"/>
      <c r="C803" s="11"/>
      <c r="D803" s="5"/>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4">
      <c r="A804" s="11"/>
      <c r="B804" s="56"/>
      <c r="C804" s="11"/>
      <c r="D804" s="5"/>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4">
      <c r="A805" s="11"/>
      <c r="B805" s="56"/>
      <c r="C805" s="11"/>
      <c r="D805" s="5"/>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4">
      <c r="A806" s="11"/>
      <c r="B806" s="56"/>
      <c r="C806" s="11"/>
      <c r="D806" s="5"/>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4">
      <c r="A807" s="11"/>
      <c r="B807" s="56"/>
      <c r="C807" s="11"/>
      <c r="D807" s="5"/>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4">
      <c r="A808" s="11"/>
      <c r="B808" s="56"/>
      <c r="C808" s="11"/>
      <c r="D808" s="5"/>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4">
      <c r="A809" s="11"/>
      <c r="B809" s="56"/>
      <c r="C809" s="11"/>
      <c r="D809" s="5"/>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4">
      <c r="A810" s="11"/>
      <c r="B810" s="56"/>
      <c r="C810" s="11"/>
      <c r="D810" s="5"/>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4">
      <c r="A811" s="11"/>
      <c r="B811" s="56"/>
      <c r="C811" s="11"/>
      <c r="D811" s="5"/>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4">
      <c r="A812" s="11"/>
      <c r="B812" s="56"/>
      <c r="C812" s="11"/>
      <c r="D812" s="5"/>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4">
      <c r="A813" s="11"/>
      <c r="B813" s="56"/>
      <c r="C813" s="11"/>
      <c r="D813" s="5"/>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4">
      <c r="A814" s="11"/>
      <c r="B814" s="56"/>
      <c r="C814" s="11"/>
      <c r="D814" s="5"/>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4">
      <c r="A815" s="11"/>
      <c r="B815" s="56"/>
      <c r="C815" s="11"/>
      <c r="D815" s="5"/>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4">
      <c r="A816" s="11"/>
      <c r="B816" s="56"/>
      <c r="C816" s="11"/>
      <c r="D816" s="5"/>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4">
      <c r="A817" s="11"/>
      <c r="B817" s="56"/>
      <c r="C817" s="11"/>
      <c r="D817" s="5"/>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4">
      <c r="A818" s="11"/>
      <c r="B818" s="56"/>
      <c r="C818" s="11"/>
      <c r="D818" s="5"/>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4">
      <c r="A819" s="11"/>
      <c r="B819" s="56"/>
      <c r="C819" s="11"/>
      <c r="D819" s="5"/>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4">
      <c r="A820" s="11"/>
      <c r="B820" s="56"/>
      <c r="C820" s="11"/>
      <c r="D820" s="5"/>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4">
      <c r="A821" s="11"/>
      <c r="B821" s="56"/>
      <c r="C821" s="11"/>
      <c r="D821" s="5"/>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4">
      <c r="A822" s="11"/>
      <c r="B822" s="56"/>
      <c r="C822" s="11"/>
      <c r="D822" s="5"/>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4">
      <c r="A823" s="11"/>
      <c r="B823" s="56"/>
      <c r="C823" s="11"/>
      <c r="D823" s="5"/>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4">
      <c r="A824" s="11"/>
      <c r="B824" s="56"/>
      <c r="C824" s="11"/>
      <c r="D824" s="5"/>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4">
      <c r="A825" s="11"/>
      <c r="B825" s="56"/>
      <c r="C825" s="11"/>
      <c r="D825" s="5"/>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4">
      <c r="A826" s="11"/>
      <c r="B826" s="56"/>
      <c r="C826" s="11"/>
      <c r="D826" s="5"/>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4">
      <c r="A827" s="11"/>
      <c r="B827" s="56"/>
      <c r="C827" s="11"/>
      <c r="D827" s="5"/>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4">
      <c r="A828" s="11"/>
      <c r="B828" s="56"/>
      <c r="C828" s="11"/>
      <c r="D828" s="5"/>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4">
      <c r="A829" s="11"/>
      <c r="B829" s="56"/>
      <c r="C829" s="11"/>
      <c r="D829" s="5"/>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4">
      <c r="A830" s="11"/>
      <c r="B830" s="56"/>
      <c r="C830" s="11"/>
      <c r="D830" s="5"/>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4">
      <c r="A831" s="11"/>
      <c r="B831" s="56"/>
      <c r="C831" s="11"/>
      <c r="D831" s="5"/>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4">
      <c r="A832" s="11"/>
      <c r="B832" s="56"/>
      <c r="C832" s="11"/>
      <c r="D832" s="5"/>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4">
      <c r="A833" s="11"/>
      <c r="B833" s="56"/>
      <c r="C833" s="11"/>
      <c r="D833" s="5"/>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4">
      <c r="A834" s="11"/>
      <c r="B834" s="56"/>
      <c r="C834" s="11"/>
      <c r="D834" s="5"/>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4">
      <c r="A835" s="11"/>
      <c r="B835" s="56"/>
      <c r="C835" s="11"/>
      <c r="D835" s="5"/>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4">
      <c r="A836" s="11"/>
      <c r="B836" s="56"/>
      <c r="C836" s="11"/>
      <c r="D836" s="5"/>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4">
      <c r="A837" s="11"/>
      <c r="B837" s="56"/>
      <c r="C837" s="11"/>
      <c r="D837" s="5"/>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4">
      <c r="A838" s="11"/>
      <c r="B838" s="56"/>
      <c r="C838" s="11"/>
      <c r="D838" s="5"/>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4">
      <c r="A839" s="11"/>
      <c r="B839" s="56"/>
      <c r="C839" s="11"/>
      <c r="D839" s="5"/>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4">
      <c r="A840" s="11"/>
      <c r="B840" s="56"/>
      <c r="C840" s="11"/>
      <c r="D840" s="5"/>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4">
      <c r="A841" s="11"/>
      <c r="B841" s="56"/>
      <c r="C841" s="11"/>
      <c r="D841" s="5"/>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4">
      <c r="A842" s="11"/>
      <c r="B842" s="56"/>
      <c r="C842" s="11"/>
      <c r="D842" s="5"/>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4">
      <c r="A843" s="11"/>
      <c r="B843" s="56"/>
      <c r="C843" s="11"/>
      <c r="D843" s="5"/>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4">
      <c r="A844" s="11"/>
      <c r="B844" s="56"/>
      <c r="C844" s="11"/>
      <c r="D844" s="5"/>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4">
      <c r="A845" s="11"/>
      <c r="B845" s="56"/>
      <c r="C845" s="11"/>
      <c r="D845" s="5"/>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4">
      <c r="A846" s="11"/>
      <c r="B846" s="56"/>
      <c r="C846" s="11"/>
      <c r="D846" s="5"/>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4">
      <c r="A847" s="11"/>
      <c r="B847" s="56"/>
      <c r="C847" s="11"/>
      <c r="D847" s="5"/>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4">
      <c r="A848" s="11"/>
      <c r="B848" s="56"/>
      <c r="C848" s="11"/>
      <c r="D848" s="5"/>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4">
      <c r="A849" s="11"/>
      <c r="B849" s="56"/>
      <c r="C849" s="11"/>
      <c r="D849" s="5"/>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4">
      <c r="A850" s="11"/>
      <c r="B850" s="56"/>
      <c r="C850" s="11"/>
      <c r="D850" s="5"/>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4">
      <c r="A851" s="11"/>
      <c r="B851" s="56"/>
      <c r="C851" s="11"/>
      <c r="D851" s="5"/>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4">
      <c r="A852" s="11"/>
      <c r="B852" s="56"/>
      <c r="C852" s="11"/>
      <c r="D852" s="5"/>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4">
      <c r="A853" s="11"/>
      <c r="B853" s="56"/>
      <c r="C853" s="11"/>
      <c r="D853" s="5"/>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4">
      <c r="A854" s="11"/>
      <c r="B854" s="56"/>
      <c r="C854" s="11"/>
      <c r="D854" s="5"/>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4">
      <c r="A855" s="11"/>
      <c r="B855" s="56"/>
      <c r="C855" s="11"/>
      <c r="D855" s="5"/>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4">
      <c r="A856" s="11"/>
      <c r="B856" s="56"/>
      <c r="C856" s="11"/>
      <c r="D856" s="5"/>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4">
      <c r="A857" s="11"/>
      <c r="B857" s="56"/>
      <c r="C857" s="11"/>
      <c r="D857" s="5"/>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4">
      <c r="A858" s="11"/>
      <c r="B858" s="56"/>
      <c r="C858" s="11"/>
      <c r="D858" s="5"/>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4">
      <c r="A859" s="11"/>
      <c r="B859" s="56"/>
      <c r="C859" s="11"/>
      <c r="D859" s="5"/>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4">
      <c r="A860" s="11"/>
      <c r="B860" s="56"/>
      <c r="C860" s="11"/>
      <c r="D860" s="5"/>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4">
      <c r="A861" s="11"/>
      <c r="B861" s="56"/>
      <c r="C861" s="11"/>
      <c r="D861" s="5"/>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4">
      <c r="A862" s="11"/>
      <c r="B862" s="56"/>
      <c r="C862" s="11"/>
      <c r="D862" s="5"/>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4">
      <c r="A863" s="11"/>
      <c r="B863" s="56"/>
      <c r="C863" s="11"/>
      <c r="D863" s="5"/>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4">
      <c r="A864" s="11"/>
      <c r="B864" s="56"/>
      <c r="C864" s="11"/>
      <c r="D864" s="5"/>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4">
      <c r="A865" s="11"/>
      <c r="B865" s="56"/>
      <c r="C865" s="11"/>
      <c r="D865" s="5"/>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4">
      <c r="A866" s="11"/>
      <c r="B866" s="56"/>
      <c r="C866" s="11"/>
      <c r="D866" s="5"/>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4">
      <c r="A867" s="11"/>
      <c r="B867" s="56"/>
      <c r="C867" s="11"/>
      <c r="D867" s="5"/>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4">
      <c r="A868" s="11"/>
      <c r="B868" s="56"/>
      <c r="C868" s="11"/>
      <c r="D868" s="5"/>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4">
      <c r="A869" s="11"/>
      <c r="B869" s="56"/>
      <c r="C869" s="11"/>
      <c r="D869" s="5"/>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4">
      <c r="A870" s="11"/>
      <c r="B870" s="56"/>
      <c r="C870" s="11"/>
      <c r="D870" s="5"/>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4">
      <c r="A871" s="11"/>
      <c r="B871" s="56"/>
      <c r="C871" s="11"/>
      <c r="D871" s="5"/>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4">
      <c r="A872" s="11"/>
      <c r="B872" s="56"/>
      <c r="C872" s="11"/>
      <c r="D872" s="5"/>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4">
      <c r="A873" s="11"/>
      <c r="B873" s="56"/>
      <c r="C873" s="11"/>
      <c r="D873" s="5"/>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4">
      <c r="A874" s="11"/>
      <c r="B874" s="56"/>
      <c r="C874" s="11"/>
      <c r="D874" s="5"/>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4">
      <c r="A875" s="11"/>
      <c r="B875" s="56"/>
      <c r="C875" s="11"/>
      <c r="D875" s="5"/>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4">
      <c r="A876" s="11"/>
      <c r="B876" s="56"/>
      <c r="C876" s="11"/>
      <c r="D876" s="5"/>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4">
      <c r="A877" s="11"/>
      <c r="B877" s="56"/>
      <c r="C877" s="11"/>
      <c r="D877" s="5"/>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4">
      <c r="A878" s="11"/>
      <c r="B878" s="56"/>
      <c r="C878" s="11"/>
      <c r="D878" s="5"/>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4">
      <c r="A879" s="11"/>
      <c r="B879" s="56"/>
      <c r="C879" s="11"/>
      <c r="D879" s="5"/>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4">
      <c r="A880" s="11"/>
      <c r="B880" s="56"/>
      <c r="C880" s="11"/>
      <c r="D880" s="5"/>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4">
      <c r="A881" s="11"/>
      <c r="B881" s="56"/>
      <c r="C881" s="11"/>
      <c r="D881" s="5"/>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4">
      <c r="A882" s="11"/>
      <c r="B882" s="56"/>
      <c r="C882" s="11"/>
      <c r="D882" s="5"/>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4">
      <c r="A883" s="11"/>
      <c r="B883" s="56"/>
      <c r="C883" s="11"/>
      <c r="D883" s="5"/>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4">
      <c r="A884" s="11"/>
      <c r="B884" s="56"/>
      <c r="C884" s="11"/>
      <c r="D884" s="5"/>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4">
      <c r="A885" s="11"/>
      <c r="B885" s="56"/>
      <c r="C885" s="11"/>
      <c r="D885" s="5"/>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4">
      <c r="A886" s="11"/>
      <c r="B886" s="56"/>
      <c r="C886" s="11"/>
      <c r="D886" s="5"/>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4">
      <c r="A887" s="11"/>
      <c r="B887" s="56"/>
      <c r="C887" s="11"/>
      <c r="D887" s="5"/>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4">
      <c r="A888" s="11"/>
      <c r="B888" s="56"/>
      <c r="C888" s="11"/>
      <c r="D888" s="5"/>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4">
      <c r="A889" s="11"/>
      <c r="B889" s="56"/>
      <c r="C889" s="11"/>
      <c r="D889" s="5"/>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4">
      <c r="A890" s="11"/>
      <c r="B890" s="56"/>
      <c r="C890" s="11"/>
      <c r="D890" s="5"/>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4">
      <c r="A891" s="11"/>
      <c r="B891" s="56"/>
      <c r="C891" s="11"/>
      <c r="D891" s="5"/>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4">
      <c r="A892" s="11"/>
      <c r="B892" s="56"/>
      <c r="C892" s="11"/>
      <c r="D892" s="5"/>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4">
      <c r="A893" s="11"/>
      <c r="B893" s="56"/>
      <c r="C893" s="11"/>
      <c r="D893" s="5"/>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4">
      <c r="A894" s="11"/>
      <c r="B894" s="56"/>
      <c r="C894" s="11"/>
      <c r="D894" s="5"/>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4">
      <c r="A895" s="11"/>
      <c r="B895" s="56"/>
      <c r="C895" s="11"/>
      <c r="D895" s="5"/>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4">
      <c r="A896" s="11"/>
      <c r="B896" s="56"/>
      <c r="C896" s="11"/>
      <c r="D896" s="5"/>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4">
      <c r="A897" s="11"/>
      <c r="B897" s="56"/>
      <c r="C897" s="11"/>
      <c r="D897" s="5"/>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4">
      <c r="A898" s="11"/>
      <c r="B898" s="56"/>
      <c r="C898" s="11"/>
      <c r="D898" s="5"/>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4">
      <c r="A899" s="11"/>
      <c r="B899" s="56"/>
      <c r="C899" s="11"/>
      <c r="D899" s="5"/>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4">
      <c r="A900" s="11"/>
      <c r="B900" s="56"/>
      <c r="C900" s="11"/>
      <c r="D900" s="5"/>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4">
      <c r="A901" s="11"/>
      <c r="B901" s="56"/>
      <c r="C901" s="11"/>
      <c r="D901" s="5"/>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4">
      <c r="A902" s="11"/>
      <c r="B902" s="56"/>
      <c r="C902" s="11"/>
      <c r="D902" s="5"/>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4">
      <c r="A903" s="11"/>
      <c r="B903" s="56"/>
      <c r="C903" s="11"/>
      <c r="D903" s="5"/>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4">
      <c r="A904" s="11"/>
      <c r="B904" s="56"/>
      <c r="C904" s="11"/>
      <c r="D904" s="5"/>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4">
      <c r="A905" s="11"/>
      <c r="B905" s="56"/>
      <c r="C905" s="11"/>
      <c r="D905" s="5"/>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4">
      <c r="A906" s="11"/>
      <c r="B906" s="56"/>
      <c r="C906" s="11"/>
      <c r="D906" s="5"/>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4">
      <c r="A907" s="11"/>
      <c r="B907" s="56"/>
      <c r="C907" s="11"/>
      <c r="D907" s="5"/>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4">
      <c r="A908" s="11"/>
      <c r="B908" s="56"/>
      <c r="C908" s="11"/>
      <c r="D908" s="5"/>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4">
      <c r="A909" s="11"/>
      <c r="B909" s="56"/>
      <c r="C909" s="11"/>
      <c r="D909" s="5"/>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4">
      <c r="A910" s="11"/>
      <c r="B910" s="56"/>
      <c r="C910" s="11"/>
      <c r="D910" s="5"/>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4">
      <c r="A911" s="11"/>
      <c r="B911" s="56"/>
      <c r="C911" s="11"/>
      <c r="D911" s="5"/>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4">
      <c r="A912" s="11"/>
      <c r="B912" s="56"/>
      <c r="C912" s="11"/>
      <c r="D912" s="5"/>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4">
      <c r="A913" s="11"/>
      <c r="B913" s="56"/>
      <c r="C913" s="11"/>
      <c r="D913" s="5"/>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4">
      <c r="A914" s="11"/>
      <c r="B914" s="56"/>
      <c r="C914" s="11"/>
      <c r="D914" s="5"/>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4">
      <c r="A915" s="11"/>
      <c r="B915" s="56"/>
      <c r="C915" s="11"/>
      <c r="D915" s="5"/>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4">
      <c r="A916" s="11"/>
      <c r="B916" s="56"/>
      <c r="C916" s="11"/>
      <c r="D916" s="5"/>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4">
      <c r="A917" s="11"/>
      <c r="B917" s="56"/>
      <c r="C917" s="11"/>
      <c r="D917" s="5"/>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4">
      <c r="A918" s="11"/>
      <c r="B918" s="56"/>
      <c r="C918" s="11"/>
      <c r="D918" s="5"/>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4">
      <c r="A919" s="11"/>
      <c r="B919" s="56"/>
      <c r="C919" s="11"/>
      <c r="D919" s="5"/>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4">
      <c r="A920" s="11"/>
      <c r="B920" s="56"/>
      <c r="C920" s="11"/>
      <c r="D920" s="5"/>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4">
      <c r="A921" s="11"/>
      <c r="B921" s="56"/>
      <c r="C921" s="11"/>
      <c r="D921" s="5"/>
      <c r="E921" s="11"/>
      <c r="F921" s="11"/>
      <c r="G921" s="11"/>
      <c r="H921" s="11"/>
      <c r="I921" s="11"/>
      <c r="J921" s="11"/>
      <c r="K921" s="11"/>
      <c r="L921" s="11"/>
      <c r="M921" s="11"/>
      <c r="N921" s="11"/>
      <c r="O921" s="11"/>
      <c r="P921" s="11"/>
      <c r="Q921" s="11"/>
      <c r="R921" s="11"/>
      <c r="S921" s="11"/>
      <c r="T921" s="11"/>
      <c r="U921" s="11"/>
      <c r="V921" s="11"/>
      <c r="W921" s="11"/>
      <c r="X921" s="11"/>
      <c r="Y921" s="11"/>
      <c r="Z921" s="11"/>
    </row>
  </sheetData>
  <mergeCells count="8">
    <mergeCell ref="A132:B132"/>
    <mergeCell ref="A133:B133"/>
    <mergeCell ref="A134:B134"/>
    <mergeCell ref="A107:A109"/>
    <mergeCell ref="A110:B110"/>
    <mergeCell ref="A111:B111"/>
    <mergeCell ref="A112:B112"/>
    <mergeCell ref="A129:A131"/>
  </mergeCells>
  <printOptions horizontalCentered="1" gridLines="1"/>
  <pageMargins left="0.25" right="0.25" top="0.75" bottom="0.75" header="0" footer="0"/>
  <pageSetup paperSize="9" fitToHeight="0" pageOrder="overThenDown" orientation="landscape" cellComments="atEnd"/>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pageSetUpPr fitToPage="1"/>
  </sheetPr>
  <dimension ref="A1:Y945"/>
  <sheetViews>
    <sheetView workbookViewId="0">
      <selection activeCell="C9" sqref="C9"/>
    </sheetView>
  </sheetViews>
  <sheetFormatPr baseColWidth="10" defaultColWidth="12.6640625" defaultRowHeight="15.75" customHeight="1"/>
  <cols>
    <col min="3" max="3" width="85" customWidth="1"/>
    <col min="4" max="4" width="64.83203125" customWidth="1"/>
  </cols>
  <sheetData>
    <row r="1" spans="1:25">
      <c r="A1" s="11"/>
      <c r="B1" s="11"/>
      <c r="C1" s="5"/>
      <c r="D1" s="5"/>
      <c r="E1" s="21"/>
      <c r="F1" s="21"/>
      <c r="G1" s="21"/>
      <c r="H1" s="21"/>
      <c r="I1" s="21"/>
      <c r="J1" s="21"/>
      <c r="K1" s="21"/>
      <c r="L1" s="21"/>
      <c r="M1" s="21"/>
      <c r="N1" s="21"/>
      <c r="O1" s="21"/>
      <c r="P1" s="21"/>
      <c r="Q1" s="21"/>
      <c r="R1" s="21"/>
      <c r="S1" s="21"/>
      <c r="T1" s="21"/>
      <c r="U1" s="21"/>
      <c r="V1" s="21"/>
      <c r="W1" s="21"/>
      <c r="X1" s="21"/>
      <c r="Y1" s="21"/>
    </row>
    <row r="2" spans="1:25">
      <c r="A2" s="132" t="s">
        <v>2464</v>
      </c>
      <c r="B2" s="226"/>
      <c r="C2" s="244"/>
      <c r="D2" s="38"/>
      <c r="E2" s="21"/>
      <c r="F2" s="21"/>
      <c r="G2" s="21"/>
      <c r="H2" s="21"/>
      <c r="I2" s="21"/>
      <c r="J2" s="21"/>
      <c r="K2" s="21"/>
      <c r="L2" s="21"/>
      <c r="M2" s="21"/>
      <c r="N2" s="21"/>
      <c r="O2" s="21"/>
      <c r="P2" s="21"/>
      <c r="Q2" s="21"/>
      <c r="R2" s="21"/>
      <c r="S2" s="21"/>
      <c r="T2" s="21"/>
      <c r="U2" s="21"/>
      <c r="V2" s="21"/>
      <c r="W2" s="21"/>
      <c r="X2" s="21"/>
      <c r="Y2" s="21"/>
    </row>
    <row r="3" spans="1:25">
      <c r="A3" s="33" t="s">
        <v>2026</v>
      </c>
      <c r="B3" s="33" t="s">
        <v>2465</v>
      </c>
      <c r="C3" s="33" t="s">
        <v>39</v>
      </c>
      <c r="D3" s="5"/>
      <c r="E3" s="21"/>
      <c r="F3" s="21"/>
      <c r="G3" s="21"/>
      <c r="H3" s="21"/>
      <c r="I3" s="21"/>
      <c r="J3" s="21"/>
      <c r="K3" s="21"/>
      <c r="L3" s="21"/>
      <c r="M3" s="21"/>
      <c r="N3" s="21"/>
      <c r="O3" s="21"/>
      <c r="P3" s="21"/>
      <c r="Q3" s="21"/>
      <c r="R3" s="21"/>
      <c r="S3" s="21"/>
      <c r="T3" s="21"/>
      <c r="U3" s="21"/>
      <c r="V3" s="21"/>
      <c r="W3" s="21"/>
      <c r="X3" s="21"/>
      <c r="Y3" s="21"/>
    </row>
    <row r="4" spans="1:25" ht="30">
      <c r="A4" s="36" t="s">
        <v>55</v>
      </c>
      <c r="B4" s="36" t="s">
        <v>56</v>
      </c>
      <c r="C4" s="36" t="s">
        <v>2466</v>
      </c>
      <c r="D4" s="5" t="s">
        <v>2467</v>
      </c>
      <c r="E4" s="21"/>
      <c r="F4" s="21"/>
      <c r="G4" s="21"/>
      <c r="H4" s="21"/>
      <c r="I4" s="21"/>
      <c r="J4" s="21"/>
      <c r="K4" s="21"/>
      <c r="L4" s="21"/>
      <c r="M4" s="21"/>
      <c r="N4" s="21"/>
      <c r="O4" s="21"/>
      <c r="P4" s="21"/>
      <c r="Q4" s="21"/>
      <c r="R4" s="21"/>
      <c r="S4" s="21"/>
      <c r="T4" s="21"/>
      <c r="U4" s="21"/>
      <c r="V4" s="21"/>
      <c r="W4" s="21"/>
      <c r="X4" s="21"/>
      <c r="Y4" s="21"/>
    </row>
    <row r="5" spans="1:25" ht="60">
      <c r="A5" s="162" t="s">
        <v>955</v>
      </c>
      <c r="B5" s="162" t="s">
        <v>956</v>
      </c>
      <c r="C5" s="245" t="s">
        <v>2468</v>
      </c>
      <c r="D5" s="246" t="s">
        <v>2469</v>
      </c>
      <c r="E5" s="11" t="s">
        <v>1682</v>
      </c>
      <c r="F5" s="21"/>
      <c r="G5" s="21"/>
      <c r="H5" s="21"/>
      <c r="I5" s="21"/>
      <c r="J5" s="21"/>
      <c r="K5" s="21"/>
      <c r="L5" s="21"/>
      <c r="M5" s="21"/>
      <c r="N5" s="21"/>
      <c r="O5" s="21"/>
      <c r="P5" s="21"/>
      <c r="Q5" s="21"/>
      <c r="R5" s="21"/>
      <c r="S5" s="21"/>
      <c r="T5" s="21"/>
      <c r="U5" s="21"/>
      <c r="V5" s="21"/>
      <c r="W5" s="21"/>
      <c r="X5" s="21"/>
      <c r="Y5" s="21"/>
    </row>
    <row r="6" spans="1:25" ht="75">
      <c r="A6" s="36" t="s">
        <v>119</v>
      </c>
      <c r="B6" s="36" t="s">
        <v>120</v>
      </c>
      <c r="C6" s="36" t="s">
        <v>2470</v>
      </c>
      <c r="D6" s="5" t="s">
        <v>2471</v>
      </c>
      <c r="E6" s="21"/>
      <c r="F6" s="21"/>
      <c r="G6" s="21"/>
      <c r="H6" s="21"/>
      <c r="I6" s="21"/>
      <c r="J6" s="21"/>
      <c r="K6" s="21"/>
      <c r="L6" s="21"/>
      <c r="M6" s="21"/>
      <c r="N6" s="21"/>
      <c r="O6" s="21"/>
      <c r="P6" s="21"/>
      <c r="Q6" s="21"/>
      <c r="R6" s="21"/>
      <c r="S6" s="21"/>
      <c r="T6" s="21"/>
      <c r="U6" s="21"/>
      <c r="V6" s="21"/>
      <c r="W6" s="21"/>
      <c r="X6" s="21"/>
      <c r="Y6" s="21"/>
    </row>
    <row r="7" spans="1:25" ht="30">
      <c r="A7" s="36" t="s">
        <v>149</v>
      </c>
      <c r="B7" s="36" t="s">
        <v>150</v>
      </c>
      <c r="C7" s="105" t="s">
        <v>174</v>
      </c>
      <c r="D7" s="5" t="s">
        <v>2471</v>
      </c>
      <c r="E7" s="21"/>
      <c r="F7" s="21"/>
      <c r="G7" s="21"/>
      <c r="H7" s="21"/>
      <c r="I7" s="21"/>
      <c r="J7" s="21"/>
      <c r="K7" s="21"/>
      <c r="L7" s="21"/>
      <c r="M7" s="21"/>
      <c r="N7" s="21"/>
      <c r="O7" s="21"/>
      <c r="P7" s="21"/>
      <c r="Q7" s="21"/>
      <c r="R7" s="21"/>
      <c r="S7" s="21"/>
      <c r="T7" s="21"/>
      <c r="U7" s="21"/>
      <c r="V7" s="21"/>
      <c r="W7" s="21"/>
      <c r="X7" s="21"/>
      <c r="Y7" s="21"/>
    </row>
    <row r="8" spans="1:25" ht="195">
      <c r="A8" s="36" t="s">
        <v>179</v>
      </c>
      <c r="B8" s="36" t="s">
        <v>180</v>
      </c>
      <c r="C8" s="105" t="s">
        <v>2472</v>
      </c>
      <c r="D8" s="5" t="s">
        <v>2473</v>
      </c>
      <c r="E8" s="21"/>
      <c r="F8" s="21"/>
      <c r="G8" s="21"/>
      <c r="H8" s="21"/>
      <c r="I8" s="21"/>
      <c r="J8" s="21"/>
      <c r="K8" s="21"/>
      <c r="L8" s="21"/>
      <c r="M8" s="21"/>
      <c r="N8" s="21"/>
      <c r="O8" s="21"/>
      <c r="P8" s="21"/>
      <c r="Q8" s="21"/>
      <c r="R8" s="21"/>
      <c r="S8" s="21"/>
      <c r="T8" s="21"/>
      <c r="U8" s="21"/>
      <c r="V8" s="21"/>
      <c r="W8" s="21"/>
      <c r="X8" s="21"/>
      <c r="Y8" s="21"/>
    </row>
    <row r="9" spans="1:25" ht="409.6">
      <c r="A9" s="36" t="s">
        <v>211</v>
      </c>
      <c r="B9" s="36" t="s">
        <v>212</v>
      </c>
      <c r="C9" s="36" t="s">
        <v>2474</v>
      </c>
      <c r="D9" s="5" t="s">
        <v>2475</v>
      </c>
      <c r="E9" s="21"/>
      <c r="F9" s="21"/>
      <c r="G9" s="21"/>
      <c r="H9" s="21"/>
      <c r="I9" s="21"/>
      <c r="J9" s="21"/>
      <c r="K9" s="21"/>
      <c r="L9" s="21"/>
      <c r="M9" s="21"/>
      <c r="N9" s="21"/>
      <c r="O9" s="21"/>
      <c r="P9" s="21"/>
      <c r="Q9" s="21"/>
      <c r="R9" s="21"/>
      <c r="S9" s="21"/>
      <c r="T9" s="21"/>
      <c r="U9" s="21"/>
      <c r="V9" s="21"/>
      <c r="W9" s="21"/>
      <c r="X9" s="21"/>
      <c r="Y9" s="21"/>
    </row>
    <row r="10" spans="1:25" ht="60">
      <c r="A10" s="36" t="s">
        <v>266</v>
      </c>
      <c r="B10" s="36" t="s">
        <v>267</v>
      </c>
      <c r="C10" s="36" t="s">
        <v>2476</v>
      </c>
      <c r="D10" s="5" t="s">
        <v>2469</v>
      </c>
      <c r="E10" s="21"/>
      <c r="F10" s="21"/>
      <c r="G10" s="21"/>
      <c r="H10" s="21"/>
      <c r="I10" s="21"/>
      <c r="J10" s="21"/>
      <c r="K10" s="21"/>
      <c r="L10" s="21"/>
      <c r="M10" s="21"/>
      <c r="N10" s="21"/>
      <c r="O10" s="21"/>
      <c r="P10" s="21"/>
      <c r="Q10" s="21"/>
      <c r="R10" s="21"/>
      <c r="S10" s="21"/>
      <c r="T10" s="21"/>
      <c r="U10" s="21"/>
      <c r="V10" s="21"/>
      <c r="W10" s="21"/>
      <c r="X10" s="21"/>
      <c r="Y10" s="21"/>
    </row>
    <row r="11" spans="1:25" ht="105">
      <c r="A11" s="36" t="s">
        <v>322</v>
      </c>
      <c r="B11" s="36" t="s">
        <v>323</v>
      </c>
      <c r="C11" s="36" t="s">
        <v>2477</v>
      </c>
      <c r="D11" s="5" t="s">
        <v>2478</v>
      </c>
      <c r="E11" s="21"/>
      <c r="F11" s="21"/>
      <c r="G11" s="21"/>
      <c r="H11" s="21"/>
      <c r="I11" s="21"/>
      <c r="J11" s="21"/>
      <c r="K11" s="21"/>
      <c r="L11" s="21"/>
      <c r="M11" s="21"/>
      <c r="N11" s="21"/>
      <c r="O11" s="21"/>
      <c r="P11" s="21"/>
      <c r="Q11" s="21"/>
      <c r="R11" s="21"/>
      <c r="S11" s="21"/>
      <c r="T11" s="21"/>
      <c r="U11" s="21"/>
      <c r="V11" s="21"/>
      <c r="W11" s="21"/>
      <c r="X11" s="21"/>
      <c r="Y11" s="21"/>
    </row>
    <row r="12" spans="1:25" ht="285">
      <c r="A12" s="36" t="s">
        <v>368</v>
      </c>
      <c r="B12" s="36" t="s">
        <v>369</v>
      </c>
      <c r="C12" s="36" t="s">
        <v>2479</v>
      </c>
      <c r="D12" s="5" t="s">
        <v>2480</v>
      </c>
      <c r="E12" s="21"/>
      <c r="F12" s="21"/>
      <c r="G12" s="21"/>
      <c r="H12" s="21"/>
      <c r="I12" s="21"/>
      <c r="J12" s="21"/>
      <c r="K12" s="21"/>
      <c r="L12" s="21"/>
      <c r="M12" s="21"/>
      <c r="N12" s="21"/>
      <c r="O12" s="21"/>
      <c r="P12" s="21"/>
      <c r="Q12" s="21"/>
      <c r="R12" s="21"/>
      <c r="S12" s="21"/>
      <c r="T12" s="21"/>
      <c r="U12" s="21"/>
      <c r="V12" s="21"/>
      <c r="W12" s="21"/>
      <c r="X12" s="21"/>
      <c r="Y12" s="21"/>
    </row>
    <row r="13" spans="1:25" ht="135">
      <c r="A13" s="36" t="s">
        <v>395</v>
      </c>
      <c r="B13" s="36" t="s">
        <v>396</v>
      </c>
      <c r="C13" s="36" t="s">
        <v>2481</v>
      </c>
      <c r="D13" s="5" t="s">
        <v>2482</v>
      </c>
      <c r="E13" s="21"/>
      <c r="F13" s="21"/>
      <c r="G13" s="21"/>
      <c r="H13" s="21"/>
      <c r="I13" s="21"/>
      <c r="J13" s="21"/>
      <c r="K13" s="21"/>
      <c r="L13" s="21"/>
      <c r="M13" s="21"/>
      <c r="N13" s="21"/>
      <c r="O13" s="21"/>
      <c r="P13" s="21"/>
      <c r="Q13" s="21"/>
      <c r="R13" s="21"/>
      <c r="S13" s="21"/>
      <c r="T13" s="21"/>
      <c r="U13" s="21"/>
      <c r="V13" s="21"/>
      <c r="W13" s="21"/>
      <c r="X13" s="21"/>
      <c r="Y13" s="21"/>
    </row>
    <row r="14" spans="1:25" ht="30">
      <c r="A14" s="36" t="s">
        <v>419</v>
      </c>
      <c r="B14" s="36" t="s">
        <v>420</v>
      </c>
      <c r="C14" s="105" t="s">
        <v>439</v>
      </c>
      <c r="D14" s="5" t="s">
        <v>2469</v>
      </c>
      <c r="E14" s="21"/>
      <c r="F14" s="21"/>
      <c r="G14" s="21"/>
      <c r="H14" s="21"/>
      <c r="I14" s="21"/>
      <c r="J14" s="21"/>
      <c r="K14" s="21"/>
      <c r="L14" s="21"/>
      <c r="M14" s="21"/>
      <c r="N14" s="21"/>
      <c r="O14" s="21"/>
      <c r="P14" s="21"/>
      <c r="Q14" s="21"/>
      <c r="R14" s="21"/>
      <c r="S14" s="21"/>
      <c r="T14" s="21"/>
      <c r="U14" s="21"/>
      <c r="V14" s="21"/>
      <c r="W14" s="21"/>
      <c r="X14" s="21"/>
      <c r="Y14" s="21"/>
    </row>
    <row r="15" spans="1:25" ht="370">
      <c r="A15" s="36" t="s">
        <v>471</v>
      </c>
      <c r="B15" s="36" t="s">
        <v>472</v>
      </c>
      <c r="C15" s="36" t="s">
        <v>2483</v>
      </c>
      <c r="D15" s="5" t="s">
        <v>2484</v>
      </c>
      <c r="E15" s="21"/>
      <c r="F15" s="21"/>
      <c r="G15" s="21"/>
      <c r="H15" s="21"/>
      <c r="I15" s="21"/>
      <c r="J15" s="21"/>
      <c r="K15" s="21"/>
      <c r="L15" s="21"/>
      <c r="M15" s="21"/>
      <c r="N15" s="21"/>
      <c r="O15" s="21"/>
      <c r="P15" s="21"/>
      <c r="Q15" s="21"/>
      <c r="R15" s="21"/>
      <c r="S15" s="21"/>
      <c r="T15" s="21"/>
      <c r="U15" s="21"/>
      <c r="V15" s="21"/>
      <c r="W15" s="21"/>
      <c r="X15" s="21"/>
      <c r="Y15" s="21"/>
    </row>
    <row r="16" spans="1:25" ht="120">
      <c r="A16" s="36" t="s">
        <v>573</v>
      </c>
      <c r="B16" s="36" t="s">
        <v>574</v>
      </c>
      <c r="C16" s="36" t="s">
        <v>2485</v>
      </c>
      <c r="D16" s="5" t="s">
        <v>2486</v>
      </c>
      <c r="E16" s="21"/>
      <c r="F16" s="21"/>
      <c r="G16" s="21"/>
      <c r="H16" s="21"/>
      <c r="I16" s="21"/>
      <c r="J16" s="21"/>
      <c r="K16" s="21"/>
      <c r="L16" s="21"/>
      <c r="M16" s="21"/>
      <c r="N16" s="21"/>
      <c r="O16" s="21"/>
      <c r="P16" s="21"/>
      <c r="Q16" s="21"/>
      <c r="R16" s="21"/>
      <c r="S16" s="21"/>
      <c r="T16" s="21"/>
      <c r="U16" s="21"/>
      <c r="V16" s="21"/>
      <c r="W16" s="21"/>
      <c r="X16" s="21"/>
      <c r="Y16" s="21"/>
    </row>
    <row r="17" spans="1:25" ht="370">
      <c r="A17" s="36" t="s">
        <v>598</v>
      </c>
      <c r="B17" s="36" t="s">
        <v>599</v>
      </c>
      <c r="C17" s="36" t="s">
        <v>2487</v>
      </c>
      <c r="D17" s="5" t="s">
        <v>2488</v>
      </c>
      <c r="E17" s="21"/>
      <c r="F17" s="21"/>
      <c r="G17" s="21"/>
      <c r="H17" s="21"/>
      <c r="I17" s="21"/>
      <c r="J17" s="21"/>
      <c r="K17" s="21"/>
      <c r="L17" s="21"/>
      <c r="M17" s="21"/>
      <c r="N17" s="21"/>
      <c r="O17" s="21"/>
      <c r="P17" s="21"/>
      <c r="Q17" s="21"/>
      <c r="R17" s="21"/>
      <c r="S17" s="21"/>
      <c r="T17" s="21"/>
      <c r="U17" s="21"/>
      <c r="V17" s="21"/>
      <c r="W17" s="21"/>
      <c r="X17" s="21"/>
      <c r="Y17" s="21"/>
    </row>
    <row r="18" spans="1:25" ht="165">
      <c r="A18" s="36" t="s">
        <v>622</v>
      </c>
      <c r="B18" s="36" t="s">
        <v>623</v>
      </c>
      <c r="C18" s="36" t="s">
        <v>2489</v>
      </c>
      <c r="D18" s="5" t="s">
        <v>2490</v>
      </c>
      <c r="E18" s="21"/>
      <c r="F18" s="21"/>
      <c r="G18" s="21"/>
      <c r="H18" s="21"/>
      <c r="I18" s="21"/>
      <c r="J18" s="21"/>
      <c r="K18" s="21"/>
      <c r="L18" s="21"/>
      <c r="M18" s="21"/>
      <c r="N18" s="21"/>
      <c r="O18" s="21"/>
      <c r="P18" s="21"/>
      <c r="Q18" s="21"/>
      <c r="R18" s="21"/>
      <c r="S18" s="21"/>
      <c r="T18" s="21"/>
      <c r="U18" s="21"/>
      <c r="V18" s="21"/>
      <c r="W18" s="21"/>
      <c r="X18" s="21"/>
      <c r="Y18" s="21"/>
    </row>
    <row r="19" spans="1:25" ht="45">
      <c r="A19" s="36" t="s">
        <v>645</v>
      </c>
      <c r="B19" s="36" t="s">
        <v>646</v>
      </c>
      <c r="C19" s="105" t="s">
        <v>662</v>
      </c>
      <c r="D19" s="5" t="s">
        <v>2469</v>
      </c>
      <c r="E19" s="21"/>
      <c r="F19" s="21"/>
      <c r="G19" s="21"/>
      <c r="H19" s="21"/>
      <c r="I19" s="21"/>
      <c r="J19" s="21"/>
      <c r="K19" s="21"/>
      <c r="L19" s="21"/>
      <c r="M19" s="21"/>
      <c r="N19" s="21"/>
      <c r="O19" s="21"/>
      <c r="P19" s="21"/>
      <c r="Q19" s="21"/>
      <c r="R19" s="21"/>
      <c r="S19" s="21"/>
      <c r="T19" s="21"/>
      <c r="U19" s="21"/>
      <c r="V19" s="21"/>
      <c r="W19" s="21"/>
      <c r="X19" s="21"/>
      <c r="Y19" s="21"/>
    </row>
    <row r="20" spans="1:25" ht="30">
      <c r="A20" s="36" t="s">
        <v>668</v>
      </c>
      <c r="B20" s="36" t="s">
        <v>669</v>
      </c>
      <c r="C20" s="105" t="s">
        <v>687</v>
      </c>
      <c r="D20" s="5" t="s">
        <v>2471</v>
      </c>
      <c r="E20" s="21"/>
      <c r="F20" s="21"/>
      <c r="G20" s="21"/>
      <c r="H20" s="21"/>
      <c r="I20" s="21"/>
      <c r="J20" s="21"/>
      <c r="K20" s="21"/>
      <c r="L20" s="21"/>
      <c r="M20" s="21"/>
      <c r="N20" s="21"/>
      <c r="O20" s="21"/>
      <c r="P20" s="21"/>
      <c r="Q20" s="21"/>
      <c r="R20" s="21"/>
      <c r="S20" s="21"/>
      <c r="T20" s="21"/>
      <c r="U20" s="21"/>
      <c r="V20" s="21"/>
      <c r="W20" s="21"/>
      <c r="X20" s="21"/>
      <c r="Y20" s="21"/>
    </row>
    <row r="21" spans="1:25" ht="45">
      <c r="A21" s="36" t="s">
        <v>714</v>
      </c>
      <c r="B21" s="36" t="s">
        <v>715</v>
      </c>
      <c r="C21" s="105" t="s">
        <v>733</v>
      </c>
      <c r="D21" s="5" t="s">
        <v>2471</v>
      </c>
      <c r="E21" s="21"/>
      <c r="F21" s="21"/>
      <c r="G21" s="21"/>
      <c r="H21" s="21"/>
      <c r="I21" s="21"/>
      <c r="J21" s="21"/>
      <c r="K21" s="21"/>
      <c r="L21" s="21"/>
      <c r="M21" s="21"/>
      <c r="N21" s="21"/>
      <c r="O21" s="21"/>
      <c r="P21" s="21"/>
      <c r="Q21" s="21"/>
      <c r="R21" s="21"/>
      <c r="S21" s="21"/>
      <c r="T21" s="21"/>
      <c r="U21" s="21"/>
      <c r="V21" s="21"/>
      <c r="W21" s="21"/>
      <c r="X21" s="21"/>
      <c r="Y21" s="21"/>
    </row>
    <row r="22" spans="1:25" ht="60">
      <c r="A22" s="36" t="s">
        <v>740</v>
      </c>
      <c r="B22" s="36" t="s">
        <v>741</v>
      </c>
      <c r="C22" s="105" t="s">
        <v>761</v>
      </c>
      <c r="D22" s="5" t="s">
        <v>2491</v>
      </c>
      <c r="E22" s="21"/>
      <c r="F22" s="21"/>
      <c r="G22" s="21"/>
      <c r="H22" s="21"/>
      <c r="I22" s="21"/>
      <c r="J22" s="21"/>
      <c r="K22" s="21"/>
      <c r="L22" s="21"/>
      <c r="M22" s="21"/>
      <c r="N22" s="21"/>
      <c r="O22" s="21"/>
      <c r="P22" s="21"/>
      <c r="Q22" s="21"/>
      <c r="R22" s="21"/>
      <c r="S22" s="21"/>
      <c r="T22" s="21"/>
      <c r="U22" s="21"/>
      <c r="V22" s="21"/>
      <c r="W22" s="21"/>
      <c r="X22" s="21"/>
      <c r="Y22" s="21"/>
    </row>
    <row r="23" spans="1:25" ht="105">
      <c r="A23" s="235" t="s">
        <v>768</v>
      </c>
      <c r="B23" s="36" t="s">
        <v>769</v>
      </c>
      <c r="C23" s="105" t="s">
        <v>2492</v>
      </c>
      <c r="D23" s="5" t="s">
        <v>2493</v>
      </c>
      <c r="E23" s="21"/>
      <c r="F23" s="21"/>
      <c r="G23" s="21"/>
      <c r="H23" s="21"/>
      <c r="I23" s="21"/>
      <c r="J23" s="21"/>
      <c r="K23" s="21"/>
      <c r="L23" s="21"/>
      <c r="M23" s="21"/>
      <c r="N23" s="21"/>
      <c r="O23" s="21"/>
      <c r="P23" s="21"/>
      <c r="Q23" s="21"/>
      <c r="R23" s="21"/>
      <c r="S23" s="21"/>
      <c r="T23" s="21"/>
      <c r="U23" s="21"/>
      <c r="V23" s="21"/>
      <c r="W23" s="21"/>
      <c r="X23" s="21"/>
      <c r="Y23" s="21"/>
    </row>
    <row r="24" spans="1:25" ht="165">
      <c r="A24" s="36" t="s">
        <v>792</v>
      </c>
      <c r="B24" s="36" t="s">
        <v>793</v>
      </c>
      <c r="C24" s="105" t="s">
        <v>811</v>
      </c>
      <c r="D24" s="5" t="s">
        <v>2494</v>
      </c>
      <c r="E24" s="21"/>
      <c r="F24" s="21"/>
      <c r="G24" s="21"/>
      <c r="H24" s="21"/>
      <c r="I24" s="21"/>
      <c r="J24" s="21"/>
      <c r="K24" s="21"/>
      <c r="L24" s="21"/>
      <c r="M24" s="21"/>
      <c r="N24" s="21"/>
      <c r="O24" s="21"/>
      <c r="P24" s="21"/>
      <c r="Q24" s="21"/>
      <c r="R24" s="21"/>
      <c r="S24" s="21"/>
      <c r="T24" s="21"/>
      <c r="U24" s="21"/>
      <c r="V24" s="21"/>
      <c r="W24" s="21"/>
      <c r="X24" s="21"/>
      <c r="Y24" s="21"/>
    </row>
    <row r="25" spans="1:25" ht="30">
      <c r="A25" s="36" t="s">
        <v>817</v>
      </c>
      <c r="B25" s="36" t="s">
        <v>818</v>
      </c>
      <c r="C25" s="105" t="s">
        <v>836</v>
      </c>
      <c r="D25" s="5" t="s">
        <v>2493</v>
      </c>
      <c r="E25" s="21"/>
      <c r="F25" s="21"/>
      <c r="G25" s="21"/>
      <c r="H25" s="21"/>
      <c r="I25" s="21"/>
      <c r="J25" s="21"/>
      <c r="K25" s="21"/>
      <c r="L25" s="21"/>
      <c r="M25" s="21"/>
      <c r="N25" s="21"/>
      <c r="O25" s="21"/>
      <c r="P25" s="21"/>
      <c r="Q25" s="21"/>
      <c r="R25" s="21"/>
      <c r="S25" s="21"/>
      <c r="T25" s="21"/>
      <c r="U25" s="21"/>
      <c r="V25" s="21"/>
      <c r="W25" s="21"/>
      <c r="X25" s="21"/>
      <c r="Y25" s="21"/>
    </row>
    <row r="26" spans="1:25" ht="409.6">
      <c r="A26" s="36" t="s">
        <v>864</v>
      </c>
      <c r="B26" s="36" t="s">
        <v>865</v>
      </c>
      <c r="C26" s="105" t="s">
        <v>2495</v>
      </c>
      <c r="D26" s="5" t="s">
        <v>2496</v>
      </c>
      <c r="E26" s="21"/>
      <c r="F26" s="21"/>
      <c r="G26" s="21"/>
      <c r="H26" s="21"/>
      <c r="I26" s="21"/>
      <c r="J26" s="21"/>
      <c r="K26" s="21"/>
      <c r="L26" s="21"/>
      <c r="M26" s="21"/>
      <c r="N26" s="21"/>
      <c r="O26" s="21"/>
      <c r="P26" s="21"/>
      <c r="Q26" s="21"/>
      <c r="R26" s="21"/>
      <c r="S26" s="21"/>
      <c r="T26" s="21"/>
      <c r="U26" s="21"/>
      <c r="V26" s="21"/>
      <c r="W26" s="21"/>
      <c r="X26" s="21"/>
      <c r="Y26" s="21"/>
    </row>
    <row r="27" spans="1:25" ht="409.6">
      <c r="A27" s="235" t="s">
        <v>908</v>
      </c>
      <c r="B27" s="36" t="s">
        <v>909</v>
      </c>
      <c r="C27" s="36" t="s">
        <v>2497</v>
      </c>
      <c r="D27" s="5" t="s">
        <v>2498</v>
      </c>
      <c r="E27" s="21"/>
      <c r="F27" s="21"/>
      <c r="G27" s="21"/>
      <c r="H27" s="21"/>
      <c r="I27" s="21"/>
      <c r="J27" s="21"/>
      <c r="K27" s="21"/>
      <c r="L27" s="21"/>
      <c r="M27" s="21"/>
      <c r="N27" s="21"/>
      <c r="O27" s="21"/>
      <c r="P27" s="21"/>
      <c r="Q27" s="21"/>
      <c r="R27" s="21"/>
      <c r="S27" s="21"/>
      <c r="T27" s="21"/>
      <c r="U27" s="21"/>
      <c r="V27" s="21"/>
      <c r="W27" s="21"/>
      <c r="X27" s="21"/>
      <c r="Y27" s="21"/>
    </row>
    <row r="28" spans="1:25" ht="75">
      <c r="A28" s="36" t="s">
        <v>929</v>
      </c>
      <c r="B28" s="36" t="s">
        <v>930</v>
      </c>
      <c r="C28" s="105" t="s">
        <v>949</v>
      </c>
      <c r="D28" s="5" t="s">
        <v>2469</v>
      </c>
      <c r="E28" s="21"/>
      <c r="F28" s="21"/>
      <c r="G28" s="21"/>
      <c r="H28" s="21"/>
      <c r="I28" s="21"/>
      <c r="J28" s="21"/>
      <c r="K28" s="21"/>
      <c r="L28" s="21"/>
      <c r="M28" s="21"/>
      <c r="N28" s="21"/>
      <c r="O28" s="21"/>
      <c r="P28" s="21"/>
      <c r="Q28" s="21"/>
      <c r="R28" s="21"/>
      <c r="S28" s="21"/>
      <c r="T28" s="21"/>
      <c r="U28" s="21"/>
      <c r="V28" s="21"/>
      <c r="W28" s="21"/>
      <c r="X28" s="21"/>
      <c r="Y28" s="21"/>
    </row>
    <row r="29" spans="1:25" ht="409.6">
      <c r="A29" s="36" t="s">
        <v>955</v>
      </c>
      <c r="B29" s="36" t="s">
        <v>956</v>
      </c>
      <c r="C29" s="36" t="s">
        <v>2499</v>
      </c>
      <c r="D29" s="5" t="s">
        <v>2500</v>
      </c>
      <c r="E29" s="21"/>
      <c r="F29" s="21"/>
      <c r="G29" s="21"/>
      <c r="H29" s="21"/>
      <c r="I29" s="21"/>
      <c r="J29" s="21"/>
      <c r="K29" s="21"/>
      <c r="L29" s="21"/>
      <c r="M29" s="21"/>
      <c r="N29" s="21"/>
      <c r="O29" s="21"/>
      <c r="P29" s="21"/>
      <c r="Q29" s="21"/>
      <c r="R29" s="21"/>
      <c r="S29" s="21"/>
      <c r="T29" s="21"/>
      <c r="U29" s="21"/>
      <c r="V29" s="21"/>
      <c r="W29" s="21"/>
      <c r="X29" s="21"/>
      <c r="Y29" s="21"/>
    </row>
    <row r="30" spans="1:25" ht="45">
      <c r="A30" s="36" t="s">
        <v>978</v>
      </c>
      <c r="B30" s="36" t="s">
        <v>979</v>
      </c>
      <c r="C30" s="36" t="s">
        <v>2501</v>
      </c>
      <c r="D30" s="5" t="s">
        <v>2469</v>
      </c>
      <c r="E30" s="21"/>
      <c r="F30" s="21"/>
      <c r="G30" s="21"/>
      <c r="H30" s="21"/>
      <c r="I30" s="21"/>
      <c r="J30" s="21"/>
      <c r="K30" s="21"/>
      <c r="L30" s="21"/>
      <c r="M30" s="21"/>
      <c r="N30" s="21"/>
      <c r="O30" s="21"/>
      <c r="P30" s="21"/>
      <c r="Q30" s="21"/>
      <c r="R30" s="21"/>
      <c r="S30" s="21"/>
      <c r="T30" s="21"/>
      <c r="U30" s="21"/>
      <c r="V30" s="21"/>
      <c r="W30" s="21"/>
      <c r="X30" s="21"/>
      <c r="Y30" s="21"/>
    </row>
    <row r="31" spans="1:25" ht="409.6">
      <c r="A31" s="36" t="s">
        <v>995</v>
      </c>
      <c r="B31" s="36" t="s">
        <v>996</v>
      </c>
      <c r="C31" s="36" t="s">
        <v>2502</v>
      </c>
      <c r="D31" s="5" t="s">
        <v>2503</v>
      </c>
      <c r="E31" s="21"/>
      <c r="F31" s="21"/>
      <c r="G31" s="21"/>
      <c r="H31" s="21"/>
      <c r="I31" s="21"/>
      <c r="J31" s="21"/>
      <c r="K31" s="21"/>
      <c r="L31" s="21"/>
      <c r="M31" s="21"/>
      <c r="N31" s="21"/>
      <c r="O31" s="21"/>
      <c r="P31" s="21"/>
      <c r="Q31" s="21"/>
      <c r="R31" s="21"/>
      <c r="S31" s="21"/>
      <c r="T31" s="21"/>
      <c r="U31" s="21"/>
      <c r="V31" s="21"/>
      <c r="W31" s="21"/>
      <c r="X31" s="21"/>
      <c r="Y31" s="21"/>
    </row>
    <row r="32" spans="1:25" ht="60">
      <c r="A32" s="36" t="s">
        <v>1017</v>
      </c>
      <c r="B32" s="36" t="s">
        <v>1018</v>
      </c>
      <c r="C32" s="105" t="s">
        <v>1036</v>
      </c>
      <c r="D32" s="5" t="s">
        <v>2471</v>
      </c>
      <c r="E32" s="21"/>
      <c r="F32" s="21"/>
      <c r="G32" s="21"/>
      <c r="H32" s="21"/>
      <c r="I32" s="21"/>
      <c r="J32" s="21"/>
      <c r="K32" s="21"/>
      <c r="L32" s="21"/>
      <c r="M32" s="21"/>
      <c r="N32" s="21"/>
      <c r="O32" s="21"/>
      <c r="P32" s="21"/>
      <c r="Q32" s="21"/>
      <c r="R32" s="21"/>
      <c r="S32" s="21"/>
      <c r="T32" s="21"/>
      <c r="U32" s="21"/>
      <c r="V32" s="21"/>
      <c r="W32" s="21"/>
      <c r="X32" s="21"/>
      <c r="Y32" s="21"/>
    </row>
    <row r="33" spans="1:25" ht="30">
      <c r="A33" s="36" t="s">
        <v>295</v>
      </c>
      <c r="B33" s="36" t="s">
        <v>296</v>
      </c>
      <c r="C33" s="105" t="s">
        <v>316</v>
      </c>
      <c r="D33" s="5" t="s">
        <v>2469</v>
      </c>
      <c r="E33" s="21"/>
      <c r="F33" s="21"/>
      <c r="G33" s="21"/>
      <c r="H33" s="21"/>
      <c r="I33" s="21"/>
      <c r="J33" s="21"/>
      <c r="K33" s="21"/>
      <c r="L33" s="21"/>
      <c r="M33" s="21"/>
      <c r="N33" s="21"/>
      <c r="O33" s="21"/>
      <c r="P33" s="21"/>
      <c r="Q33" s="21"/>
      <c r="R33" s="21"/>
      <c r="S33" s="21"/>
      <c r="T33" s="21"/>
      <c r="U33" s="21"/>
      <c r="V33" s="21"/>
      <c r="W33" s="21"/>
      <c r="X33" s="21"/>
      <c r="Y33" s="21"/>
    </row>
    <row r="34" spans="1:25" ht="90">
      <c r="A34" s="36" t="s">
        <v>1042</v>
      </c>
      <c r="B34" s="36" t="s">
        <v>1043</v>
      </c>
      <c r="C34" s="36" t="s">
        <v>2504</v>
      </c>
      <c r="D34" s="5" t="s">
        <v>2469</v>
      </c>
      <c r="E34" s="21"/>
      <c r="F34" s="21"/>
      <c r="G34" s="21"/>
      <c r="H34" s="21"/>
      <c r="I34" s="21"/>
      <c r="J34" s="21"/>
      <c r="K34" s="21"/>
      <c r="L34" s="21"/>
      <c r="M34" s="21"/>
      <c r="N34" s="21"/>
      <c r="O34" s="21"/>
      <c r="P34" s="21"/>
      <c r="Q34" s="21"/>
      <c r="R34" s="21"/>
      <c r="S34" s="21"/>
      <c r="T34" s="21"/>
      <c r="U34" s="21"/>
      <c r="V34" s="21"/>
      <c r="W34" s="21"/>
      <c r="X34" s="21"/>
      <c r="Y34" s="21"/>
    </row>
    <row r="35" spans="1:25" ht="225">
      <c r="A35" s="36" t="s">
        <v>1065</v>
      </c>
      <c r="B35" s="36" t="s">
        <v>1066</v>
      </c>
      <c r="C35" s="36" t="s">
        <v>2505</v>
      </c>
      <c r="D35" s="5" t="s">
        <v>2506</v>
      </c>
      <c r="E35" s="21"/>
      <c r="F35" s="21"/>
      <c r="G35" s="21"/>
      <c r="H35" s="21"/>
      <c r="I35" s="21"/>
      <c r="J35" s="21"/>
      <c r="K35" s="21"/>
      <c r="L35" s="21"/>
      <c r="M35" s="21"/>
      <c r="N35" s="21"/>
      <c r="O35" s="21"/>
      <c r="P35" s="21"/>
      <c r="Q35" s="21"/>
      <c r="R35" s="21"/>
      <c r="S35" s="21"/>
      <c r="T35" s="21"/>
      <c r="U35" s="21"/>
      <c r="V35" s="21"/>
      <c r="W35" s="21"/>
      <c r="X35" s="21"/>
      <c r="Y35" s="21"/>
    </row>
    <row r="36" spans="1:25">
      <c r="A36" s="36" t="s">
        <v>1087</v>
      </c>
      <c r="B36" s="36" t="s">
        <v>1088</v>
      </c>
      <c r="C36" s="105" t="s">
        <v>1102</v>
      </c>
      <c r="D36" s="5" t="s">
        <v>2469</v>
      </c>
      <c r="E36" s="21"/>
      <c r="F36" s="21"/>
      <c r="G36" s="21"/>
      <c r="H36" s="21"/>
      <c r="I36" s="21"/>
      <c r="J36" s="21"/>
      <c r="K36" s="21"/>
      <c r="L36" s="21"/>
      <c r="M36" s="21"/>
      <c r="N36" s="21"/>
      <c r="O36" s="21"/>
      <c r="P36" s="21"/>
      <c r="Q36" s="21"/>
      <c r="R36" s="21"/>
      <c r="S36" s="21"/>
      <c r="T36" s="21"/>
      <c r="U36" s="21"/>
      <c r="V36" s="21"/>
      <c r="W36" s="21"/>
      <c r="X36" s="21"/>
      <c r="Y36" s="21"/>
    </row>
    <row r="37" spans="1:25" ht="30">
      <c r="A37" s="36" t="s">
        <v>1109</v>
      </c>
      <c r="B37" s="36" t="s">
        <v>1110</v>
      </c>
      <c r="C37" s="105" t="s">
        <v>1125</v>
      </c>
      <c r="D37" s="5" t="s">
        <v>2469</v>
      </c>
      <c r="E37" s="21"/>
      <c r="F37" s="21"/>
      <c r="G37" s="21"/>
      <c r="H37" s="21"/>
      <c r="I37" s="21"/>
      <c r="J37" s="21"/>
      <c r="K37" s="21"/>
      <c r="L37" s="21"/>
      <c r="M37" s="21"/>
      <c r="N37" s="21"/>
      <c r="O37" s="21"/>
      <c r="P37" s="21"/>
      <c r="Q37" s="21"/>
      <c r="R37" s="21"/>
      <c r="S37" s="21"/>
      <c r="T37" s="21"/>
      <c r="U37" s="21"/>
      <c r="V37" s="21"/>
      <c r="W37" s="21"/>
      <c r="X37" s="21"/>
      <c r="Y37" s="21"/>
    </row>
    <row r="38" spans="1:25" ht="60">
      <c r="A38" s="36" t="s">
        <v>1153</v>
      </c>
      <c r="B38" s="36" t="s">
        <v>1154</v>
      </c>
      <c r="C38" s="36" t="s">
        <v>2507</v>
      </c>
      <c r="D38" s="5" t="s">
        <v>2508</v>
      </c>
      <c r="E38" s="21"/>
      <c r="F38" s="21"/>
      <c r="G38" s="21"/>
      <c r="H38" s="21"/>
      <c r="I38" s="21"/>
      <c r="J38" s="21"/>
      <c r="K38" s="21"/>
      <c r="L38" s="21"/>
      <c r="M38" s="21"/>
      <c r="N38" s="21"/>
      <c r="O38" s="21"/>
      <c r="P38" s="21"/>
      <c r="Q38" s="21"/>
      <c r="R38" s="21"/>
      <c r="S38" s="21"/>
      <c r="T38" s="21"/>
      <c r="U38" s="21"/>
      <c r="V38" s="21"/>
      <c r="W38" s="21"/>
      <c r="X38" s="21"/>
      <c r="Y38" s="21"/>
    </row>
    <row r="39" spans="1:25" ht="30">
      <c r="A39" s="112" t="s">
        <v>1129</v>
      </c>
      <c r="B39" s="112" t="s">
        <v>1130</v>
      </c>
      <c r="C39" s="105" t="s">
        <v>1146</v>
      </c>
      <c r="D39" s="5" t="s">
        <v>2471</v>
      </c>
      <c r="E39" s="21"/>
      <c r="F39" s="21"/>
      <c r="G39" s="21"/>
      <c r="H39" s="21"/>
      <c r="I39" s="21"/>
      <c r="J39" s="21"/>
      <c r="K39" s="21"/>
      <c r="L39" s="21"/>
      <c r="M39" s="21"/>
      <c r="N39" s="21"/>
      <c r="O39" s="21"/>
      <c r="P39" s="21"/>
      <c r="Q39" s="21"/>
      <c r="R39" s="21"/>
      <c r="S39" s="21"/>
      <c r="T39" s="21"/>
      <c r="U39" s="21"/>
      <c r="V39" s="21"/>
      <c r="W39" s="21"/>
      <c r="X39" s="21"/>
      <c r="Y39" s="21"/>
    </row>
    <row r="40" spans="1:25" ht="45">
      <c r="A40" s="112" t="s">
        <v>1177</v>
      </c>
      <c r="B40" s="112" t="s">
        <v>1178</v>
      </c>
      <c r="C40" s="105" t="s">
        <v>1191</v>
      </c>
      <c r="D40" s="5" t="s">
        <v>2471</v>
      </c>
      <c r="E40" s="21"/>
      <c r="F40" s="21"/>
      <c r="G40" s="21"/>
      <c r="H40" s="21"/>
      <c r="I40" s="21"/>
      <c r="J40" s="21"/>
      <c r="K40" s="21"/>
      <c r="L40" s="21"/>
      <c r="M40" s="21"/>
      <c r="N40" s="21"/>
      <c r="O40" s="21"/>
      <c r="P40" s="21"/>
      <c r="Q40" s="21"/>
      <c r="R40" s="21"/>
      <c r="S40" s="21"/>
      <c r="T40" s="21"/>
      <c r="U40" s="21"/>
      <c r="V40" s="21"/>
      <c r="W40" s="21"/>
      <c r="X40" s="21"/>
      <c r="Y40" s="21"/>
    </row>
    <row r="41" spans="1:25">
      <c r="A41" s="11"/>
      <c r="B41" s="11"/>
      <c r="C41" s="5"/>
      <c r="D41" s="5"/>
      <c r="E41" s="21"/>
      <c r="F41" s="21"/>
      <c r="G41" s="21"/>
      <c r="H41" s="21"/>
      <c r="I41" s="21"/>
      <c r="J41" s="21"/>
      <c r="K41" s="21"/>
      <c r="L41" s="21"/>
      <c r="M41" s="21"/>
      <c r="N41" s="21"/>
      <c r="O41" s="21"/>
      <c r="P41" s="21"/>
      <c r="Q41" s="21"/>
      <c r="R41" s="21"/>
      <c r="S41" s="21"/>
      <c r="T41" s="21"/>
      <c r="U41" s="21"/>
      <c r="V41" s="21"/>
      <c r="W41" s="21"/>
      <c r="X41" s="21"/>
      <c r="Y41" s="21"/>
    </row>
    <row r="42" spans="1:25">
      <c r="A42" s="11"/>
      <c r="B42" s="11"/>
      <c r="C42" s="5"/>
      <c r="D42" s="5"/>
      <c r="E42" s="21"/>
      <c r="F42" s="21"/>
      <c r="G42" s="21"/>
      <c r="H42" s="21"/>
      <c r="I42" s="21"/>
      <c r="J42" s="21"/>
      <c r="K42" s="21"/>
      <c r="L42" s="21"/>
      <c r="M42" s="21"/>
      <c r="N42" s="21"/>
      <c r="O42" s="21"/>
      <c r="P42" s="21"/>
      <c r="Q42" s="21"/>
      <c r="R42" s="21"/>
      <c r="S42" s="21"/>
      <c r="T42" s="21"/>
      <c r="U42" s="21"/>
      <c r="V42" s="21"/>
      <c r="W42" s="21"/>
      <c r="X42" s="21"/>
      <c r="Y42" s="21"/>
    </row>
    <row r="43" spans="1:25">
      <c r="A43" s="11"/>
      <c r="B43" s="11"/>
      <c r="C43" s="5"/>
      <c r="D43" s="5"/>
      <c r="E43" s="21"/>
      <c r="F43" s="21"/>
      <c r="G43" s="21"/>
      <c r="H43" s="21"/>
      <c r="I43" s="21"/>
      <c r="J43" s="21"/>
      <c r="K43" s="21"/>
      <c r="L43" s="21"/>
      <c r="M43" s="21"/>
      <c r="N43" s="21"/>
      <c r="O43" s="21"/>
      <c r="P43" s="21"/>
      <c r="Q43" s="21"/>
      <c r="R43" s="21"/>
      <c r="S43" s="21"/>
      <c r="T43" s="21"/>
      <c r="U43" s="21"/>
      <c r="V43" s="21"/>
      <c r="W43" s="21"/>
      <c r="X43" s="21"/>
      <c r="Y43" s="21"/>
    </row>
    <row r="44" spans="1:25">
      <c r="A44" s="11"/>
      <c r="B44" s="11"/>
      <c r="C44" s="5"/>
      <c r="D44" s="5"/>
      <c r="E44" s="21"/>
      <c r="F44" s="21"/>
      <c r="G44" s="21"/>
      <c r="H44" s="21"/>
      <c r="I44" s="21"/>
      <c r="J44" s="21"/>
      <c r="K44" s="21"/>
      <c r="L44" s="21"/>
      <c r="M44" s="21"/>
      <c r="N44" s="21"/>
      <c r="O44" s="21"/>
      <c r="P44" s="21"/>
      <c r="Q44" s="21"/>
      <c r="R44" s="21"/>
      <c r="S44" s="21"/>
      <c r="T44" s="21"/>
      <c r="U44" s="21"/>
      <c r="V44" s="21"/>
      <c r="W44" s="21"/>
      <c r="X44" s="21"/>
      <c r="Y44" s="21"/>
    </row>
    <row r="45" spans="1:25">
      <c r="A45" s="11"/>
      <c r="B45" s="11"/>
      <c r="C45" s="5"/>
      <c r="D45" s="5"/>
      <c r="E45" s="21"/>
      <c r="F45" s="21"/>
      <c r="G45" s="21"/>
      <c r="H45" s="21"/>
      <c r="I45" s="21"/>
      <c r="J45" s="21"/>
      <c r="K45" s="21"/>
      <c r="L45" s="21"/>
      <c r="M45" s="21"/>
      <c r="N45" s="21"/>
      <c r="O45" s="21"/>
      <c r="P45" s="21"/>
      <c r="Q45" s="21"/>
      <c r="R45" s="21"/>
      <c r="S45" s="21"/>
      <c r="T45" s="21"/>
      <c r="U45" s="21"/>
      <c r="V45" s="21"/>
      <c r="W45" s="21"/>
      <c r="X45" s="21"/>
      <c r="Y45" s="21"/>
    </row>
    <row r="46" spans="1:25">
      <c r="A46" s="11"/>
      <c r="B46" s="108" t="s">
        <v>2509</v>
      </c>
      <c r="C46" s="3"/>
      <c r="D46" s="5"/>
      <c r="E46" s="21"/>
      <c r="F46" s="21"/>
      <c r="G46" s="21"/>
      <c r="H46" s="21"/>
      <c r="I46" s="21"/>
      <c r="J46" s="21"/>
      <c r="K46" s="21"/>
      <c r="L46" s="21"/>
      <c r="M46" s="21"/>
      <c r="N46" s="21"/>
      <c r="O46" s="21"/>
      <c r="P46" s="21"/>
      <c r="Q46" s="21"/>
      <c r="R46" s="21"/>
      <c r="S46" s="21"/>
      <c r="T46" s="21"/>
      <c r="U46" s="21"/>
      <c r="V46" s="21"/>
      <c r="W46" s="21"/>
      <c r="X46" s="21"/>
      <c r="Y46" s="21"/>
    </row>
    <row r="47" spans="1:25">
      <c r="A47" s="11"/>
      <c r="B47" s="247" t="s">
        <v>1610</v>
      </c>
      <c r="C47" s="248" t="s">
        <v>1901</v>
      </c>
      <c r="D47" s="5"/>
      <c r="E47" s="21"/>
      <c r="F47" s="21"/>
      <c r="G47" s="21"/>
      <c r="H47" s="21"/>
      <c r="I47" s="21"/>
      <c r="J47" s="21"/>
      <c r="K47" s="21"/>
      <c r="L47" s="21"/>
      <c r="M47" s="21"/>
      <c r="N47" s="21"/>
      <c r="O47" s="21"/>
      <c r="P47" s="21"/>
      <c r="Q47" s="21"/>
      <c r="R47" s="21"/>
      <c r="S47" s="21"/>
      <c r="T47" s="21"/>
      <c r="U47" s="21"/>
      <c r="V47" s="21"/>
      <c r="W47" s="21"/>
      <c r="X47" s="21"/>
      <c r="Y47" s="21"/>
    </row>
    <row r="48" spans="1:25">
      <c r="A48" s="11"/>
      <c r="B48" s="195" t="s">
        <v>2493</v>
      </c>
      <c r="C48" s="36" t="s">
        <v>2510</v>
      </c>
      <c r="D48" s="5"/>
      <c r="E48" s="21"/>
      <c r="F48" s="21"/>
      <c r="G48" s="21"/>
      <c r="H48" s="21"/>
      <c r="I48" s="21"/>
      <c r="J48" s="21"/>
      <c r="K48" s="21"/>
      <c r="L48" s="21"/>
      <c r="M48" s="21"/>
      <c r="N48" s="21"/>
      <c r="O48" s="21"/>
      <c r="P48" s="21"/>
      <c r="Q48" s="21"/>
      <c r="R48" s="21"/>
      <c r="S48" s="21"/>
      <c r="T48" s="21"/>
      <c r="U48" s="21"/>
      <c r="V48" s="21"/>
      <c r="W48" s="21"/>
      <c r="X48" s="21"/>
      <c r="Y48" s="21"/>
    </row>
    <row r="49" spans="1:25">
      <c r="A49" s="11"/>
      <c r="B49" s="195" t="s">
        <v>2469</v>
      </c>
      <c r="C49" s="36" t="s">
        <v>2511</v>
      </c>
      <c r="D49" s="5"/>
      <c r="E49" s="21"/>
      <c r="F49" s="21"/>
      <c r="G49" s="21"/>
      <c r="H49" s="21"/>
      <c r="I49" s="21"/>
      <c r="J49" s="21"/>
      <c r="K49" s="21"/>
      <c r="L49" s="21"/>
      <c r="M49" s="21"/>
      <c r="N49" s="21"/>
      <c r="O49" s="21"/>
      <c r="P49" s="21"/>
      <c r="Q49" s="21"/>
      <c r="R49" s="21"/>
      <c r="S49" s="21"/>
      <c r="T49" s="21"/>
      <c r="U49" s="21"/>
      <c r="V49" s="21"/>
      <c r="W49" s="21"/>
      <c r="X49" s="21"/>
      <c r="Y49" s="21"/>
    </row>
    <row r="50" spans="1:25">
      <c r="A50" s="11"/>
      <c r="B50" s="195" t="s">
        <v>2471</v>
      </c>
      <c r="C50" s="36" t="s">
        <v>2512</v>
      </c>
      <c r="D50" s="5"/>
      <c r="E50" s="21"/>
      <c r="F50" s="21"/>
      <c r="G50" s="21"/>
      <c r="H50" s="21"/>
      <c r="I50" s="21"/>
      <c r="J50" s="21"/>
      <c r="K50" s="21"/>
      <c r="L50" s="21"/>
      <c r="M50" s="21"/>
      <c r="N50" s="21"/>
      <c r="O50" s="21"/>
      <c r="P50" s="21"/>
      <c r="Q50" s="21"/>
      <c r="R50" s="21"/>
      <c r="S50" s="21"/>
      <c r="T50" s="21"/>
      <c r="U50" s="21"/>
      <c r="V50" s="21"/>
      <c r="W50" s="21"/>
      <c r="X50" s="21"/>
      <c r="Y50" s="21"/>
    </row>
    <row r="51" spans="1:25">
      <c r="A51" s="11"/>
      <c r="B51" s="195" t="s">
        <v>2513</v>
      </c>
      <c r="C51" s="36" t="s">
        <v>2514</v>
      </c>
      <c r="D51" s="5"/>
      <c r="E51" s="21"/>
      <c r="F51" s="21"/>
      <c r="G51" s="21"/>
      <c r="H51" s="21"/>
      <c r="I51" s="21"/>
      <c r="J51" s="21"/>
      <c r="K51" s="21"/>
      <c r="L51" s="21"/>
      <c r="M51" s="21"/>
      <c r="N51" s="21"/>
      <c r="O51" s="21"/>
      <c r="P51" s="21"/>
      <c r="Q51" s="21"/>
      <c r="R51" s="21"/>
      <c r="S51" s="21"/>
      <c r="T51" s="21"/>
      <c r="U51" s="21"/>
      <c r="V51" s="21"/>
      <c r="W51" s="21"/>
      <c r="X51" s="21"/>
      <c r="Y51" s="21"/>
    </row>
    <row r="52" spans="1:25">
      <c r="A52" s="11"/>
      <c r="B52" s="11"/>
      <c r="C52" s="5"/>
      <c r="D52" s="5"/>
      <c r="E52" s="21"/>
      <c r="F52" s="21"/>
      <c r="G52" s="21"/>
      <c r="H52" s="21"/>
      <c r="I52" s="21"/>
      <c r="J52" s="21"/>
      <c r="K52" s="21"/>
      <c r="L52" s="21"/>
      <c r="M52" s="21"/>
      <c r="N52" s="21"/>
      <c r="O52" s="21"/>
      <c r="P52" s="21"/>
      <c r="Q52" s="21"/>
      <c r="R52" s="21"/>
      <c r="S52" s="21"/>
      <c r="T52" s="21"/>
      <c r="U52" s="21"/>
      <c r="V52" s="21"/>
      <c r="W52" s="21"/>
      <c r="X52" s="21"/>
      <c r="Y52" s="21"/>
    </row>
    <row r="53" spans="1:25">
      <c r="A53" s="11"/>
      <c r="B53" s="11"/>
      <c r="C53" s="5"/>
      <c r="D53" s="5"/>
      <c r="E53" s="21"/>
      <c r="F53" s="21"/>
      <c r="G53" s="21"/>
      <c r="H53" s="21"/>
      <c r="I53" s="21"/>
      <c r="J53" s="21"/>
      <c r="K53" s="21"/>
      <c r="L53" s="21"/>
      <c r="M53" s="21"/>
      <c r="N53" s="21"/>
      <c r="O53" s="21"/>
      <c r="P53" s="21"/>
      <c r="Q53" s="21"/>
      <c r="R53" s="21"/>
      <c r="S53" s="21"/>
      <c r="T53" s="21"/>
      <c r="U53" s="21"/>
      <c r="V53" s="21"/>
      <c r="W53" s="21"/>
      <c r="X53" s="21"/>
      <c r="Y53" s="21"/>
    </row>
    <row r="54" spans="1:25">
      <c r="A54" s="11"/>
      <c r="B54" s="11"/>
      <c r="C54" s="5"/>
      <c r="D54" s="5"/>
      <c r="E54" s="21"/>
      <c r="F54" s="21"/>
      <c r="G54" s="21"/>
      <c r="H54" s="21"/>
      <c r="I54" s="21"/>
      <c r="J54" s="21"/>
      <c r="K54" s="21"/>
      <c r="L54" s="21"/>
      <c r="M54" s="21"/>
      <c r="N54" s="21"/>
      <c r="O54" s="21"/>
      <c r="P54" s="21"/>
      <c r="Q54" s="21"/>
      <c r="R54" s="21"/>
      <c r="S54" s="21"/>
      <c r="T54" s="21"/>
      <c r="U54" s="21"/>
      <c r="V54" s="21"/>
      <c r="W54" s="21"/>
      <c r="X54" s="21"/>
      <c r="Y54" s="21"/>
    </row>
    <row r="55" spans="1:25">
      <c r="A55" s="11"/>
      <c r="B55" s="11"/>
      <c r="C55" s="5"/>
      <c r="D55" s="5"/>
      <c r="E55" s="21"/>
      <c r="F55" s="21"/>
      <c r="G55" s="21"/>
      <c r="H55" s="21"/>
      <c r="I55" s="21"/>
      <c r="J55" s="21"/>
      <c r="K55" s="21"/>
      <c r="L55" s="21"/>
      <c r="M55" s="21"/>
      <c r="N55" s="21"/>
      <c r="O55" s="21"/>
      <c r="P55" s="21"/>
      <c r="Q55" s="21"/>
      <c r="R55" s="21"/>
      <c r="S55" s="21"/>
      <c r="T55" s="21"/>
      <c r="U55" s="21"/>
      <c r="V55" s="21"/>
      <c r="W55" s="21"/>
      <c r="X55" s="21"/>
      <c r="Y55" s="21"/>
    </row>
    <row r="56" spans="1:25">
      <c r="A56" s="241" t="s">
        <v>2515</v>
      </c>
      <c r="B56" s="242"/>
      <c r="C56" s="8"/>
      <c r="D56" s="8"/>
      <c r="E56" s="21"/>
      <c r="F56" s="21"/>
      <c r="G56" s="21"/>
      <c r="H56" s="21"/>
      <c r="I56" s="21"/>
      <c r="J56" s="21"/>
      <c r="K56" s="21"/>
      <c r="L56" s="21"/>
      <c r="M56" s="21"/>
      <c r="N56" s="21"/>
      <c r="O56" s="21"/>
      <c r="P56" s="21"/>
      <c r="Q56" s="21"/>
      <c r="R56" s="21"/>
      <c r="S56" s="21"/>
      <c r="T56" s="21"/>
      <c r="U56" s="21"/>
      <c r="V56" s="21"/>
      <c r="W56" s="21"/>
      <c r="X56" s="21"/>
      <c r="Y56" s="21"/>
    </row>
    <row r="57" spans="1:25">
      <c r="A57" s="239" t="s">
        <v>1610</v>
      </c>
      <c r="B57" s="243" t="s">
        <v>1216</v>
      </c>
      <c r="C57" s="194" t="s">
        <v>1597</v>
      </c>
      <c r="D57" s="194" t="s">
        <v>2445</v>
      </c>
      <c r="E57" s="21"/>
      <c r="F57" s="21"/>
      <c r="G57" s="21"/>
      <c r="H57" s="21"/>
      <c r="I57" s="21"/>
      <c r="J57" s="21"/>
      <c r="K57" s="21"/>
      <c r="L57" s="21"/>
      <c r="M57" s="21"/>
      <c r="N57" s="21"/>
      <c r="O57" s="21"/>
      <c r="P57" s="21"/>
      <c r="Q57" s="21"/>
      <c r="R57" s="21"/>
      <c r="S57" s="21"/>
      <c r="T57" s="21"/>
      <c r="U57" s="21"/>
      <c r="V57" s="21"/>
      <c r="W57" s="21"/>
      <c r="X57" s="21"/>
      <c r="Y57" s="21"/>
    </row>
    <row r="58" spans="1:25">
      <c r="A58" s="36" t="s">
        <v>2493</v>
      </c>
      <c r="B58" s="42">
        <f ca="1">IFERROR(__xludf.DUMMYFUNCTION("counta(split(C58,"",""))-1"),4)</f>
        <v>4</v>
      </c>
      <c r="C58" s="36" t="s">
        <v>2516</v>
      </c>
      <c r="D58" s="195" t="s">
        <v>2517</v>
      </c>
      <c r="E58" s="21"/>
      <c r="F58" s="21"/>
      <c r="G58" s="21"/>
      <c r="H58" s="21"/>
      <c r="I58" s="21"/>
      <c r="J58" s="21"/>
      <c r="K58" s="21"/>
      <c r="L58" s="21"/>
      <c r="M58" s="21"/>
      <c r="N58" s="21"/>
      <c r="O58" s="21"/>
      <c r="P58" s="21"/>
      <c r="Q58" s="21"/>
      <c r="R58" s="21"/>
      <c r="S58" s="21"/>
      <c r="T58" s="21"/>
      <c r="U58" s="21"/>
      <c r="V58" s="21"/>
      <c r="W58" s="21"/>
      <c r="X58" s="21"/>
      <c r="Y58" s="21"/>
    </row>
    <row r="59" spans="1:25">
      <c r="A59" s="36" t="s">
        <v>2469</v>
      </c>
      <c r="B59" s="42">
        <f ca="1">IFERROR(__xludf.DUMMYFUNCTION("counta(split(C59,"",""))"),20)</f>
        <v>20</v>
      </c>
      <c r="C59" s="36" t="s">
        <v>2518</v>
      </c>
      <c r="D59" s="195" t="s">
        <v>2519</v>
      </c>
      <c r="E59" s="21"/>
      <c r="F59" s="21"/>
      <c r="G59" s="21"/>
      <c r="H59" s="21"/>
      <c r="I59" s="21"/>
      <c r="J59" s="21"/>
      <c r="K59" s="21"/>
      <c r="L59" s="21"/>
      <c r="M59" s="21"/>
      <c r="N59" s="21"/>
      <c r="O59" s="21"/>
      <c r="P59" s="21"/>
      <c r="Q59" s="21"/>
      <c r="R59" s="21"/>
      <c r="S59" s="21"/>
      <c r="T59" s="21"/>
      <c r="U59" s="21"/>
      <c r="V59" s="21"/>
      <c r="W59" s="21"/>
      <c r="X59" s="21"/>
      <c r="Y59" s="21"/>
    </row>
    <row r="60" spans="1:25">
      <c r="A60" s="36" t="s">
        <v>2471</v>
      </c>
      <c r="B60" s="42">
        <f ca="1">IFERROR(__xludf.DUMMYFUNCTION("counta(split(C60,"",""))"),17)</f>
        <v>17</v>
      </c>
      <c r="C60" s="36" t="s">
        <v>2520</v>
      </c>
      <c r="D60" s="195" t="s">
        <v>2521</v>
      </c>
      <c r="E60" s="21"/>
      <c r="F60" s="21"/>
      <c r="G60" s="21"/>
      <c r="H60" s="21"/>
      <c r="I60" s="21"/>
      <c r="J60" s="21"/>
      <c r="K60" s="21"/>
      <c r="L60" s="21"/>
      <c r="M60" s="21"/>
      <c r="N60" s="21"/>
      <c r="O60" s="21"/>
      <c r="P60" s="21"/>
      <c r="Q60" s="21"/>
      <c r="R60" s="21"/>
      <c r="S60" s="21"/>
      <c r="T60" s="21"/>
      <c r="U60" s="21"/>
      <c r="V60" s="21"/>
      <c r="W60" s="21"/>
      <c r="X60" s="21"/>
      <c r="Y60" s="21"/>
    </row>
    <row r="61" spans="1:25">
      <c r="A61" s="36" t="s">
        <v>2513</v>
      </c>
      <c r="B61" s="42">
        <f ca="1">IFERROR(__xludf.DUMMYFUNCTION("counta(split(C61,"",""))"),7)</f>
        <v>7</v>
      </c>
      <c r="C61" s="36" t="s">
        <v>2522</v>
      </c>
      <c r="D61" s="36" t="s">
        <v>2523</v>
      </c>
      <c r="E61" s="21"/>
      <c r="F61" s="21"/>
      <c r="G61" s="21"/>
      <c r="H61" s="21"/>
      <c r="I61" s="21"/>
      <c r="J61" s="21"/>
      <c r="K61" s="21"/>
      <c r="L61" s="21"/>
      <c r="M61" s="21"/>
      <c r="N61" s="21"/>
      <c r="O61" s="21"/>
      <c r="P61" s="21"/>
      <c r="Q61" s="21"/>
      <c r="R61" s="21"/>
      <c r="S61" s="21"/>
      <c r="T61" s="21"/>
      <c r="U61" s="21"/>
      <c r="V61" s="21"/>
      <c r="W61" s="21"/>
      <c r="X61" s="21"/>
      <c r="Y61" s="21"/>
    </row>
    <row r="62" spans="1:25">
      <c r="A62" s="11"/>
      <c r="B62" s="11"/>
      <c r="C62" s="5"/>
      <c r="D62" s="38"/>
      <c r="E62" s="21"/>
      <c r="F62" s="21"/>
      <c r="G62" s="21"/>
      <c r="H62" s="21"/>
      <c r="I62" s="21"/>
      <c r="J62" s="21"/>
      <c r="K62" s="21"/>
      <c r="L62" s="21"/>
      <c r="M62" s="21"/>
      <c r="N62" s="21"/>
      <c r="O62" s="21"/>
      <c r="P62" s="21"/>
      <c r="Q62" s="21"/>
      <c r="R62" s="21"/>
      <c r="S62" s="21"/>
      <c r="T62" s="21"/>
      <c r="U62" s="21"/>
      <c r="V62" s="21"/>
      <c r="W62" s="21"/>
      <c r="X62" s="21"/>
      <c r="Y62" s="21"/>
    </row>
    <row r="63" spans="1:25">
      <c r="A63" s="11"/>
      <c r="B63" s="11"/>
      <c r="C63" s="5"/>
      <c r="D63" s="38"/>
      <c r="E63" s="21"/>
      <c r="F63" s="21"/>
      <c r="G63" s="21"/>
      <c r="H63" s="21"/>
      <c r="I63" s="21"/>
      <c r="J63" s="21"/>
      <c r="K63" s="21"/>
      <c r="L63" s="21"/>
      <c r="M63" s="21"/>
      <c r="N63" s="21"/>
      <c r="O63" s="21"/>
      <c r="P63" s="21"/>
      <c r="Q63" s="21"/>
      <c r="R63" s="21"/>
      <c r="S63" s="21"/>
      <c r="T63" s="21"/>
      <c r="U63" s="21"/>
      <c r="V63" s="21"/>
      <c r="W63" s="21"/>
      <c r="X63" s="21"/>
      <c r="Y63" s="21"/>
    </row>
    <row r="64" spans="1:25">
      <c r="A64" s="11"/>
      <c r="B64" s="11"/>
      <c r="C64" s="5"/>
      <c r="D64" s="38"/>
      <c r="E64" s="21"/>
      <c r="F64" s="21"/>
      <c r="G64" s="21"/>
      <c r="H64" s="21"/>
      <c r="I64" s="21"/>
      <c r="J64" s="21"/>
      <c r="K64" s="21"/>
      <c r="L64" s="21"/>
      <c r="M64" s="21"/>
      <c r="N64" s="21"/>
      <c r="O64" s="21"/>
      <c r="P64" s="21"/>
      <c r="Q64" s="21"/>
      <c r="R64" s="21"/>
      <c r="S64" s="21"/>
      <c r="T64" s="21"/>
      <c r="U64" s="21"/>
      <c r="V64" s="21"/>
      <c r="W64" s="21"/>
      <c r="X64" s="21"/>
      <c r="Y64" s="21"/>
    </row>
    <row r="65" spans="1:25">
      <c r="A65" s="11"/>
      <c r="B65" s="11"/>
      <c r="C65" s="5"/>
      <c r="D65" s="38"/>
      <c r="E65" s="21"/>
      <c r="F65" s="21"/>
      <c r="G65" s="21"/>
      <c r="H65" s="21"/>
      <c r="I65" s="21"/>
      <c r="J65" s="21"/>
      <c r="K65" s="21"/>
      <c r="L65" s="21"/>
      <c r="M65" s="21"/>
      <c r="N65" s="21"/>
      <c r="O65" s="21"/>
      <c r="P65" s="21"/>
      <c r="Q65" s="21"/>
      <c r="R65" s="21"/>
      <c r="S65" s="21"/>
      <c r="T65" s="21"/>
      <c r="U65" s="21"/>
      <c r="V65" s="21"/>
      <c r="W65" s="21"/>
      <c r="X65" s="21"/>
      <c r="Y65" s="21"/>
    </row>
    <row r="66" spans="1:25">
      <c r="A66" s="108" t="s">
        <v>2524</v>
      </c>
      <c r="B66" s="109"/>
      <c r="C66" s="3"/>
      <c r="D66" s="5"/>
      <c r="E66" s="21"/>
      <c r="F66" s="21"/>
      <c r="G66" s="21"/>
      <c r="H66" s="21"/>
      <c r="I66" s="21"/>
      <c r="J66" s="21"/>
      <c r="K66" s="21"/>
      <c r="L66" s="21"/>
      <c r="M66" s="21"/>
      <c r="N66" s="21"/>
      <c r="O66" s="21"/>
      <c r="P66" s="21"/>
      <c r="Q66" s="21"/>
      <c r="R66" s="21"/>
      <c r="S66" s="21"/>
      <c r="T66" s="21"/>
      <c r="U66" s="21"/>
      <c r="V66" s="21"/>
      <c r="W66" s="21"/>
      <c r="X66" s="21"/>
      <c r="Y66" s="21"/>
    </row>
    <row r="67" spans="1:25">
      <c r="A67" s="239" t="s">
        <v>1610</v>
      </c>
      <c r="B67" s="243" t="s">
        <v>1216</v>
      </c>
      <c r="C67" s="194" t="s">
        <v>1597</v>
      </c>
      <c r="D67" s="38"/>
      <c r="E67" s="21"/>
      <c r="F67" s="21"/>
      <c r="G67" s="21"/>
      <c r="H67" s="21"/>
      <c r="I67" s="21"/>
      <c r="J67" s="21"/>
      <c r="K67" s="21"/>
      <c r="L67" s="21"/>
      <c r="M67" s="21"/>
      <c r="N67" s="21"/>
      <c r="O67" s="21"/>
      <c r="P67" s="21"/>
      <c r="Q67" s="21"/>
      <c r="R67" s="21"/>
      <c r="S67" s="21"/>
      <c r="T67" s="21"/>
      <c r="U67" s="21"/>
      <c r="V67" s="21"/>
      <c r="W67" s="21"/>
      <c r="X67" s="21"/>
      <c r="Y67" s="21"/>
    </row>
    <row r="68" spans="1:25">
      <c r="A68" s="36" t="s">
        <v>2493</v>
      </c>
      <c r="B68" s="42">
        <f ca="1">IFERROR(__xludf.DUMMYFUNCTION("counta(split(C68,"",""))"),4)</f>
        <v>4</v>
      </c>
      <c r="C68" s="36" t="s">
        <v>2525</v>
      </c>
      <c r="D68" s="38"/>
      <c r="E68" s="21"/>
      <c r="F68" s="21"/>
      <c r="G68" s="21"/>
      <c r="H68" s="21"/>
      <c r="I68" s="21"/>
      <c r="J68" s="21"/>
      <c r="K68" s="21"/>
      <c r="L68" s="21"/>
      <c r="M68" s="21"/>
      <c r="N68" s="21"/>
      <c r="O68" s="21"/>
      <c r="P68" s="21"/>
      <c r="Q68" s="21"/>
      <c r="R68" s="21"/>
      <c r="S68" s="21"/>
      <c r="T68" s="21"/>
      <c r="U68" s="21"/>
      <c r="V68" s="21"/>
      <c r="W68" s="21"/>
      <c r="X68" s="21"/>
      <c r="Y68" s="21"/>
    </row>
    <row r="69" spans="1:25">
      <c r="A69" s="36" t="s">
        <v>2469</v>
      </c>
      <c r="B69" s="42">
        <f ca="1">IFERROR(__xludf.DUMMYFUNCTION("counta(split(C69,"",""))"),20)</f>
        <v>20</v>
      </c>
      <c r="C69" s="36" t="s">
        <v>2518</v>
      </c>
      <c r="D69" s="38"/>
      <c r="E69" s="21"/>
      <c r="F69" s="21"/>
      <c r="G69" s="21"/>
      <c r="H69" s="21"/>
      <c r="I69" s="21"/>
      <c r="J69" s="21"/>
      <c r="K69" s="21"/>
      <c r="L69" s="21"/>
      <c r="M69" s="21"/>
      <c r="N69" s="21"/>
      <c r="O69" s="21"/>
      <c r="P69" s="21"/>
      <c r="Q69" s="21"/>
      <c r="R69" s="21"/>
      <c r="S69" s="21"/>
      <c r="T69" s="21"/>
      <c r="U69" s="21"/>
      <c r="V69" s="21"/>
      <c r="W69" s="21"/>
      <c r="X69" s="21"/>
      <c r="Y69" s="21"/>
    </row>
    <row r="70" spans="1:25">
      <c r="A70" s="36" t="s">
        <v>2471</v>
      </c>
      <c r="B70" s="42">
        <f ca="1">IFERROR(__xludf.DUMMYFUNCTION("counta(split(C70,"",""))"),17)</f>
        <v>17</v>
      </c>
      <c r="C70" s="36" t="s">
        <v>2520</v>
      </c>
      <c r="D70" s="38"/>
      <c r="E70" s="21"/>
      <c r="F70" s="21"/>
      <c r="G70" s="21"/>
      <c r="H70" s="21"/>
      <c r="I70" s="21"/>
      <c r="J70" s="21"/>
      <c r="K70" s="21"/>
      <c r="L70" s="21"/>
      <c r="M70" s="21"/>
      <c r="N70" s="21"/>
      <c r="O70" s="21"/>
      <c r="P70" s="21"/>
      <c r="Q70" s="21"/>
      <c r="R70" s="21"/>
      <c r="S70" s="21"/>
      <c r="T70" s="21"/>
      <c r="U70" s="21"/>
      <c r="V70" s="21"/>
      <c r="W70" s="21"/>
      <c r="X70" s="21"/>
      <c r="Y70" s="21"/>
    </row>
    <row r="71" spans="1:25">
      <c r="A71" s="36" t="s">
        <v>2513</v>
      </c>
      <c r="B71" s="42">
        <f ca="1">IFERROR(__xludf.DUMMYFUNCTION("counta(split(C71,"",""))"),7)</f>
        <v>7</v>
      </c>
      <c r="C71" s="36" t="s">
        <v>2522</v>
      </c>
      <c r="D71" s="38"/>
      <c r="E71" s="21"/>
      <c r="F71" s="21"/>
      <c r="G71" s="21"/>
      <c r="H71" s="21"/>
      <c r="I71" s="21"/>
      <c r="J71" s="21"/>
      <c r="K71" s="21"/>
      <c r="L71" s="21"/>
      <c r="M71" s="21"/>
      <c r="N71" s="21"/>
      <c r="O71" s="21"/>
      <c r="P71" s="21"/>
      <c r="Q71" s="21"/>
      <c r="R71" s="21"/>
      <c r="S71" s="21"/>
      <c r="T71" s="21"/>
      <c r="U71" s="21"/>
      <c r="V71" s="21"/>
      <c r="W71" s="21"/>
      <c r="X71" s="21"/>
      <c r="Y71" s="21"/>
    </row>
    <row r="72" spans="1:25">
      <c r="A72" s="11"/>
      <c r="B72" s="11"/>
      <c r="C72" s="5"/>
      <c r="D72" s="38"/>
      <c r="E72" s="21"/>
      <c r="F72" s="21"/>
      <c r="G72" s="21"/>
      <c r="H72" s="21"/>
      <c r="I72" s="21"/>
      <c r="J72" s="21"/>
      <c r="K72" s="21"/>
      <c r="L72" s="21"/>
      <c r="M72" s="21"/>
      <c r="N72" s="21"/>
      <c r="O72" s="21"/>
      <c r="P72" s="21"/>
      <c r="Q72" s="21"/>
      <c r="R72" s="21"/>
      <c r="S72" s="21"/>
      <c r="T72" s="21"/>
      <c r="U72" s="21"/>
      <c r="V72" s="21"/>
      <c r="W72" s="21"/>
      <c r="X72" s="21"/>
      <c r="Y72" s="21"/>
    </row>
    <row r="73" spans="1:25">
      <c r="A73" s="11"/>
      <c r="B73" s="11"/>
      <c r="C73" s="5"/>
      <c r="D73" s="38"/>
      <c r="E73" s="21"/>
      <c r="F73" s="21"/>
      <c r="G73" s="21"/>
      <c r="H73" s="21"/>
      <c r="I73" s="21"/>
      <c r="J73" s="21"/>
      <c r="K73" s="21"/>
      <c r="L73" s="21"/>
      <c r="M73" s="21"/>
      <c r="N73" s="21"/>
      <c r="O73" s="21"/>
      <c r="P73" s="21"/>
      <c r="Q73" s="21"/>
      <c r="R73" s="21"/>
      <c r="S73" s="21"/>
      <c r="T73" s="21"/>
      <c r="U73" s="21"/>
      <c r="V73" s="21"/>
      <c r="W73" s="21"/>
      <c r="X73" s="21"/>
      <c r="Y73" s="21"/>
    </row>
    <row r="74" spans="1:25">
      <c r="A74" s="11"/>
      <c r="B74" s="11"/>
      <c r="C74" s="5"/>
      <c r="D74" s="38"/>
      <c r="E74" s="21"/>
      <c r="F74" s="21"/>
      <c r="G74" s="21"/>
      <c r="H74" s="21"/>
      <c r="I74" s="21"/>
      <c r="J74" s="21"/>
      <c r="K74" s="21"/>
      <c r="L74" s="21"/>
      <c r="M74" s="21"/>
      <c r="N74" s="21"/>
      <c r="O74" s="21"/>
      <c r="P74" s="21"/>
      <c r="Q74" s="21"/>
      <c r="R74" s="21"/>
      <c r="S74" s="21"/>
      <c r="T74" s="21"/>
      <c r="U74" s="21"/>
      <c r="V74" s="21"/>
      <c r="W74" s="21"/>
      <c r="X74" s="21"/>
      <c r="Y74" s="21"/>
    </row>
    <row r="75" spans="1:25">
      <c r="A75" s="11"/>
      <c r="B75" s="11"/>
      <c r="C75" s="5"/>
      <c r="D75" s="38"/>
      <c r="E75" s="21"/>
      <c r="F75" s="21"/>
      <c r="G75" s="21"/>
      <c r="H75" s="21"/>
      <c r="I75" s="21"/>
      <c r="J75" s="21"/>
      <c r="K75" s="21"/>
      <c r="L75" s="21"/>
      <c r="M75" s="21"/>
      <c r="N75" s="21"/>
      <c r="O75" s="21"/>
      <c r="P75" s="21"/>
      <c r="Q75" s="21"/>
      <c r="R75" s="21"/>
      <c r="S75" s="21"/>
      <c r="T75" s="21"/>
      <c r="U75" s="21"/>
      <c r="V75" s="21"/>
      <c r="W75" s="21"/>
      <c r="X75" s="21"/>
      <c r="Y75" s="21"/>
    </row>
    <row r="76" spans="1:25">
      <c r="A76" s="11"/>
      <c r="B76" s="11"/>
      <c r="C76" s="5"/>
      <c r="D76" s="38"/>
      <c r="E76" s="21"/>
      <c r="F76" s="21"/>
      <c r="G76" s="21"/>
      <c r="H76" s="21"/>
      <c r="I76" s="21"/>
      <c r="J76" s="21"/>
      <c r="K76" s="21"/>
      <c r="L76" s="21"/>
      <c r="M76" s="21"/>
      <c r="N76" s="21"/>
      <c r="O76" s="21"/>
      <c r="P76" s="21"/>
      <c r="Q76" s="21"/>
      <c r="R76" s="21"/>
      <c r="S76" s="21"/>
      <c r="T76" s="21"/>
      <c r="U76" s="21"/>
      <c r="V76" s="21"/>
      <c r="W76" s="21"/>
      <c r="X76" s="21"/>
      <c r="Y76" s="21"/>
    </row>
    <row r="77" spans="1:25">
      <c r="A77" s="11"/>
      <c r="B77" s="11"/>
      <c r="C77" s="5"/>
      <c r="D77" s="38"/>
      <c r="E77" s="21"/>
      <c r="F77" s="21"/>
      <c r="G77" s="21"/>
      <c r="H77" s="21"/>
      <c r="I77" s="21"/>
      <c r="J77" s="21"/>
      <c r="K77" s="21"/>
      <c r="L77" s="21"/>
      <c r="M77" s="21"/>
      <c r="N77" s="21"/>
      <c r="O77" s="21"/>
      <c r="P77" s="21"/>
      <c r="Q77" s="21"/>
      <c r="R77" s="21"/>
      <c r="S77" s="21"/>
      <c r="T77" s="21"/>
      <c r="U77" s="21"/>
      <c r="V77" s="21"/>
      <c r="W77" s="21"/>
      <c r="X77" s="21"/>
      <c r="Y77" s="21"/>
    </row>
    <row r="78" spans="1:25">
      <c r="A78" s="11"/>
      <c r="B78" s="11"/>
      <c r="C78" s="5"/>
      <c r="D78" s="38"/>
      <c r="E78" s="21"/>
      <c r="F78" s="21"/>
      <c r="G78" s="21"/>
      <c r="H78" s="21"/>
      <c r="I78" s="21"/>
      <c r="J78" s="21"/>
      <c r="K78" s="21"/>
      <c r="L78" s="21"/>
      <c r="M78" s="21"/>
      <c r="N78" s="21"/>
      <c r="O78" s="21"/>
      <c r="P78" s="21"/>
      <c r="Q78" s="21"/>
      <c r="R78" s="21"/>
      <c r="S78" s="21"/>
      <c r="T78" s="21"/>
      <c r="U78" s="21"/>
      <c r="V78" s="21"/>
      <c r="W78" s="21"/>
      <c r="X78" s="21"/>
      <c r="Y78" s="21"/>
    </row>
    <row r="79" spans="1:25">
      <c r="A79" s="11"/>
      <c r="B79" s="11"/>
      <c r="C79" s="5"/>
      <c r="D79" s="38"/>
      <c r="E79" s="21"/>
      <c r="F79" s="21"/>
      <c r="G79" s="21"/>
      <c r="H79" s="21"/>
      <c r="I79" s="21"/>
      <c r="J79" s="21"/>
      <c r="K79" s="21"/>
      <c r="L79" s="21"/>
      <c r="M79" s="21"/>
      <c r="N79" s="21"/>
      <c r="O79" s="21"/>
      <c r="P79" s="21"/>
      <c r="Q79" s="21"/>
      <c r="R79" s="21"/>
      <c r="S79" s="21"/>
      <c r="T79" s="21"/>
      <c r="U79" s="21"/>
      <c r="V79" s="21"/>
      <c r="W79" s="21"/>
      <c r="X79" s="21"/>
      <c r="Y79" s="21"/>
    </row>
    <row r="80" spans="1:25">
      <c r="A80" s="11"/>
      <c r="B80" s="11"/>
      <c r="C80" s="5"/>
      <c r="D80" s="38"/>
      <c r="E80" s="21"/>
      <c r="F80" s="21"/>
      <c r="G80" s="21"/>
      <c r="H80" s="21"/>
      <c r="I80" s="21"/>
      <c r="J80" s="21"/>
      <c r="K80" s="21"/>
      <c r="L80" s="21"/>
      <c r="M80" s="21"/>
      <c r="N80" s="21"/>
      <c r="O80" s="21"/>
      <c r="P80" s="21"/>
      <c r="Q80" s="21"/>
      <c r="R80" s="21"/>
      <c r="S80" s="21"/>
      <c r="T80" s="21"/>
      <c r="U80" s="21"/>
      <c r="V80" s="21"/>
      <c r="W80" s="21"/>
      <c r="X80" s="21"/>
      <c r="Y80" s="21"/>
    </row>
    <row r="81" spans="1:25">
      <c r="A81" s="11"/>
      <c r="B81" s="11"/>
      <c r="C81" s="5"/>
      <c r="D81" s="38"/>
      <c r="E81" s="21"/>
      <c r="F81" s="21"/>
      <c r="G81" s="21"/>
      <c r="H81" s="21"/>
      <c r="I81" s="21"/>
      <c r="J81" s="21"/>
      <c r="K81" s="21"/>
      <c r="L81" s="21"/>
      <c r="M81" s="21"/>
      <c r="N81" s="21"/>
      <c r="O81" s="21"/>
      <c r="P81" s="21"/>
      <c r="Q81" s="21"/>
      <c r="R81" s="21"/>
      <c r="S81" s="21"/>
      <c r="T81" s="21"/>
      <c r="U81" s="21"/>
      <c r="V81" s="21"/>
      <c r="W81" s="21"/>
      <c r="X81" s="21"/>
      <c r="Y81" s="21"/>
    </row>
    <row r="82" spans="1:25">
      <c r="A82" s="11"/>
      <c r="B82" s="11"/>
      <c r="C82" s="5"/>
      <c r="D82" s="38"/>
      <c r="E82" s="21"/>
      <c r="F82" s="21"/>
      <c r="G82" s="21"/>
      <c r="H82" s="21"/>
      <c r="I82" s="21"/>
      <c r="J82" s="21"/>
      <c r="K82" s="21"/>
      <c r="L82" s="21"/>
      <c r="M82" s="21"/>
      <c r="N82" s="21"/>
      <c r="O82" s="21"/>
      <c r="P82" s="21"/>
      <c r="Q82" s="21"/>
      <c r="R82" s="21"/>
      <c r="S82" s="21"/>
      <c r="T82" s="21"/>
      <c r="U82" s="21"/>
      <c r="V82" s="21"/>
      <c r="W82" s="21"/>
      <c r="X82" s="21"/>
      <c r="Y82" s="21"/>
    </row>
    <row r="83" spans="1:25">
      <c r="A83" s="11"/>
      <c r="B83" s="11"/>
      <c r="C83" s="5"/>
      <c r="D83" s="38"/>
      <c r="E83" s="21"/>
      <c r="F83" s="21"/>
      <c r="G83" s="21"/>
      <c r="H83" s="21"/>
      <c r="I83" s="21"/>
      <c r="J83" s="21"/>
      <c r="K83" s="21"/>
      <c r="L83" s="21"/>
      <c r="M83" s="21"/>
      <c r="N83" s="21"/>
      <c r="O83" s="21"/>
      <c r="P83" s="21"/>
      <c r="Q83" s="21"/>
      <c r="R83" s="21"/>
      <c r="S83" s="21"/>
      <c r="T83" s="21"/>
      <c r="U83" s="21"/>
      <c r="V83" s="21"/>
      <c r="W83" s="21"/>
      <c r="X83" s="21"/>
      <c r="Y83" s="21"/>
    </row>
    <row r="84" spans="1:25">
      <c r="A84" s="11"/>
      <c r="B84" s="11"/>
      <c r="C84" s="5"/>
      <c r="D84" s="38"/>
      <c r="E84" s="21"/>
      <c r="F84" s="21"/>
      <c r="G84" s="21"/>
      <c r="H84" s="21"/>
      <c r="I84" s="21"/>
      <c r="J84" s="21"/>
      <c r="K84" s="21"/>
      <c r="L84" s="21"/>
      <c r="M84" s="21"/>
      <c r="N84" s="21"/>
      <c r="O84" s="21"/>
      <c r="P84" s="21"/>
      <c r="Q84" s="21"/>
      <c r="R84" s="21"/>
      <c r="S84" s="21"/>
      <c r="T84" s="21"/>
      <c r="U84" s="21"/>
      <c r="V84" s="21"/>
      <c r="W84" s="21"/>
      <c r="X84" s="21"/>
      <c r="Y84" s="21"/>
    </row>
    <row r="85" spans="1:25">
      <c r="A85" s="11"/>
      <c r="B85" s="11"/>
      <c r="C85" s="5"/>
      <c r="D85" s="38"/>
      <c r="E85" s="21"/>
      <c r="F85" s="21"/>
      <c r="G85" s="21"/>
      <c r="H85" s="21"/>
      <c r="I85" s="21"/>
      <c r="J85" s="21"/>
      <c r="K85" s="21"/>
      <c r="L85" s="21"/>
      <c r="M85" s="21"/>
      <c r="N85" s="21"/>
      <c r="O85" s="21"/>
      <c r="P85" s="21"/>
      <c r="Q85" s="21"/>
      <c r="R85" s="21"/>
      <c r="S85" s="21"/>
      <c r="T85" s="21"/>
      <c r="U85" s="21"/>
      <c r="V85" s="21"/>
      <c r="W85" s="21"/>
      <c r="X85" s="21"/>
      <c r="Y85" s="21"/>
    </row>
    <row r="86" spans="1:25">
      <c r="A86" s="11"/>
      <c r="B86" s="11"/>
      <c r="C86" s="5"/>
      <c r="D86" s="38"/>
      <c r="E86" s="21"/>
      <c r="F86" s="21"/>
      <c r="G86" s="21"/>
      <c r="H86" s="21"/>
      <c r="I86" s="21"/>
      <c r="J86" s="21"/>
      <c r="K86" s="21"/>
      <c r="L86" s="21"/>
      <c r="M86" s="21"/>
      <c r="N86" s="21"/>
      <c r="O86" s="21"/>
      <c r="P86" s="21"/>
      <c r="Q86" s="21"/>
      <c r="R86" s="21"/>
      <c r="S86" s="21"/>
      <c r="T86" s="21"/>
      <c r="U86" s="21"/>
      <c r="V86" s="21"/>
      <c r="W86" s="21"/>
      <c r="X86" s="21"/>
      <c r="Y86" s="21"/>
    </row>
    <row r="87" spans="1:25">
      <c r="A87" s="11"/>
      <c r="B87" s="11"/>
      <c r="C87" s="5"/>
      <c r="D87" s="38"/>
      <c r="E87" s="21"/>
      <c r="F87" s="21"/>
      <c r="G87" s="21"/>
      <c r="H87" s="21"/>
      <c r="I87" s="21"/>
      <c r="J87" s="21"/>
      <c r="K87" s="21"/>
      <c r="L87" s="21"/>
      <c r="M87" s="21"/>
      <c r="N87" s="21"/>
      <c r="O87" s="21"/>
      <c r="P87" s="21"/>
      <c r="Q87" s="21"/>
      <c r="R87" s="21"/>
      <c r="S87" s="21"/>
      <c r="T87" s="21"/>
      <c r="U87" s="21"/>
      <c r="V87" s="21"/>
      <c r="W87" s="21"/>
      <c r="X87" s="21"/>
      <c r="Y87" s="21"/>
    </row>
    <row r="88" spans="1:25">
      <c r="A88" s="11"/>
      <c r="B88" s="11"/>
      <c r="C88" s="5"/>
      <c r="D88" s="38"/>
      <c r="E88" s="21"/>
      <c r="F88" s="21"/>
      <c r="G88" s="21"/>
      <c r="H88" s="21"/>
      <c r="I88" s="21"/>
      <c r="J88" s="21"/>
      <c r="K88" s="21"/>
      <c r="L88" s="21"/>
      <c r="M88" s="21"/>
      <c r="N88" s="21"/>
      <c r="O88" s="21"/>
      <c r="P88" s="21"/>
      <c r="Q88" s="21"/>
      <c r="R88" s="21"/>
      <c r="S88" s="21"/>
      <c r="T88" s="21"/>
      <c r="U88" s="21"/>
      <c r="V88" s="21"/>
      <c r="W88" s="21"/>
      <c r="X88" s="21"/>
      <c r="Y88" s="21"/>
    </row>
    <row r="89" spans="1:25">
      <c r="A89" s="11"/>
      <c r="B89" s="11"/>
      <c r="C89" s="5"/>
      <c r="D89" s="38"/>
      <c r="E89" s="21"/>
      <c r="F89" s="21"/>
      <c r="G89" s="21"/>
      <c r="H89" s="21"/>
      <c r="I89" s="21"/>
      <c r="J89" s="21"/>
      <c r="K89" s="21"/>
      <c r="L89" s="21"/>
      <c r="M89" s="21"/>
      <c r="N89" s="21"/>
      <c r="O89" s="21"/>
      <c r="P89" s="21"/>
      <c r="Q89" s="21"/>
      <c r="R89" s="21"/>
      <c r="S89" s="21"/>
      <c r="T89" s="21"/>
      <c r="U89" s="21"/>
      <c r="V89" s="21"/>
      <c r="W89" s="21"/>
      <c r="X89" s="21"/>
      <c r="Y89" s="21"/>
    </row>
    <row r="90" spans="1:25">
      <c r="A90" s="11"/>
      <c r="B90" s="11"/>
      <c r="C90" s="5"/>
      <c r="D90" s="38"/>
      <c r="E90" s="21"/>
      <c r="F90" s="21"/>
      <c r="G90" s="21"/>
      <c r="H90" s="21"/>
      <c r="I90" s="21"/>
      <c r="J90" s="21"/>
      <c r="K90" s="21"/>
      <c r="L90" s="21"/>
      <c r="M90" s="21"/>
      <c r="N90" s="21"/>
      <c r="O90" s="21"/>
      <c r="P90" s="21"/>
      <c r="Q90" s="21"/>
      <c r="R90" s="21"/>
      <c r="S90" s="21"/>
      <c r="T90" s="21"/>
      <c r="U90" s="21"/>
      <c r="V90" s="21"/>
      <c r="W90" s="21"/>
      <c r="X90" s="21"/>
      <c r="Y90" s="21"/>
    </row>
    <row r="91" spans="1:25">
      <c r="A91" s="11"/>
      <c r="B91" s="11"/>
      <c r="C91" s="5"/>
      <c r="D91" s="38"/>
      <c r="E91" s="21"/>
      <c r="F91" s="21"/>
      <c r="G91" s="21"/>
      <c r="H91" s="21"/>
      <c r="I91" s="21"/>
      <c r="J91" s="21"/>
      <c r="K91" s="21"/>
      <c r="L91" s="21"/>
      <c r="M91" s="21"/>
      <c r="N91" s="21"/>
      <c r="O91" s="21"/>
      <c r="P91" s="21"/>
      <c r="Q91" s="21"/>
      <c r="R91" s="21"/>
      <c r="S91" s="21"/>
      <c r="T91" s="21"/>
      <c r="U91" s="21"/>
      <c r="V91" s="21"/>
      <c r="W91" s="21"/>
      <c r="X91" s="21"/>
      <c r="Y91" s="21"/>
    </row>
    <row r="92" spans="1:25">
      <c r="A92" s="11"/>
      <c r="B92" s="11"/>
      <c r="C92" s="5"/>
      <c r="D92" s="38"/>
      <c r="E92" s="21"/>
      <c r="F92" s="21"/>
      <c r="G92" s="21"/>
      <c r="H92" s="21"/>
      <c r="I92" s="21"/>
      <c r="J92" s="21"/>
      <c r="K92" s="21"/>
      <c r="L92" s="21"/>
      <c r="M92" s="21"/>
      <c r="N92" s="21"/>
      <c r="O92" s="21"/>
      <c r="P92" s="21"/>
      <c r="Q92" s="21"/>
      <c r="R92" s="21"/>
      <c r="S92" s="21"/>
      <c r="T92" s="21"/>
      <c r="U92" s="21"/>
      <c r="V92" s="21"/>
      <c r="W92" s="21"/>
      <c r="X92" s="21"/>
      <c r="Y92" s="21"/>
    </row>
    <row r="93" spans="1:25">
      <c r="A93" s="11"/>
      <c r="B93" s="21"/>
      <c r="C93" s="38"/>
      <c r="D93" s="38"/>
      <c r="E93" s="21"/>
      <c r="F93" s="21"/>
      <c r="G93" s="21"/>
      <c r="H93" s="21"/>
      <c r="I93" s="21"/>
      <c r="J93" s="21"/>
      <c r="K93" s="21"/>
      <c r="L93" s="21"/>
      <c r="M93" s="21"/>
      <c r="N93" s="21"/>
      <c r="O93" s="21"/>
      <c r="P93" s="21"/>
      <c r="Q93" s="21"/>
      <c r="R93" s="21"/>
      <c r="S93" s="21"/>
      <c r="T93" s="21"/>
      <c r="U93" s="21"/>
      <c r="V93" s="21"/>
      <c r="W93" s="21"/>
      <c r="X93" s="21"/>
      <c r="Y93" s="21"/>
    </row>
    <row r="94" spans="1:25">
      <c r="A94" s="11"/>
      <c r="B94" s="21"/>
      <c r="C94" s="38"/>
      <c r="D94" s="38"/>
      <c r="E94" s="21"/>
      <c r="F94" s="21"/>
      <c r="G94" s="21"/>
      <c r="H94" s="21"/>
      <c r="I94" s="21"/>
      <c r="J94" s="21"/>
      <c r="K94" s="21"/>
      <c r="L94" s="21"/>
      <c r="M94" s="21"/>
      <c r="N94" s="21"/>
      <c r="O94" s="21"/>
      <c r="P94" s="21"/>
      <c r="Q94" s="21"/>
      <c r="R94" s="21"/>
      <c r="S94" s="21"/>
      <c r="T94" s="21"/>
      <c r="U94" s="21"/>
      <c r="V94" s="21"/>
      <c r="W94" s="21"/>
      <c r="X94" s="21"/>
      <c r="Y94" s="21"/>
    </row>
    <row r="95" spans="1:25">
      <c r="A95" s="11"/>
      <c r="B95" s="21"/>
      <c r="C95" s="38"/>
      <c r="D95" s="38"/>
      <c r="E95" s="21"/>
      <c r="F95" s="21"/>
      <c r="G95" s="21"/>
      <c r="H95" s="21"/>
      <c r="I95" s="21"/>
      <c r="J95" s="21"/>
      <c r="K95" s="21"/>
      <c r="L95" s="21"/>
      <c r="M95" s="21"/>
      <c r="N95" s="21"/>
      <c r="O95" s="21"/>
      <c r="P95" s="21"/>
      <c r="Q95" s="21"/>
      <c r="R95" s="21"/>
      <c r="S95" s="21"/>
      <c r="T95" s="21"/>
      <c r="U95" s="21"/>
      <c r="V95" s="21"/>
      <c r="W95" s="21"/>
      <c r="X95" s="21"/>
      <c r="Y95" s="21"/>
    </row>
    <row r="96" spans="1:25">
      <c r="A96" s="11"/>
      <c r="B96" s="21"/>
      <c r="C96" s="38"/>
      <c r="D96" s="38"/>
      <c r="E96" s="21"/>
      <c r="F96" s="21"/>
      <c r="G96" s="21"/>
      <c r="H96" s="21"/>
      <c r="I96" s="21"/>
      <c r="J96" s="21"/>
      <c r="K96" s="21"/>
      <c r="L96" s="21"/>
      <c r="M96" s="21"/>
      <c r="N96" s="21"/>
      <c r="O96" s="21"/>
      <c r="P96" s="21"/>
      <c r="Q96" s="21"/>
      <c r="R96" s="21"/>
      <c r="S96" s="21"/>
      <c r="T96" s="21"/>
      <c r="U96" s="21"/>
      <c r="V96" s="21"/>
      <c r="W96" s="21"/>
      <c r="X96" s="21"/>
      <c r="Y96" s="21"/>
    </row>
    <row r="97" spans="1:25">
      <c r="A97" s="11"/>
      <c r="B97" s="21"/>
      <c r="C97" s="38"/>
      <c r="D97" s="38"/>
      <c r="E97" s="21"/>
      <c r="F97" s="21"/>
      <c r="G97" s="21"/>
      <c r="H97" s="21"/>
      <c r="I97" s="21"/>
      <c r="J97" s="21"/>
      <c r="K97" s="21"/>
      <c r="L97" s="21"/>
      <c r="M97" s="21"/>
      <c r="N97" s="21"/>
      <c r="O97" s="21"/>
      <c r="P97" s="21"/>
      <c r="Q97" s="21"/>
      <c r="R97" s="21"/>
      <c r="S97" s="21"/>
      <c r="T97" s="21"/>
      <c r="U97" s="21"/>
      <c r="V97" s="21"/>
      <c r="W97" s="21"/>
      <c r="X97" s="21"/>
      <c r="Y97" s="21"/>
    </row>
    <row r="98" spans="1:25">
      <c r="A98" s="11"/>
      <c r="B98" s="21"/>
      <c r="C98" s="38"/>
      <c r="D98" s="38"/>
      <c r="E98" s="21"/>
      <c r="F98" s="21"/>
      <c r="G98" s="21"/>
      <c r="H98" s="21"/>
      <c r="I98" s="21"/>
      <c r="J98" s="21"/>
      <c r="K98" s="21"/>
      <c r="L98" s="21"/>
      <c r="M98" s="21"/>
      <c r="N98" s="21"/>
      <c r="O98" s="21"/>
      <c r="P98" s="21"/>
      <c r="Q98" s="21"/>
      <c r="R98" s="21"/>
      <c r="S98" s="21"/>
      <c r="T98" s="21"/>
      <c r="U98" s="21"/>
      <c r="V98" s="21"/>
      <c r="W98" s="21"/>
      <c r="X98" s="21"/>
      <c r="Y98" s="21"/>
    </row>
    <row r="99" spans="1:25">
      <c r="A99" s="11"/>
      <c r="B99" s="21"/>
      <c r="C99" s="38"/>
      <c r="D99" s="38"/>
      <c r="E99" s="21"/>
      <c r="F99" s="21"/>
      <c r="G99" s="21"/>
      <c r="H99" s="21"/>
      <c r="I99" s="21"/>
      <c r="J99" s="21"/>
      <c r="K99" s="21"/>
      <c r="L99" s="21"/>
      <c r="M99" s="21"/>
      <c r="N99" s="21"/>
      <c r="O99" s="21"/>
      <c r="P99" s="21"/>
      <c r="Q99" s="21"/>
      <c r="R99" s="21"/>
      <c r="S99" s="21"/>
      <c r="T99" s="21"/>
      <c r="U99" s="21"/>
      <c r="V99" s="21"/>
      <c r="W99" s="21"/>
      <c r="X99" s="21"/>
      <c r="Y99" s="21"/>
    </row>
    <row r="100" spans="1:25">
      <c r="A100" s="11"/>
      <c r="B100" s="21"/>
      <c r="C100" s="38"/>
      <c r="D100" s="38"/>
      <c r="E100" s="21"/>
      <c r="F100" s="21"/>
      <c r="G100" s="21"/>
      <c r="H100" s="21"/>
      <c r="I100" s="21"/>
      <c r="J100" s="21"/>
      <c r="K100" s="21"/>
      <c r="L100" s="21"/>
      <c r="M100" s="21"/>
      <c r="N100" s="21"/>
      <c r="O100" s="21"/>
      <c r="P100" s="21"/>
      <c r="Q100" s="21"/>
      <c r="R100" s="21"/>
      <c r="S100" s="21"/>
      <c r="T100" s="21"/>
      <c r="U100" s="21"/>
      <c r="V100" s="21"/>
      <c r="W100" s="21"/>
      <c r="X100" s="21"/>
      <c r="Y100" s="21"/>
    </row>
    <row r="101" spans="1:25">
      <c r="A101" s="11"/>
      <c r="B101" s="21"/>
      <c r="C101" s="38"/>
      <c r="D101" s="38"/>
      <c r="E101" s="21"/>
      <c r="F101" s="21"/>
      <c r="G101" s="21"/>
      <c r="H101" s="21"/>
      <c r="I101" s="21"/>
      <c r="J101" s="21"/>
      <c r="K101" s="21"/>
      <c r="L101" s="21"/>
      <c r="M101" s="21"/>
      <c r="N101" s="21"/>
      <c r="O101" s="21"/>
      <c r="P101" s="21"/>
      <c r="Q101" s="21"/>
      <c r="R101" s="21"/>
      <c r="S101" s="21"/>
      <c r="T101" s="21"/>
      <c r="U101" s="21"/>
      <c r="V101" s="21"/>
      <c r="W101" s="21"/>
      <c r="X101" s="21"/>
      <c r="Y101" s="21"/>
    </row>
    <row r="102" spans="1:25">
      <c r="A102" s="11"/>
      <c r="B102" s="21"/>
      <c r="C102" s="38"/>
      <c r="D102" s="38"/>
      <c r="E102" s="21"/>
      <c r="F102" s="21"/>
      <c r="G102" s="21"/>
      <c r="H102" s="21"/>
      <c r="I102" s="21"/>
      <c r="J102" s="21"/>
      <c r="K102" s="21"/>
      <c r="L102" s="21"/>
      <c r="M102" s="21"/>
      <c r="N102" s="21"/>
      <c r="O102" s="21"/>
      <c r="P102" s="21"/>
      <c r="Q102" s="21"/>
      <c r="R102" s="21"/>
      <c r="S102" s="21"/>
      <c r="T102" s="21"/>
      <c r="U102" s="21"/>
      <c r="V102" s="21"/>
      <c r="W102" s="21"/>
      <c r="X102" s="21"/>
      <c r="Y102" s="21"/>
    </row>
    <row r="103" spans="1:25">
      <c r="A103" s="11"/>
      <c r="B103" s="21"/>
      <c r="C103" s="38"/>
      <c r="D103" s="38"/>
      <c r="E103" s="21"/>
      <c r="F103" s="21"/>
      <c r="G103" s="21"/>
      <c r="H103" s="21"/>
      <c r="I103" s="21"/>
      <c r="J103" s="21"/>
      <c r="K103" s="21"/>
      <c r="L103" s="21"/>
      <c r="M103" s="21"/>
      <c r="N103" s="21"/>
      <c r="O103" s="21"/>
      <c r="P103" s="21"/>
      <c r="Q103" s="21"/>
      <c r="R103" s="21"/>
      <c r="S103" s="21"/>
      <c r="T103" s="21"/>
      <c r="U103" s="21"/>
      <c r="V103" s="21"/>
      <c r="W103" s="21"/>
      <c r="X103" s="21"/>
      <c r="Y103" s="21"/>
    </row>
    <row r="104" spans="1:25">
      <c r="A104" s="11"/>
      <c r="B104" s="21"/>
      <c r="C104" s="38"/>
      <c r="D104" s="38"/>
      <c r="E104" s="21"/>
      <c r="F104" s="21"/>
      <c r="G104" s="21"/>
      <c r="H104" s="21"/>
      <c r="I104" s="21"/>
      <c r="J104" s="21"/>
      <c r="K104" s="21"/>
      <c r="L104" s="21"/>
      <c r="M104" s="21"/>
      <c r="N104" s="21"/>
      <c r="O104" s="21"/>
      <c r="P104" s="21"/>
      <c r="Q104" s="21"/>
      <c r="R104" s="21"/>
      <c r="S104" s="21"/>
      <c r="T104" s="21"/>
      <c r="U104" s="21"/>
      <c r="V104" s="21"/>
      <c r="W104" s="21"/>
      <c r="X104" s="21"/>
      <c r="Y104" s="21"/>
    </row>
    <row r="105" spans="1:25">
      <c r="A105" s="11"/>
      <c r="B105" s="21"/>
      <c r="C105" s="38"/>
      <c r="D105" s="38"/>
      <c r="E105" s="21"/>
      <c r="F105" s="21"/>
      <c r="G105" s="21"/>
      <c r="H105" s="21"/>
      <c r="I105" s="21"/>
      <c r="J105" s="21"/>
      <c r="K105" s="21"/>
      <c r="L105" s="21"/>
      <c r="M105" s="21"/>
      <c r="N105" s="21"/>
      <c r="O105" s="21"/>
      <c r="P105" s="21"/>
      <c r="Q105" s="21"/>
      <c r="R105" s="21"/>
      <c r="S105" s="21"/>
      <c r="T105" s="21"/>
      <c r="U105" s="21"/>
      <c r="V105" s="21"/>
      <c r="W105" s="21"/>
      <c r="X105" s="21"/>
      <c r="Y105" s="21"/>
    </row>
    <row r="106" spans="1:25">
      <c r="A106" s="11"/>
      <c r="B106" s="21"/>
      <c r="C106" s="38"/>
      <c r="D106" s="38"/>
      <c r="E106" s="21"/>
      <c r="F106" s="21"/>
      <c r="G106" s="21"/>
      <c r="H106" s="21"/>
      <c r="I106" s="21"/>
      <c r="J106" s="21"/>
      <c r="K106" s="21"/>
      <c r="L106" s="21"/>
      <c r="M106" s="21"/>
      <c r="N106" s="21"/>
      <c r="O106" s="21"/>
      <c r="P106" s="21"/>
      <c r="Q106" s="21"/>
      <c r="R106" s="21"/>
      <c r="S106" s="21"/>
      <c r="T106" s="21"/>
      <c r="U106" s="21"/>
      <c r="V106" s="21"/>
      <c r="W106" s="21"/>
      <c r="X106" s="21"/>
      <c r="Y106" s="21"/>
    </row>
    <row r="107" spans="1:25">
      <c r="A107" s="11"/>
      <c r="B107" s="21"/>
      <c r="C107" s="38"/>
      <c r="D107" s="38"/>
      <c r="E107" s="21"/>
      <c r="F107" s="21"/>
      <c r="G107" s="21"/>
      <c r="H107" s="21"/>
      <c r="I107" s="21"/>
      <c r="J107" s="21"/>
      <c r="K107" s="21"/>
      <c r="L107" s="21"/>
      <c r="M107" s="21"/>
      <c r="N107" s="21"/>
      <c r="O107" s="21"/>
      <c r="P107" s="21"/>
      <c r="Q107" s="21"/>
      <c r="R107" s="21"/>
      <c r="S107" s="21"/>
      <c r="T107" s="21"/>
      <c r="U107" s="21"/>
      <c r="V107" s="21"/>
      <c r="W107" s="21"/>
      <c r="X107" s="21"/>
      <c r="Y107" s="21"/>
    </row>
    <row r="108" spans="1:25">
      <c r="A108" s="11"/>
      <c r="B108" s="21"/>
      <c r="C108" s="38"/>
      <c r="D108" s="38"/>
      <c r="E108" s="21"/>
      <c r="F108" s="21"/>
      <c r="G108" s="21"/>
      <c r="H108" s="21"/>
      <c r="I108" s="21"/>
      <c r="J108" s="21"/>
      <c r="K108" s="21"/>
      <c r="L108" s="21"/>
      <c r="M108" s="21"/>
      <c r="N108" s="21"/>
      <c r="O108" s="21"/>
      <c r="P108" s="21"/>
      <c r="Q108" s="21"/>
      <c r="R108" s="21"/>
      <c r="S108" s="21"/>
      <c r="T108" s="21"/>
      <c r="U108" s="21"/>
      <c r="V108" s="21"/>
      <c r="W108" s="21"/>
      <c r="X108" s="21"/>
      <c r="Y108" s="21"/>
    </row>
    <row r="109" spans="1:25">
      <c r="A109" s="11"/>
      <c r="B109" s="21"/>
      <c r="C109" s="38"/>
      <c r="D109" s="38"/>
      <c r="E109" s="21"/>
      <c r="F109" s="21"/>
      <c r="G109" s="21"/>
      <c r="H109" s="21"/>
      <c r="I109" s="21"/>
      <c r="J109" s="21"/>
      <c r="K109" s="21"/>
      <c r="L109" s="21"/>
      <c r="M109" s="21"/>
      <c r="N109" s="21"/>
      <c r="O109" s="21"/>
      <c r="P109" s="21"/>
      <c r="Q109" s="21"/>
      <c r="R109" s="21"/>
      <c r="S109" s="21"/>
      <c r="T109" s="21"/>
      <c r="U109" s="21"/>
      <c r="V109" s="21"/>
      <c r="W109" s="21"/>
      <c r="X109" s="21"/>
      <c r="Y109" s="21"/>
    </row>
    <row r="110" spans="1:25">
      <c r="A110" s="11"/>
      <c r="B110" s="21"/>
      <c r="C110" s="38"/>
      <c r="D110" s="38"/>
      <c r="E110" s="21"/>
      <c r="F110" s="21"/>
      <c r="G110" s="21"/>
      <c r="H110" s="21"/>
      <c r="I110" s="21"/>
      <c r="J110" s="21"/>
      <c r="K110" s="21"/>
      <c r="L110" s="21"/>
      <c r="M110" s="21"/>
      <c r="N110" s="21"/>
      <c r="O110" s="21"/>
      <c r="P110" s="21"/>
      <c r="Q110" s="21"/>
      <c r="R110" s="21"/>
      <c r="S110" s="21"/>
      <c r="T110" s="21"/>
      <c r="U110" s="21"/>
      <c r="V110" s="21"/>
      <c r="W110" s="21"/>
      <c r="X110" s="21"/>
      <c r="Y110" s="21"/>
    </row>
    <row r="111" spans="1:25">
      <c r="A111" s="11"/>
      <c r="B111" s="21"/>
      <c r="C111" s="38"/>
      <c r="D111" s="38"/>
      <c r="E111" s="21"/>
      <c r="F111" s="21"/>
      <c r="G111" s="21"/>
      <c r="H111" s="21"/>
      <c r="I111" s="21"/>
      <c r="J111" s="21"/>
      <c r="K111" s="21"/>
      <c r="L111" s="21"/>
      <c r="M111" s="21"/>
      <c r="N111" s="21"/>
      <c r="O111" s="21"/>
      <c r="P111" s="21"/>
      <c r="Q111" s="21"/>
      <c r="R111" s="21"/>
      <c r="S111" s="21"/>
      <c r="T111" s="21"/>
      <c r="U111" s="21"/>
      <c r="V111" s="21"/>
      <c r="W111" s="21"/>
      <c r="X111" s="21"/>
      <c r="Y111" s="21"/>
    </row>
    <row r="112" spans="1:25">
      <c r="A112" s="11"/>
      <c r="B112" s="21"/>
      <c r="C112" s="38"/>
      <c r="D112" s="38"/>
      <c r="E112" s="21"/>
      <c r="F112" s="21"/>
      <c r="G112" s="21"/>
      <c r="H112" s="21"/>
      <c r="I112" s="21"/>
      <c r="J112" s="21"/>
      <c r="K112" s="21"/>
      <c r="L112" s="21"/>
      <c r="M112" s="21"/>
      <c r="N112" s="21"/>
      <c r="O112" s="21"/>
      <c r="P112" s="21"/>
      <c r="Q112" s="21"/>
      <c r="R112" s="21"/>
      <c r="S112" s="21"/>
      <c r="T112" s="21"/>
      <c r="U112" s="21"/>
      <c r="V112" s="21"/>
      <c r="W112" s="21"/>
      <c r="X112" s="21"/>
      <c r="Y112" s="21"/>
    </row>
    <row r="113" spans="1:25">
      <c r="A113" s="11"/>
      <c r="B113" s="21"/>
      <c r="C113" s="38"/>
      <c r="D113" s="38"/>
      <c r="E113" s="21"/>
      <c r="F113" s="21"/>
      <c r="G113" s="21"/>
      <c r="H113" s="21"/>
      <c r="I113" s="21"/>
      <c r="J113" s="21"/>
      <c r="K113" s="21"/>
      <c r="L113" s="21"/>
      <c r="M113" s="21"/>
      <c r="N113" s="21"/>
      <c r="O113" s="21"/>
      <c r="P113" s="21"/>
      <c r="Q113" s="21"/>
      <c r="R113" s="21"/>
      <c r="S113" s="21"/>
      <c r="T113" s="21"/>
      <c r="U113" s="21"/>
      <c r="V113" s="21"/>
      <c r="W113" s="21"/>
      <c r="X113" s="21"/>
      <c r="Y113" s="21"/>
    </row>
    <row r="114" spans="1:25">
      <c r="A114" s="11"/>
      <c r="B114" s="21"/>
      <c r="C114" s="38"/>
      <c r="D114" s="38"/>
      <c r="E114" s="21"/>
      <c r="F114" s="21"/>
      <c r="G114" s="21"/>
      <c r="H114" s="21"/>
      <c r="I114" s="21"/>
      <c r="J114" s="21"/>
      <c r="K114" s="21"/>
      <c r="L114" s="21"/>
      <c r="M114" s="21"/>
      <c r="N114" s="21"/>
      <c r="O114" s="21"/>
      <c r="P114" s="21"/>
      <c r="Q114" s="21"/>
      <c r="R114" s="21"/>
      <c r="S114" s="21"/>
      <c r="T114" s="21"/>
      <c r="U114" s="21"/>
      <c r="V114" s="21"/>
      <c r="W114" s="21"/>
      <c r="X114" s="21"/>
      <c r="Y114" s="21"/>
    </row>
    <row r="115" spans="1:25">
      <c r="A115" s="11"/>
      <c r="B115" s="21"/>
      <c r="C115" s="38"/>
      <c r="D115" s="38"/>
      <c r="E115" s="21"/>
      <c r="F115" s="21"/>
      <c r="G115" s="21"/>
      <c r="H115" s="21"/>
      <c r="I115" s="21"/>
      <c r="J115" s="21"/>
      <c r="K115" s="21"/>
      <c r="L115" s="21"/>
      <c r="M115" s="21"/>
      <c r="N115" s="21"/>
      <c r="O115" s="21"/>
      <c r="P115" s="21"/>
      <c r="Q115" s="21"/>
      <c r="R115" s="21"/>
      <c r="S115" s="21"/>
      <c r="T115" s="21"/>
      <c r="U115" s="21"/>
      <c r="V115" s="21"/>
      <c r="W115" s="21"/>
      <c r="X115" s="21"/>
      <c r="Y115" s="21"/>
    </row>
    <row r="116" spans="1:25">
      <c r="A116" s="11"/>
      <c r="B116" s="21"/>
      <c r="C116" s="38"/>
      <c r="D116" s="38"/>
      <c r="E116" s="21"/>
      <c r="F116" s="21"/>
      <c r="G116" s="21"/>
      <c r="H116" s="21"/>
      <c r="I116" s="21"/>
      <c r="J116" s="21"/>
      <c r="K116" s="21"/>
      <c r="L116" s="21"/>
      <c r="M116" s="21"/>
      <c r="N116" s="21"/>
      <c r="O116" s="21"/>
      <c r="P116" s="21"/>
      <c r="Q116" s="21"/>
      <c r="R116" s="21"/>
      <c r="S116" s="21"/>
      <c r="T116" s="21"/>
      <c r="U116" s="21"/>
      <c r="V116" s="21"/>
      <c r="W116" s="21"/>
      <c r="X116" s="21"/>
      <c r="Y116" s="21"/>
    </row>
    <row r="117" spans="1:25">
      <c r="A117" s="11"/>
      <c r="B117" s="21"/>
      <c r="C117" s="38"/>
      <c r="D117" s="38"/>
      <c r="E117" s="21"/>
      <c r="F117" s="21"/>
      <c r="G117" s="21"/>
      <c r="H117" s="21"/>
      <c r="I117" s="21"/>
      <c r="J117" s="21"/>
      <c r="K117" s="21"/>
      <c r="L117" s="21"/>
      <c r="M117" s="21"/>
      <c r="N117" s="21"/>
      <c r="O117" s="21"/>
      <c r="P117" s="21"/>
      <c r="Q117" s="21"/>
      <c r="R117" s="21"/>
      <c r="S117" s="21"/>
      <c r="T117" s="21"/>
      <c r="U117" s="21"/>
      <c r="V117" s="21"/>
      <c r="W117" s="21"/>
      <c r="X117" s="21"/>
      <c r="Y117" s="21"/>
    </row>
    <row r="118" spans="1:25">
      <c r="A118" s="11"/>
      <c r="B118" s="21"/>
      <c r="C118" s="38"/>
      <c r="D118" s="38"/>
      <c r="E118" s="21"/>
      <c r="F118" s="21"/>
      <c r="G118" s="21"/>
      <c r="H118" s="21"/>
      <c r="I118" s="21"/>
      <c r="J118" s="21"/>
      <c r="K118" s="21"/>
      <c r="L118" s="21"/>
      <c r="M118" s="21"/>
      <c r="N118" s="21"/>
      <c r="O118" s="21"/>
      <c r="P118" s="21"/>
      <c r="Q118" s="21"/>
      <c r="R118" s="21"/>
      <c r="S118" s="21"/>
      <c r="T118" s="21"/>
      <c r="U118" s="21"/>
      <c r="V118" s="21"/>
      <c r="W118" s="21"/>
      <c r="X118" s="21"/>
      <c r="Y118" s="21"/>
    </row>
    <row r="119" spans="1:25">
      <c r="A119" s="11"/>
      <c r="B119" s="21"/>
      <c r="C119" s="38"/>
      <c r="D119" s="38"/>
      <c r="E119" s="21"/>
      <c r="F119" s="21"/>
      <c r="G119" s="21"/>
      <c r="H119" s="21"/>
      <c r="I119" s="21"/>
      <c r="J119" s="21"/>
      <c r="K119" s="21"/>
      <c r="L119" s="21"/>
      <c r="M119" s="21"/>
      <c r="N119" s="21"/>
      <c r="O119" s="21"/>
      <c r="P119" s="21"/>
      <c r="Q119" s="21"/>
      <c r="R119" s="21"/>
      <c r="S119" s="21"/>
      <c r="T119" s="21"/>
      <c r="U119" s="21"/>
      <c r="V119" s="21"/>
      <c r="W119" s="21"/>
      <c r="X119" s="21"/>
      <c r="Y119" s="21"/>
    </row>
    <row r="120" spans="1:25">
      <c r="A120" s="11"/>
      <c r="B120" s="21"/>
      <c r="C120" s="38"/>
      <c r="D120" s="38"/>
      <c r="E120" s="21"/>
      <c r="F120" s="21"/>
      <c r="G120" s="21"/>
      <c r="H120" s="21"/>
      <c r="I120" s="21"/>
      <c r="J120" s="21"/>
      <c r="K120" s="21"/>
      <c r="L120" s="21"/>
      <c r="M120" s="21"/>
      <c r="N120" s="21"/>
      <c r="O120" s="21"/>
      <c r="P120" s="21"/>
      <c r="Q120" s="21"/>
      <c r="R120" s="21"/>
      <c r="S120" s="21"/>
      <c r="T120" s="21"/>
      <c r="U120" s="21"/>
      <c r="V120" s="21"/>
      <c r="W120" s="21"/>
      <c r="X120" s="21"/>
      <c r="Y120" s="21"/>
    </row>
    <row r="121" spans="1:25">
      <c r="A121" s="11"/>
      <c r="B121" s="21"/>
      <c r="C121" s="38"/>
      <c r="D121" s="38"/>
      <c r="E121" s="21"/>
      <c r="F121" s="21"/>
      <c r="G121" s="21"/>
      <c r="H121" s="21"/>
      <c r="I121" s="21"/>
      <c r="J121" s="21"/>
      <c r="K121" s="21"/>
      <c r="L121" s="21"/>
      <c r="M121" s="21"/>
      <c r="N121" s="21"/>
      <c r="O121" s="21"/>
      <c r="P121" s="21"/>
      <c r="Q121" s="21"/>
      <c r="R121" s="21"/>
      <c r="S121" s="21"/>
      <c r="T121" s="21"/>
      <c r="U121" s="21"/>
      <c r="V121" s="21"/>
      <c r="W121" s="21"/>
      <c r="X121" s="21"/>
      <c r="Y121" s="21"/>
    </row>
    <row r="122" spans="1:25">
      <c r="A122" s="11"/>
      <c r="B122" s="21"/>
      <c r="C122" s="38"/>
      <c r="D122" s="38"/>
      <c r="E122" s="21"/>
      <c r="F122" s="21"/>
      <c r="G122" s="21"/>
      <c r="H122" s="21"/>
      <c r="I122" s="21"/>
      <c r="J122" s="21"/>
      <c r="K122" s="21"/>
      <c r="L122" s="21"/>
      <c r="M122" s="21"/>
      <c r="N122" s="21"/>
      <c r="O122" s="21"/>
      <c r="P122" s="21"/>
      <c r="Q122" s="21"/>
      <c r="R122" s="21"/>
      <c r="S122" s="21"/>
      <c r="T122" s="21"/>
      <c r="U122" s="21"/>
      <c r="V122" s="21"/>
      <c r="W122" s="21"/>
      <c r="X122" s="21"/>
      <c r="Y122" s="21"/>
    </row>
    <row r="123" spans="1:25">
      <c r="A123" s="11"/>
      <c r="B123" s="21"/>
      <c r="C123" s="38"/>
      <c r="D123" s="38"/>
      <c r="E123" s="21"/>
      <c r="F123" s="21"/>
      <c r="G123" s="21"/>
      <c r="H123" s="21"/>
      <c r="I123" s="21"/>
      <c r="J123" s="21"/>
      <c r="K123" s="21"/>
      <c r="L123" s="21"/>
      <c r="M123" s="21"/>
      <c r="N123" s="21"/>
      <c r="O123" s="21"/>
      <c r="P123" s="21"/>
      <c r="Q123" s="21"/>
      <c r="R123" s="21"/>
      <c r="S123" s="21"/>
      <c r="T123" s="21"/>
      <c r="U123" s="21"/>
      <c r="V123" s="21"/>
      <c r="W123" s="21"/>
      <c r="X123" s="21"/>
      <c r="Y123" s="21"/>
    </row>
    <row r="124" spans="1:25">
      <c r="A124" s="11"/>
      <c r="B124" s="21"/>
      <c r="C124" s="38"/>
      <c r="D124" s="38"/>
      <c r="E124" s="21"/>
      <c r="F124" s="21"/>
      <c r="G124" s="21"/>
      <c r="H124" s="21"/>
      <c r="I124" s="21"/>
      <c r="J124" s="21"/>
      <c r="K124" s="21"/>
      <c r="L124" s="21"/>
      <c r="M124" s="21"/>
      <c r="N124" s="21"/>
      <c r="O124" s="21"/>
      <c r="P124" s="21"/>
      <c r="Q124" s="21"/>
      <c r="R124" s="21"/>
      <c r="S124" s="21"/>
      <c r="T124" s="21"/>
      <c r="U124" s="21"/>
      <c r="V124" s="21"/>
      <c r="W124" s="21"/>
      <c r="X124" s="21"/>
      <c r="Y124" s="21"/>
    </row>
    <row r="125" spans="1:25">
      <c r="A125" s="11"/>
      <c r="B125" s="21"/>
      <c r="C125" s="38"/>
      <c r="D125" s="38"/>
      <c r="E125" s="21"/>
      <c r="F125" s="21"/>
      <c r="G125" s="21"/>
      <c r="H125" s="21"/>
      <c r="I125" s="21"/>
      <c r="J125" s="21"/>
      <c r="K125" s="21"/>
      <c r="L125" s="21"/>
      <c r="M125" s="21"/>
      <c r="N125" s="21"/>
      <c r="O125" s="21"/>
      <c r="P125" s="21"/>
      <c r="Q125" s="21"/>
      <c r="R125" s="21"/>
      <c r="S125" s="21"/>
      <c r="T125" s="21"/>
      <c r="U125" s="21"/>
      <c r="V125" s="21"/>
      <c r="W125" s="21"/>
      <c r="X125" s="21"/>
      <c r="Y125" s="21"/>
    </row>
    <row r="126" spans="1:25">
      <c r="A126" s="11"/>
      <c r="B126" s="21"/>
      <c r="C126" s="38"/>
      <c r="D126" s="38"/>
      <c r="E126" s="21"/>
      <c r="F126" s="21"/>
      <c r="G126" s="21"/>
      <c r="H126" s="21"/>
      <c r="I126" s="21"/>
      <c r="J126" s="21"/>
      <c r="K126" s="21"/>
      <c r="L126" s="21"/>
      <c r="M126" s="21"/>
      <c r="N126" s="21"/>
      <c r="O126" s="21"/>
      <c r="P126" s="21"/>
      <c r="Q126" s="21"/>
      <c r="R126" s="21"/>
      <c r="S126" s="21"/>
      <c r="T126" s="21"/>
      <c r="U126" s="21"/>
      <c r="V126" s="21"/>
      <c r="W126" s="21"/>
      <c r="X126" s="21"/>
      <c r="Y126" s="21"/>
    </row>
    <row r="127" spans="1:25">
      <c r="A127" s="11"/>
      <c r="B127" s="21"/>
      <c r="C127" s="38"/>
      <c r="D127" s="38"/>
      <c r="E127" s="21"/>
      <c r="F127" s="21"/>
      <c r="G127" s="21"/>
      <c r="H127" s="21"/>
      <c r="I127" s="21"/>
      <c r="J127" s="21"/>
      <c r="K127" s="21"/>
      <c r="L127" s="21"/>
      <c r="M127" s="21"/>
      <c r="N127" s="21"/>
      <c r="O127" s="21"/>
      <c r="P127" s="21"/>
      <c r="Q127" s="21"/>
      <c r="R127" s="21"/>
      <c r="S127" s="21"/>
      <c r="T127" s="21"/>
      <c r="U127" s="21"/>
      <c r="V127" s="21"/>
      <c r="W127" s="21"/>
      <c r="X127" s="21"/>
      <c r="Y127" s="21"/>
    </row>
    <row r="128" spans="1:25">
      <c r="A128" s="11"/>
      <c r="B128" s="21"/>
      <c r="C128" s="38"/>
      <c r="D128" s="38"/>
      <c r="E128" s="21"/>
      <c r="F128" s="21"/>
      <c r="G128" s="21"/>
      <c r="H128" s="21"/>
      <c r="I128" s="21"/>
      <c r="J128" s="21"/>
      <c r="K128" s="21"/>
      <c r="L128" s="21"/>
      <c r="M128" s="21"/>
      <c r="N128" s="21"/>
      <c r="O128" s="21"/>
      <c r="P128" s="21"/>
      <c r="Q128" s="21"/>
      <c r="R128" s="21"/>
      <c r="S128" s="21"/>
      <c r="T128" s="21"/>
      <c r="U128" s="21"/>
      <c r="V128" s="21"/>
      <c r="W128" s="21"/>
      <c r="X128" s="21"/>
      <c r="Y128" s="21"/>
    </row>
    <row r="129" spans="1:25">
      <c r="A129" s="11"/>
      <c r="B129" s="21"/>
      <c r="C129" s="38"/>
      <c r="D129" s="38"/>
      <c r="E129" s="21"/>
      <c r="F129" s="21"/>
      <c r="G129" s="21"/>
      <c r="H129" s="21"/>
      <c r="I129" s="21"/>
      <c r="J129" s="21"/>
      <c r="K129" s="21"/>
      <c r="L129" s="21"/>
      <c r="M129" s="21"/>
      <c r="N129" s="21"/>
      <c r="O129" s="21"/>
      <c r="P129" s="21"/>
      <c r="Q129" s="21"/>
      <c r="R129" s="21"/>
      <c r="S129" s="21"/>
      <c r="T129" s="21"/>
      <c r="U129" s="21"/>
      <c r="V129" s="21"/>
      <c r="W129" s="21"/>
      <c r="X129" s="21"/>
      <c r="Y129" s="21"/>
    </row>
    <row r="130" spans="1:25">
      <c r="A130" s="11"/>
      <c r="B130" s="21"/>
      <c r="C130" s="38"/>
      <c r="D130" s="38"/>
      <c r="E130" s="21"/>
      <c r="F130" s="21"/>
      <c r="G130" s="21"/>
      <c r="H130" s="21"/>
      <c r="I130" s="21"/>
      <c r="J130" s="21"/>
      <c r="K130" s="21"/>
      <c r="L130" s="21"/>
      <c r="M130" s="21"/>
      <c r="N130" s="21"/>
      <c r="O130" s="21"/>
      <c r="P130" s="21"/>
      <c r="Q130" s="21"/>
      <c r="R130" s="21"/>
      <c r="S130" s="21"/>
      <c r="T130" s="21"/>
      <c r="U130" s="21"/>
      <c r="V130" s="21"/>
      <c r="W130" s="21"/>
      <c r="X130" s="21"/>
      <c r="Y130" s="21"/>
    </row>
    <row r="131" spans="1:25">
      <c r="A131" s="11"/>
      <c r="B131" s="21"/>
      <c r="C131" s="38"/>
      <c r="D131" s="38"/>
      <c r="E131" s="21"/>
      <c r="F131" s="21"/>
      <c r="G131" s="21"/>
      <c r="H131" s="21"/>
      <c r="I131" s="21"/>
      <c r="J131" s="21"/>
      <c r="K131" s="21"/>
      <c r="L131" s="21"/>
      <c r="M131" s="21"/>
      <c r="N131" s="21"/>
      <c r="O131" s="21"/>
      <c r="P131" s="21"/>
      <c r="Q131" s="21"/>
      <c r="R131" s="21"/>
      <c r="S131" s="21"/>
      <c r="T131" s="21"/>
      <c r="U131" s="21"/>
      <c r="V131" s="21"/>
      <c r="W131" s="21"/>
      <c r="X131" s="21"/>
      <c r="Y131" s="21"/>
    </row>
    <row r="132" spans="1:25">
      <c r="A132" s="11"/>
      <c r="B132" s="21"/>
      <c r="C132" s="38"/>
      <c r="D132" s="38"/>
      <c r="E132" s="21"/>
      <c r="F132" s="21"/>
      <c r="G132" s="21"/>
      <c r="H132" s="21"/>
      <c r="I132" s="21"/>
      <c r="J132" s="21"/>
      <c r="K132" s="21"/>
      <c r="L132" s="21"/>
      <c r="M132" s="21"/>
      <c r="N132" s="21"/>
      <c r="O132" s="21"/>
      <c r="P132" s="21"/>
      <c r="Q132" s="21"/>
      <c r="R132" s="21"/>
      <c r="S132" s="21"/>
      <c r="T132" s="21"/>
      <c r="U132" s="21"/>
      <c r="V132" s="21"/>
      <c r="W132" s="21"/>
      <c r="X132" s="21"/>
      <c r="Y132" s="21"/>
    </row>
    <row r="133" spans="1:25">
      <c r="A133" s="11"/>
      <c r="B133" s="21"/>
      <c r="C133" s="38"/>
      <c r="D133" s="38"/>
      <c r="E133" s="21"/>
      <c r="F133" s="21"/>
      <c r="G133" s="21"/>
      <c r="H133" s="21"/>
      <c r="I133" s="21"/>
      <c r="J133" s="21"/>
      <c r="K133" s="21"/>
      <c r="L133" s="21"/>
      <c r="M133" s="21"/>
      <c r="N133" s="21"/>
      <c r="O133" s="21"/>
      <c r="P133" s="21"/>
      <c r="Q133" s="21"/>
      <c r="R133" s="21"/>
      <c r="S133" s="21"/>
      <c r="T133" s="21"/>
      <c r="U133" s="21"/>
      <c r="V133" s="21"/>
      <c r="W133" s="21"/>
      <c r="X133" s="21"/>
      <c r="Y133" s="21"/>
    </row>
    <row r="134" spans="1:25">
      <c r="A134" s="11"/>
      <c r="B134" s="21"/>
      <c r="C134" s="38"/>
      <c r="D134" s="38"/>
      <c r="E134" s="21"/>
      <c r="F134" s="21"/>
      <c r="G134" s="21"/>
      <c r="H134" s="21"/>
      <c r="I134" s="21"/>
      <c r="J134" s="21"/>
      <c r="K134" s="21"/>
      <c r="L134" s="21"/>
      <c r="M134" s="21"/>
      <c r="N134" s="21"/>
      <c r="O134" s="21"/>
      <c r="P134" s="21"/>
      <c r="Q134" s="21"/>
      <c r="R134" s="21"/>
      <c r="S134" s="21"/>
      <c r="T134" s="21"/>
      <c r="U134" s="21"/>
      <c r="V134" s="21"/>
      <c r="W134" s="21"/>
      <c r="X134" s="21"/>
      <c r="Y134" s="21"/>
    </row>
    <row r="135" spans="1:25">
      <c r="A135" s="11"/>
      <c r="B135" s="21"/>
      <c r="C135" s="38"/>
      <c r="D135" s="38"/>
      <c r="E135" s="21"/>
      <c r="F135" s="21"/>
      <c r="G135" s="21"/>
      <c r="H135" s="21"/>
      <c r="I135" s="21"/>
      <c r="J135" s="21"/>
      <c r="K135" s="21"/>
      <c r="L135" s="21"/>
      <c r="M135" s="21"/>
      <c r="N135" s="21"/>
      <c r="O135" s="21"/>
      <c r="P135" s="21"/>
      <c r="Q135" s="21"/>
      <c r="R135" s="21"/>
      <c r="S135" s="21"/>
      <c r="T135" s="21"/>
      <c r="U135" s="21"/>
      <c r="V135" s="21"/>
      <c r="W135" s="21"/>
      <c r="X135" s="21"/>
      <c r="Y135" s="21"/>
    </row>
    <row r="136" spans="1:25">
      <c r="A136" s="11"/>
      <c r="B136" s="21"/>
      <c r="C136" s="38"/>
      <c r="D136" s="38"/>
      <c r="E136" s="21"/>
      <c r="F136" s="21"/>
      <c r="G136" s="21"/>
      <c r="H136" s="21"/>
      <c r="I136" s="21"/>
      <c r="J136" s="21"/>
      <c r="K136" s="21"/>
      <c r="L136" s="21"/>
      <c r="M136" s="21"/>
      <c r="N136" s="21"/>
      <c r="O136" s="21"/>
      <c r="P136" s="21"/>
      <c r="Q136" s="21"/>
      <c r="R136" s="21"/>
      <c r="S136" s="21"/>
      <c r="T136" s="21"/>
      <c r="U136" s="21"/>
      <c r="V136" s="21"/>
      <c r="W136" s="21"/>
      <c r="X136" s="21"/>
      <c r="Y136" s="21"/>
    </row>
    <row r="137" spans="1:25">
      <c r="A137" s="11"/>
      <c r="B137" s="21"/>
      <c r="C137" s="38"/>
      <c r="D137" s="38"/>
      <c r="E137" s="21"/>
      <c r="F137" s="21"/>
      <c r="G137" s="21"/>
      <c r="H137" s="21"/>
      <c r="I137" s="21"/>
      <c r="J137" s="21"/>
      <c r="K137" s="21"/>
      <c r="L137" s="21"/>
      <c r="M137" s="21"/>
      <c r="N137" s="21"/>
      <c r="O137" s="21"/>
      <c r="P137" s="21"/>
      <c r="Q137" s="21"/>
      <c r="R137" s="21"/>
      <c r="S137" s="21"/>
      <c r="T137" s="21"/>
      <c r="U137" s="21"/>
      <c r="V137" s="21"/>
      <c r="W137" s="21"/>
      <c r="X137" s="21"/>
      <c r="Y137" s="21"/>
    </row>
    <row r="138" spans="1:25">
      <c r="A138" s="11"/>
      <c r="B138" s="21"/>
      <c r="C138" s="38"/>
      <c r="D138" s="38"/>
      <c r="E138" s="21"/>
      <c r="F138" s="21"/>
      <c r="G138" s="21"/>
      <c r="H138" s="21"/>
      <c r="I138" s="21"/>
      <c r="J138" s="21"/>
      <c r="K138" s="21"/>
      <c r="L138" s="21"/>
      <c r="M138" s="21"/>
      <c r="N138" s="21"/>
      <c r="O138" s="21"/>
      <c r="P138" s="21"/>
      <c r="Q138" s="21"/>
      <c r="R138" s="21"/>
      <c r="S138" s="21"/>
      <c r="T138" s="21"/>
      <c r="U138" s="21"/>
      <c r="V138" s="21"/>
      <c r="W138" s="21"/>
      <c r="X138" s="21"/>
      <c r="Y138" s="21"/>
    </row>
    <row r="139" spans="1:25">
      <c r="A139" s="11"/>
      <c r="B139" s="21"/>
      <c r="C139" s="38"/>
      <c r="D139" s="38"/>
      <c r="E139" s="21"/>
      <c r="F139" s="21"/>
      <c r="G139" s="21"/>
      <c r="H139" s="21"/>
      <c r="I139" s="21"/>
      <c r="J139" s="21"/>
      <c r="K139" s="21"/>
      <c r="L139" s="21"/>
      <c r="M139" s="21"/>
      <c r="N139" s="21"/>
      <c r="O139" s="21"/>
      <c r="P139" s="21"/>
      <c r="Q139" s="21"/>
      <c r="R139" s="21"/>
      <c r="S139" s="21"/>
      <c r="T139" s="21"/>
      <c r="U139" s="21"/>
      <c r="V139" s="21"/>
      <c r="W139" s="21"/>
      <c r="X139" s="21"/>
      <c r="Y139" s="21"/>
    </row>
    <row r="140" spans="1:25">
      <c r="A140" s="11"/>
      <c r="B140" s="21"/>
      <c r="C140" s="38"/>
      <c r="D140" s="38"/>
      <c r="E140" s="21"/>
      <c r="F140" s="21"/>
      <c r="G140" s="21"/>
      <c r="H140" s="21"/>
      <c r="I140" s="21"/>
      <c r="J140" s="21"/>
      <c r="K140" s="21"/>
      <c r="L140" s="21"/>
      <c r="M140" s="21"/>
      <c r="N140" s="21"/>
      <c r="O140" s="21"/>
      <c r="P140" s="21"/>
      <c r="Q140" s="21"/>
      <c r="R140" s="21"/>
      <c r="S140" s="21"/>
      <c r="T140" s="21"/>
      <c r="U140" s="21"/>
      <c r="V140" s="21"/>
      <c r="W140" s="21"/>
      <c r="X140" s="21"/>
      <c r="Y140" s="21"/>
    </row>
    <row r="141" spans="1:25">
      <c r="A141" s="11"/>
      <c r="B141" s="21"/>
      <c r="C141" s="38"/>
      <c r="D141" s="38"/>
      <c r="E141" s="21"/>
      <c r="F141" s="21"/>
      <c r="G141" s="21"/>
      <c r="H141" s="21"/>
      <c r="I141" s="21"/>
      <c r="J141" s="21"/>
      <c r="K141" s="21"/>
      <c r="L141" s="21"/>
      <c r="M141" s="21"/>
      <c r="N141" s="21"/>
      <c r="O141" s="21"/>
      <c r="P141" s="21"/>
      <c r="Q141" s="21"/>
      <c r="R141" s="21"/>
      <c r="S141" s="21"/>
      <c r="T141" s="21"/>
      <c r="U141" s="21"/>
      <c r="V141" s="21"/>
      <c r="W141" s="21"/>
      <c r="X141" s="21"/>
      <c r="Y141" s="21"/>
    </row>
    <row r="142" spans="1:25">
      <c r="A142" s="11"/>
      <c r="B142" s="21"/>
      <c r="C142" s="38"/>
      <c r="D142" s="38"/>
      <c r="E142" s="21"/>
      <c r="F142" s="21"/>
      <c r="G142" s="21"/>
      <c r="H142" s="21"/>
      <c r="I142" s="21"/>
      <c r="J142" s="21"/>
      <c r="K142" s="21"/>
      <c r="L142" s="21"/>
      <c r="M142" s="21"/>
      <c r="N142" s="21"/>
      <c r="O142" s="21"/>
      <c r="P142" s="21"/>
      <c r="Q142" s="21"/>
      <c r="R142" s="21"/>
      <c r="S142" s="21"/>
      <c r="T142" s="21"/>
      <c r="U142" s="21"/>
      <c r="V142" s="21"/>
      <c r="W142" s="21"/>
      <c r="X142" s="21"/>
      <c r="Y142" s="21"/>
    </row>
    <row r="143" spans="1:25">
      <c r="A143" s="11"/>
      <c r="B143" s="21"/>
      <c r="C143" s="38"/>
      <c r="D143" s="38"/>
      <c r="E143" s="21"/>
      <c r="F143" s="21"/>
      <c r="G143" s="21"/>
      <c r="H143" s="21"/>
      <c r="I143" s="21"/>
      <c r="J143" s="21"/>
      <c r="K143" s="21"/>
      <c r="L143" s="21"/>
      <c r="M143" s="21"/>
      <c r="N143" s="21"/>
      <c r="O143" s="21"/>
      <c r="P143" s="21"/>
      <c r="Q143" s="21"/>
      <c r="R143" s="21"/>
      <c r="S143" s="21"/>
      <c r="T143" s="21"/>
      <c r="U143" s="21"/>
      <c r="V143" s="21"/>
      <c r="W143" s="21"/>
      <c r="X143" s="21"/>
      <c r="Y143" s="21"/>
    </row>
    <row r="144" spans="1:25">
      <c r="A144" s="11"/>
      <c r="B144" s="21"/>
      <c r="C144" s="38"/>
      <c r="D144" s="38"/>
      <c r="E144" s="21"/>
      <c r="F144" s="21"/>
      <c r="G144" s="21"/>
      <c r="H144" s="21"/>
      <c r="I144" s="21"/>
      <c r="J144" s="21"/>
      <c r="K144" s="21"/>
      <c r="L144" s="21"/>
      <c r="M144" s="21"/>
      <c r="N144" s="21"/>
      <c r="O144" s="21"/>
      <c r="P144" s="21"/>
      <c r="Q144" s="21"/>
      <c r="R144" s="21"/>
      <c r="S144" s="21"/>
      <c r="T144" s="21"/>
      <c r="U144" s="21"/>
      <c r="V144" s="21"/>
      <c r="W144" s="21"/>
      <c r="X144" s="21"/>
      <c r="Y144" s="21"/>
    </row>
    <row r="145" spans="1:25">
      <c r="A145" s="11"/>
      <c r="B145" s="21"/>
      <c r="C145" s="38"/>
      <c r="D145" s="38"/>
      <c r="E145" s="21"/>
      <c r="F145" s="21"/>
      <c r="G145" s="21"/>
      <c r="H145" s="21"/>
      <c r="I145" s="21"/>
      <c r="J145" s="21"/>
      <c r="K145" s="21"/>
      <c r="L145" s="21"/>
      <c r="M145" s="21"/>
      <c r="N145" s="21"/>
      <c r="O145" s="21"/>
      <c r="P145" s="21"/>
      <c r="Q145" s="21"/>
      <c r="R145" s="21"/>
      <c r="S145" s="21"/>
      <c r="T145" s="21"/>
      <c r="U145" s="21"/>
      <c r="V145" s="21"/>
      <c r="W145" s="21"/>
      <c r="X145" s="21"/>
      <c r="Y145" s="21"/>
    </row>
    <row r="146" spans="1:25">
      <c r="A146" s="11"/>
      <c r="B146" s="21"/>
      <c r="C146" s="38"/>
      <c r="D146" s="38"/>
      <c r="E146" s="21"/>
      <c r="F146" s="21"/>
      <c r="G146" s="21"/>
      <c r="H146" s="21"/>
      <c r="I146" s="21"/>
      <c r="J146" s="21"/>
      <c r="K146" s="21"/>
      <c r="L146" s="21"/>
      <c r="M146" s="21"/>
      <c r="N146" s="21"/>
      <c r="O146" s="21"/>
      <c r="P146" s="21"/>
      <c r="Q146" s="21"/>
      <c r="R146" s="21"/>
      <c r="S146" s="21"/>
      <c r="T146" s="21"/>
      <c r="U146" s="21"/>
      <c r="V146" s="21"/>
      <c r="W146" s="21"/>
      <c r="X146" s="21"/>
      <c r="Y146" s="21"/>
    </row>
    <row r="147" spans="1:25">
      <c r="A147" s="11"/>
      <c r="B147" s="21"/>
      <c r="C147" s="38"/>
      <c r="D147" s="38"/>
      <c r="E147" s="21"/>
      <c r="F147" s="21"/>
      <c r="G147" s="21"/>
      <c r="H147" s="21"/>
      <c r="I147" s="21"/>
      <c r="J147" s="21"/>
      <c r="K147" s="21"/>
      <c r="L147" s="21"/>
      <c r="M147" s="21"/>
      <c r="N147" s="21"/>
      <c r="O147" s="21"/>
      <c r="P147" s="21"/>
      <c r="Q147" s="21"/>
      <c r="R147" s="21"/>
      <c r="S147" s="21"/>
      <c r="T147" s="21"/>
      <c r="U147" s="21"/>
      <c r="V147" s="21"/>
      <c r="W147" s="21"/>
      <c r="X147" s="21"/>
      <c r="Y147" s="21"/>
    </row>
    <row r="148" spans="1:25">
      <c r="A148" s="11"/>
      <c r="B148" s="21"/>
      <c r="C148" s="38"/>
      <c r="D148" s="38"/>
      <c r="E148" s="21"/>
      <c r="F148" s="21"/>
      <c r="G148" s="21"/>
      <c r="H148" s="21"/>
      <c r="I148" s="21"/>
      <c r="J148" s="21"/>
      <c r="K148" s="21"/>
      <c r="L148" s="21"/>
      <c r="M148" s="21"/>
      <c r="N148" s="21"/>
      <c r="O148" s="21"/>
      <c r="P148" s="21"/>
      <c r="Q148" s="21"/>
      <c r="R148" s="21"/>
      <c r="S148" s="21"/>
      <c r="T148" s="21"/>
      <c r="U148" s="21"/>
      <c r="V148" s="21"/>
      <c r="W148" s="21"/>
      <c r="X148" s="21"/>
      <c r="Y148" s="21"/>
    </row>
    <row r="149" spans="1:25">
      <c r="A149" s="11"/>
      <c r="B149" s="21"/>
      <c r="C149" s="38"/>
      <c r="D149" s="38"/>
      <c r="E149" s="21"/>
      <c r="F149" s="21"/>
      <c r="G149" s="21"/>
      <c r="H149" s="21"/>
      <c r="I149" s="21"/>
      <c r="J149" s="21"/>
      <c r="K149" s="21"/>
      <c r="L149" s="21"/>
      <c r="M149" s="21"/>
      <c r="N149" s="21"/>
      <c r="O149" s="21"/>
      <c r="P149" s="21"/>
      <c r="Q149" s="21"/>
      <c r="R149" s="21"/>
      <c r="S149" s="21"/>
      <c r="T149" s="21"/>
      <c r="U149" s="21"/>
      <c r="V149" s="21"/>
      <c r="W149" s="21"/>
      <c r="X149" s="21"/>
      <c r="Y149" s="21"/>
    </row>
    <row r="150" spans="1:25">
      <c r="A150" s="11"/>
      <c r="B150" s="21"/>
      <c r="C150" s="38"/>
      <c r="D150" s="38"/>
      <c r="E150" s="21"/>
      <c r="F150" s="21"/>
      <c r="G150" s="21"/>
      <c r="H150" s="21"/>
      <c r="I150" s="21"/>
      <c r="J150" s="21"/>
      <c r="K150" s="21"/>
      <c r="L150" s="21"/>
      <c r="M150" s="21"/>
      <c r="N150" s="21"/>
      <c r="O150" s="21"/>
      <c r="P150" s="21"/>
      <c r="Q150" s="21"/>
      <c r="R150" s="21"/>
      <c r="S150" s="21"/>
      <c r="T150" s="21"/>
      <c r="U150" s="21"/>
      <c r="V150" s="21"/>
      <c r="W150" s="21"/>
      <c r="X150" s="21"/>
      <c r="Y150" s="21"/>
    </row>
    <row r="151" spans="1:25">
      <c r="A151" s="11"/>
      <c r="B151" s="21"/>
      <c r="C151" s="38"/>
      <c r="D151" s="38"/>
      <c r="E151" s="21"/>
      <c r="F151" s="21"/>
      <c r="G151" s="21"/>
      <c r="H151" s="21"/>
      <c r="I151" s="21"/>
      <c r="J151" s="21"/>
      <c r="K151" s="21"/>
      <c r="L151" s="21"/>
      <c r="M151" s="21"/>
      <c r="N151" s="21"/>
      <c r="O151" s="21"/>
      <c r="P151" s="21"/>
      <c r="Q151" s="21"/>
      <c r="R151" s="21"/>
      <c r="S151" s="21"/>
      <c r="T151" s="21"/>
      <c r="U151" s="21"/>
      <c r="V151" s="21"/>
      <c r="W151" s="21"/>
      <c r="X151" s="21"/>
      <c r="Y151" s="21"/>
    </row>
    <row r="152" spans="1:25">
      <c r="A152" s="11"/>
      <c r="B152" s="21"/>
      <c r="C152" s="38"/>
      <c r="D152" s="38"/>
      <c r="E152" s="21"/>
      <c r="F152" s="21"/>
      <c r="G152" s="21"/>
      <c r="H152" s="21"/>
      <c r="I152" s="21"/>
      <c r="J152" s="21"/>
      <c r="K152" s="21"/>
      <c r="L152" s="21"/>
      <c r="M152" s="21"/>
      <c r="N152" s="21"/>
      <c r="O152" s="21"/>
      <c r="P152" s="21"/>
      <c r="Q152" s="21"/>
      <c r="R152" s="21"/>
      <c r="S152" s="21"/>
      <c r="T152" s="21"/>
      <c r="U152" s="21"/>
      <c r="V152" s="21"/>
      <c r="W152" s="21"/>
      <c r="X152" s="21"/>
      <c r="Y152" s="21"/>
    </row>
    <row r="153" spans="1:25">
      <c r="A153" s="11"/>
      <c r="B153" s="21"/>
      <c r="C153" s="38"/>
      <c r="D153" s="38"/>
      <c r="E153" s="21"/>
      <c r="F153" s="21"/>
      <c r="G153" s="21"/>
      <c r="H153" s="21"/>
      <c r="I153" s="21"/>
      <c r="J153" s="21"/>
      <c r="K153" s="21"/>
      <c r="L153" s="21"/>
      <c r="M153" s="21"/>
      <c r="N153" s="21"/>
      <c r="O153" s="21"/>
      <c r="P153" s="21"/>
      <c r="Q153" s="21"/>
      <c r="R153" s="21"/>
      <c r="S153" s="21"/>
      <c r="T153" s="21"/>
      <c r="U153" s="21"/>
      <c r="V153" s="21"/>
      <c r="W153" s="21"/>
      <c r="X153" s="21"/>
      <c r="Y153" s="21"/>
    </row>
    <row r="154" spans="1:25">
      <c r="A154" s="11"/>
      <c r="B154" s="21"/>
      <c r="C154" s="38"/>
      <c r="D154" s="38"/>
      <c r="E154" s="21"/>
      <c r="F154" s="21"/>
      <c r="G154" s="21"/>
      <c r="H154" s="21"/>
      <c r="I154" s="21"/>
      <c r="J154" s="21"/>
      <c r="K154" s="21"/>
      <c r="L154" s="21"/>
      <c r="M154" s="21"/>
      <c r="N154" s="21"/>
      <c r="O154" s="21"/>
      <c r="P154" s="21"/>
      <c r="Q154" s="21"/>
      <c r="R154" s="21"/>
      <c r="S154" s="21"/>
      <c r="T154" s="21"/>
      <c r="U154" s="21"/>
      <c r="V154" s="21"/>
      <c r="W154" s="21"/>
      <c r="X154" s="21"/>
      <c r="Y154" s="21"/>
    </row>
    <row r="155" spans="1:25">
      <c r="A155" s="11"/>
      <c r="B155" s="21"/>
      <c r="C155" s="38"/>
      <c r="D155" s="38"/>
      <c r="E155" s="21"/>
      <c r="F155" s="21"/>
      <c r="G155" s="21"/>
      <c r="H155" s="21"/>
      <c r="I155" s="21"/>
      <c r="J155" s="21"/>
      <c r="K155" s="21"/>
      <c r="L155" s="21"/>
      <c r="M155" s="21"/>
      <c r="N155" s="21"/>
      <c r="O155" s="21"/>
      <c r="P155" s="21"/>
      <c r="Q155" s="21"/>
      <c r="R155" s="21"/>
      <c r="S155" s="21"/>
      <c r="T155" s="21"/>
      <c r="U155" s="21"/>
      <c r="V155" s="21"/>
      <c r="W155" s="21"/>
      <c r="X155" s="21"/>
      <c r="Y155" s="21"/>
    </row>
    <row r="156" spans="1:25">
      <c r="A156" s="11"/>
      <c r="B156" s="21"/>
      <c r="C156" s="38"/>
      <c r="D156" s="38"/>
      <c r="E156" s="21"/>
      <c r="F156" s="21"/>
      <c r="G156" s="21"/>
      <c r="H156" s="21"/>
      <c r="I156" s="21"/>
      <c r="J156" s="21"/>
      <c r="K156" s="21"/>
      <c r="L156" s="21"/>
      <c r="M156" s="21"/>
      <c r="N156" s="21"/>
      <c r="O156" s="21"/>
      <c r="P156" s="21"/>
      <c r="Q156" s="21"/>
      <c r="R156" s="21"/>
      <c r="S156" s="21"/>
      <c r="T156" s="21"/>
      <c r="U156" s="21"/>
      <c r="V156" s="21"/>
      <c r="W156" s="21"/>
      <c r="X156" s="21"/>
      <c r="Y156" s="21"/>
    </row>
    <row r="157" spans="1:25">
      <c r="A157" s="11"/>
      <c r="B157" s="21"/>
      <c r="C157" s="38"/>
      <c r="D157" s="38"/>
      <c r="E157" s="21"/>
      <c r="F157" s="21"/>
      <c r="G157" s="21"/>
      <c r="H157" s="21"/>
      <c r="I157" s="21"/>
      <c r="J157" s="21"/>
      <c r="K157" s="21"/>
      <c r="L157" s="21"/>
      <c r="M157" s="21"/>
      <c r="N157" s="21"/>
      <c r="O157" s="21"/>
      <c r="P157" s="21"/>
      <c r="Q157" s="21"/>
      <c r="R157" s="21"/>
      <c r="S157" s="21"/>
      <c r="T157" s="21"/>
      <c r="U157" s="21"/>
      <c r="V157" s="21"/>
      <c r="W157" s="21"/>
      <c r="X157" s="21"/>
      <c r="Y157" s="21"/>
    </row>
    <row r="158" spans="1:25">
      <c r="A158" s="11"/>
      <c r="B158" s="21"/>
      <c r="C158" s="38"/>
      <c r="D158" s="38"/>
      <c r="E158" s="21"/>
      <c r="F158" s="21"/>
      <c r="G158" s="21"/>
      <c r="H158" s="21"/>
      <c r="I158" s="21"/>
      <c r="J158" s="21"/>
      <c r="K158" s="21"/>
      <c r="L158" s="21"/>
      <c r="M158" s="21"/>
      <c r="N158" s="21"/>
      <c r="O158" s="21"/>
      <c r="P158" s="21"/>
      <c r="Q158" s="21"/>
      <c r="R158" s="21"/>
      <c r="S158" s="21"/>
      <c r="T158" s="21"/>
      <c r="U158" s="21"/>
      <c r="V158" s="21"/>
      <c r="W158" s="21"/>
      <c r="X158" s="21"/>
      <c r="Y158" s="21"/>
    </row>
    <row r="159" spans="1:25">
      <c r="A159" s="11"/>
      <c r="B159" s="21"/>
      <c r="C159" s="38"/>
      <c r="D159" s="38"/>
      <c r="E159" s="21"/>
      <c r="F159" s="21"/>
      <c r="G159" s="21"/>
      <c r="H159" s="21"/>
      <c r="I159" s="21"/>
      <c r="J159" s="21"/>
      <c r="K159" s="21"/>
      <c r="L159" s="21"/>
      <c r="M159" s="21"/>
      <c r="N159" s="21"/>
      <c r="O159" s="21"/>
      <c r="P159" s="21"/>
      <c r="Q159" s="21"/>
      <c r="R159" s="21"/>
      <c r="S159" s="21"/>
      <c r="T159" s="21"/>
      <c r="U159" s="21"/>
      <c r="V159" s="21"/>
      <c r="W159" s="21"/>
      <c r="X159" s="21"/>
      <c r="Y159" s="21"/>
    </row>
    <row r="160" spans="1:25">
      <c r="A160" s="11"/>
      <c r="B160" s="21"/>
      <c r="C160" s="38"/>
      <c r="D160" s="38"/>
      <c r="E160" s="21"/>
      <c r="F160" s="21"/>
      <c r="G160" s="21"/>
      <c r="H160" s="21"/>
      <c r="I160" s="21"/>
      <c r="J160" s="21"/>
      <c r="K160" s="21"/>
      <c r="L160" s="21"/>
      <c r="M160" s="21"/>
      <c r="N160" s="21"/>
      <c r="O160" s="21"/>
      <c r="P160" s="21"/>
      <c r="Q160" s="21"/>
      <c r="R160" s="21"/>
      <c r="S160" s="21"/>
      <c r="T160" s="21"/>
      <c r="U160" s="21"/>
      <c r="V160" s="21"/>
      <c r="W160" s="21"/>
      <c r="X160" s="21"/>
      <c r="Y160" s="21"/>
    </row>
    <row r="161" spans="1:25">
      <c r="A161" s="11"/>
      <c r="B161" s="21"/>
      <c r="C161" s="38"/>
      <c r="D161" s="38"/>
      <c r="E161" s="21"/>
      <c r="F161" s="21"/>
      <c r="G161" s="21"/>
      <c r="H161" s="21"/>
      <c r="I161" s="21"/>
      <c r="J161" s="21"/>
      <c r="K161" s="21"/>
      <c r="L161" s="21"/>
      <c r="M161" s="21"/>
      <c r="N161" s="21"/>
      <c r="O161" s="21"/>
      <c r="P161" s="21"/>
      <c r="Q161" s="21"/>
      <c r="R161" s="21"/>
      <c r="S161" s="21"/>
      <c r="T161" s="21"/>
      <c r="U161" s="21"/>
      <c r="V161" s="21"/>
      <c r="W161" s="21"/>
      <c r="X161" s="21"/>
      <c r="Y161" s="21"/>
    </row>
    <row r="162" spans="1:25">
      <c r="A162" s="11"/>
      <c r="B162" s="21"/>
      <c r="C162" s="38"/>
      <c r="D162" s="38"/>
      <c r="E162" s="21"/>
      <c r="F162" s="21"/>
      <c r="G162" s="21"/>
      <c r="H162" s="21"/>
      <c r="I162" s="21"/>
      <c r="J162" s="21"/>
      <c r="K162" s="21"/>
      <c r="L162" s="21"/>
      <c r="M162" s="21"/>
      <c r="N162" s="21"/>
      <c r="O162" s="21"/>
      <c r="P162" s="21"/>
      <c r="Q162" s="21"/>
      <c r="R162" s="21"/>
      <c r="S162" s="21"/>
      <c r="T162" s="21"/>
      <c r="U162" s="21"/>
      <c r="V162" s="21"/>
      <c r="W162" s="21"/>
      <c r="X162" s="21"/>
      <c r="Y162" s="21"/>
    </row>
    <row r="163" spans="1:25">
      <c r="A163" s="11"/>
      <c r="B163" s="21"/>
      <c r="C163" s="38"/>
      <c r="D163" s="38"/>
      <c r="E163" s="21"/>
      <c r="F163" s="21"/>
      <c r="G163" s="21"/>
      <c r="H163" s="21"/>
      <c r="I163" s="21"/>
      <c r="J163" s="21"/>
      <c r="K163" s="21"/>
      <c r="L163" s="21"/>
      <c r="M163" s="21"/>
      <c r="N163" s="21"/>
      <c r="O163" s="21"/>
      <c r="P163" s="21"/>
      <c r="Q163" s="21"/>
      <c r="R163" s="21"/>
      <c r="S163" s="21"/>
      <c r="T163" s="21"/>
      <c r="U163" s="21"/>
      <c r="V163" s="21"/>
      <c r="W163" s="21"/>
      <c r="X163" s="21"/>
      <c r="Y163" s="21"/>
    </row>
    <row r="164" spans="1:25">
      <c r="A164" s="11"/>
      <c r="B164" s="21"/>
      <c r="C164" s="38"/>
      <c r="D164" s="38"/>
      <c r="E164" s="21"/>
      <c r="F164" s="21"/>
      <c r="G164" s="21"/>
      <c r="H164" s="21"/>
      <c r="I164" s="21"/>
      <c r="J164" s="21"/>
      <c r="K164" s="21"/>
      <c r="L164" s="21"/>
      <c r="M164" s="21"/>
      <c r="N164" s="21"/>
      <c r="O164" s="21"/>
      <c r="P164" s="21"/>
      <c r="Q164" s="21"/>
      <c r="R164" s="21"/>
      <c r="S164" s="21"/>
      <c r="T164" s="21"/>
      <c r="U164" s="21"/>
      <c r="V164" s="21"/>
      <c r="W164" s="21"/>
      <c r="X164" s="21"/>
      <c r="Y164" s="21"/>
    </row>
    <row r="165" spans="1:25">
      <c r="A165" s="11"/>
      <c r="B165" s="21"/>
      <c r="C165" s="38"/>
      <c r="D165" s="38"/>
      <c r="E165" s="21"/>
      <c r="F165" s="21"/>
      <c r="G165" s="21"/>
      <c r="H165" s="21"/>
      <c r="I165" s="21"/>
      <c r="J165" s="21"/>
      <c r="K165" s="21"/>
      <c r="L165" s="21"/>
      <c r="M165" s="21"/>
      <c r="N165" s="21"/>
      <c r="O165" s="21"/>
      <c r="P165" s="21"/>
      <c r="Q165" s="21"/>
      <c r="R165" s="21"/>
      <c r="S165" s="21"/>
      <c r="T165" s="21"/>
      <c r="U165" s="21"/>
      <c r="V165" s="21"/>
      <c r="W165" s="21"/>
      <c r="X165" s="21"/>
      <c r="Y165" s="21"/>
    </row>
    <row r="166" spans="1:25">
      <c r="A166" s="11"/>
      <c r="B166" s="21"/>
      <c r="C166" s="38"/>
      <c r="D166" s="38"/>
      <c r="E166" s="21"/>
      <c r="F166" s="21"/>
      <c r="G166" s="21"/>
      <c r="H166" s="21"/>
      <c r="I166" s="21"/>
      <c r="J166" s="21"/>
      <c r="K166" s="21"/>
      <c r="L166" s="21"/>
      <c r="M166" s="21"/>
      <c r="N166" s="21"/>
      <c r="O166" s="21"/>
      <c r="P166" s="21"/>
      <c r="Q166" s="21"/>
      <c r="R166" s="21"/>
      <c r="S166" s="21"/>
      <c r="T166" s="21"/>
      <c r="U166" s="21"/>
      <c r="V166" s="21"/>
      <c r="W166" s="21"/>
      <c r="X166" s="21"/>
      <c r="Y166" s="21"/>
    </row>
    <row r="167" spans="1:25">
      <c r="A167" s="11"/>
      <c r="B167" s="21"/>
      <c r="C167" s="38"/>
      <c r="D167" s="38"/>
      <c r="E167" s="21"/>
      <c r="F167" s="21"/>
      <c r="G167" s="21"/>
      <c r="H167" s="21"/>
      <c r="I167" s="21"/>
      <c r="J167" s="21"/>
      <c r="K167" s="21"/>
      <c r="L167" s="21"/>
      <c r="M167" s="21"/>
      <c r="N167" s="21"/>
      <c r="O167" s="21"/>
      <c r="P167" s="21"/>
      <c r="Q167" s="21"/>
      <c r="R167" s="21"/>
      <c r="S167" s="21"/>
      <c r="T167" s="21"/>
      <c r="U167" s="21"/>
      <c r="V167" s="21"/>
      <c r="W167" s="21"/>
      <c r="X167" s="21"/>
      <c r="Y167" s="21"/>
    </row>
    <row r="168" spans="1:25">
      <c r="A168" s="11"/>
      <c r="B168" s="21"/>
      <c r="C168" s="38"/>
      <c r="D168" s="38"/>
      <c r="E168" s="21"/>
      <c r="F168" s="21"/>
      <c r="G168" s="21"/>
      <c r="H168" s="21"/>
      <c r="I168" s="21"/>
      <c r="J168" s="21"/>
      <c r="K168" s="21"/>
      <c r="L168" s="21"/>
      <c r="M168" s="21"/>
      <c r="N168" s="21"/>
      <c r="O168" s="21"/>
      <c r="P168" s="21"/>
      <c r="Q168" s="21"/>
      <c r="R168" s="21"/>
      <c r="S168" s="21"/>
      <c r="T168" s="21"/>
      <c r="U168" s="21"/>
      <c r="V168" s="21"/>
      <c r="W168" s="21"/>
      <c r="X168" s="21"/>
      <c r="Y168" s="21"/>
    </row>
    <row r="169" spans="1:25">
      <c r="A169" s="11"/>
      <c r="B169" s="21"/>
      <c r="C169" s="38"/>
      <c r="D169" s="38"/>
      <c r="E169" s="21"/>
      <c r="F169" s="21"/>
      <c r="G169" s="21"/>
      <c r="H169" s="21"/>
      <c r="I169" s="21"/>
      <c r="J169" s="21"/>
      <c r="K169" s="21"/>
      <c r="L169" s="21"/>
      <c r="M169" s="21"/>
      <c r="N169" s="21"/>
      <c r="O169" s="21"/>
      <c r="P169" s="21"/>
      <c r="Q169" s="21"/>
      <c r="R169" s="21"/>
      <c r="S169" s="21"/>
      <c r="T169" s="21"/>
      <c r="U169" s="21"/>
      <c r="V169" s="21"/>
      <c r="W169" s="21"/>
      <c r="X169" s="21"/>
      <c r="Y169" s="21"/>
    </row>
    <row r="170" spans="1:25">
      <c r="A170" s="11"/>
      <c r="B170" s="21"/>
      <c r="C170" s="38"/>
      <c r="D170" s="38"/>
      <c r="E170" s="21"/>
      <c r="F170" s="21"/>
      <c r="G170" s="21"/>
      <c r="H170" s="21"/>
      <c r="I170" s="21"/>
      <c r="J170" s="21"/>
      <c r="K170" s="21"/>
      <c r="L170" s="21"/>
      <c r="M170" s="21"/>
      <c r="N170" s="21"/>
      <c r="O170" s="21"/>
      <c r="P170" s="21"/>
      <c r="Q170" s="21"/>
      <c r="R170" s="21"/>
      <c r="S170" s="21"/>
      <c r="T170" s="21"/>
      <c r="U170" s="21"/>
      <c r="V170" s="21"/>
      <c r="W170" s="21"/>
      <c r="X170" s="21"/>
      <c r="Y170" s="21"/>
    </row>
    <row r="171" spans="1:25">
      <c r="A171" s="11"/>
      <c r="B171" s="21"/>
      <c r="C171" s="38"/>
      <c r="D171" s="38"/>
      <c r="E171" s="21"/>
      <c r="F171" s="21"/>
      <c r="G171" s="21"/>
      <c r="H171" s="21"/>
      <c r="I171" s="21"/>
      <c r="J171" s="21"/>
      <c r="K171" s="21"/>
      <c r="L171" s="21"/>
      <c r="M171" s="21"/>
      <c r="N171" s="21"/>
      <c r="O171" s="21"/>
      <c r="P171" s="21"/>
      <c r="Q171" s="21"/>
      <c r="R171" s="21"/>
      <c r="S171" s="21"/>
      <c r="T171" s="21"/>
      <c r="U171" s="21"/>
      <c r="V171" s="21"/>
      <c r="W171" s="21"/>
      <c r="X171" s="21"/>
      <c r="Y171" s="21"/>
    </row>
    <row r="172" spans="1:25">
      <c r="A172" s="11"/>
      <c r="B172" s="21"/>
      <c r="C172" s="38"/>
      <c r="D172" s="38"/>
      <c r="E172" s="21"/>
      <c r="F172" s="21"/>
      <c r="G172" s="21"/>
      <c r="H172" s="21"/>
      <c r="I172" s="21"/>
      <c r="J172" s="21"/>
      <c r="K172" s="21"/>
      <c r="L172" s="21"/>
      <c r="M172" s="21"/>
      <c r="N172" s="21"/>
      <c r="O172" s="21"/>
      <c r="P172" s="21"/>
      <c r="Q172" s="21"/>
      <c r="R172" s="21"/>
      <c r="S172" s="21"/>
      <c r="T172" s="21"/>
      <c r="U172" s="21"/>
      <c r="V172" s="21"/>
      <c r="W172" s="21"/>
      <c r="X172" s="21"/>
      <c r="Y172" s="21"/>
    </row>
    <row r="173" spans="1:25">
      <c r="A173" s="11"/>
      <c r="B173" s="21"/>
      <c r="C173" s="38"/>
      <c r="D173" s="38"/>
      <c r="E173" s="21"/>
      <c r="F173" s="21"/>
      <c r="G173" s="21"/>
      <c r="H173" s="21"/>
      <c r="I173" s="21"/>
      <c r="J173" s="21"/>
      <c r="K173" s="21"/>
      <c r="L173" s="21"/>
      <c r="M173" s="21"/>
      <c r="N173" s="21"/>
      <c r="O173" s="21"/>
      <c r="P173" s="21"/>
      <c r="Q173" s="21"/>
      <c r="R173" s="21"/>
      <c r="S173" s="21"/>
      <c r="T173" s="21"/>
      <c r="U173" s="21"/>
      <c r="V173" s="21"/>
      <c r="W173" s="21"/>
      <c r="X173" s="21"/>
      <c r="Y173" s="21"/>
    </row>
    <row r="174" spans="1:25">
      <c r="A174" s="11"/>
      <c r="B174" s="21"/>
      <c r="C174" s="38"/>
      <c r="D174" s="38"/>
      <c r="E174" s="21"/>
      <c r="F174" s="21"/>
      <c r="G174" s="21"/>
      <c r="H174" s="21"/>
      <c r="I174" s="21"/>
      <c r="J174" s="21"/>
      <c r="K174" s="21"/>
      <c r="L174" s="21"/>
      <c r="M174" s="21"/>
      <c r="N174" s="21"/>
      <c r="O174" s="21"/>
      <c r="P174" s="21"/>
      <c r="Q174" s="21"/>
      <c r="R174" s="21"/>
      <c r="S174" s="21"/>
      <c r="T174" s="21"/>
      <c r="U174" s="21"/>
      <c r="V174" s="21"/>
      <c r="W174" s="21"/>
      <c r="X174" s="21"/>
      <c r="Y174" s="21"/>
    </row>
    <row r="175" spans="1:25">
      <c r="A175" s="11"/>
      <c r="B175" s="21"/>
      <c r="C175" s="38"/>
      <c r="D175" s="38"/>
      <c r="E175" s="21"/>
      <c r="F175" s="21"/>
      <c r="G175" s="21"/>
      <c r="H175" s="21"/>
      <c r="I175" s="21"/>
      <c r="J175" s="21"/>
      <c r="K175" s="21"/>
      <c r="L175" s="21"/>
      <c r="M175" s="21"/>
      <c r="N175" s="21"/>
      <c r="O175" s="21"/>
      <c r="P175" s="21"/>
      <c r="Q175" s="21"/>
      <c r="R175" s="21"/>
      <c r="S175" s="21"/>
      <c r="T175" s="21"/>
      <c r="U175" s="21"/>
      <c r="V175" s="21"/>
      <c r="W175" s="21"/>
      <c r="X175" s="21"/>
      <c r="Y175" s="21"/>
    </row>
    <row r="176" spans="1:25">
      <c r="A176" s="11"/>
      <c r="B176" s="21"/>
      <c r="C176" s="38"/>
      <c r="D176" s="38"/>
      <c r="E176" s="21"/>
      <c r="F176" s="21"/>
      <c r="G176" s="21"/>
      <c r="H176" s="21"/>
      <c r="I176" s="21"/>
      <c r="J176" s="21"/>
      <c r="K176" s="21"/>
      <c r="L176" s="21"/>
      <c r="M176" s="21"/>
      <c r="N176" s="21"/>
      <c r="O176" s="21"/>
      <c r="P176" s="21"/>
      <c r="Q176" s="21"/>
      <c r="R176" s="21"/>
      <c r="S176" s="21"/>
      <c r="T176" s="21"/>
      <c r="U176" s="21"/>
      <c r="V176" s="21"/>
      <c r="W176" s="21"/>
      <c r="X176" s="21"/>
      <c r="Y176" s="21"/>
    </row>
    <row r="177" spans="1:25">
      <c r="A177" s="11"/>
      <c r="B177" s="21"/>
      <c r="C177" s="38"/>
      <c r="D177" s="38"/>
      <c r="E177" s="21"/>
      <c r="F177" s="21"/>
      <c r="G177" s="21"/>
      <c r="H177" s="21"/>
      <c r="I177" s="21"/>
      <c r="J177" s="21"/>
      <c r="K177" s="21"/>
      <c r="L177" s="21"/>
      <c r="M177" s="21"/>
      <c r="N177" s="21"/>
      <c r="O177" s="21"/>
      <c r="P177" s="21"/>
      <c r="Q177" s="21"/>
      <c r="R177" s="21"/>
      <c r="S177" s="21"/>
      <c r="T177" s="21"/>
      <c r="U177" s="21"/>
      <c r="V177" s="21"/>
      <c r="W177" s="21"/>
      <c r="X177" s="21"/>
      <c r="Y177" s="21"/>
    </row>
    <row r="178" spans="1:25">
      <c r="A178" s="11"/>
      <c r="B178" s="21"/>
      <c r="C178" s="38"/>
      <c r="D178" s="38"/>
      <c r="E178" s="21"/>
      <c r="F178" s="21"/>
      <c r="G178" s="21"/>
      <c r="H178" s="21"/>
      <c r="I178" s="21"/>
      <c r="J178" s="21"/>
      <c r="K178" s="21"/>
      <c r="L178" s="21"/>
      <c r="M178" s="21"/>
      <c r="N178" s="21"/>
      <c r="O178" s="21"/>
      <c r="P178" s="21"/>
      <c r="Q178" s="21"/>
      <c r="R178" s="21"/>
      <c r="S178" s="21"/>
      <c r="T178" s="21"/>
      <c r="U178" s="21"/>
      <c r="V178" s="21"/>
      <c r="W178" s="21"/>
      <c r="X178" s="21"/>
      <c r="Y178" s="21"/>
    </row>
    <row r="179" spans="1:25">
      <c r="A179" s="11"/>
      <c r="B179" s="21"/>
      <c r="C179" s="38"/>
      <c r="D179" s="38"/>
      <c r="E179" s="21"/>
      <c r="F179" s="21"/>
      <c r="G179" s="21"/>
      <c r="H179" s="21"/>
      <c r="I179" s="21"/>
      <c r="J179" s="21"/>
      <c r="K179" s="21"/>
      <c r="L179" s="21"/>
      <c r="M179" s="21"/>
      <c r="N179" s="21"/>
      <c r="O179" s="21"/>
      <c r="P179" s="21"/>
      <c r="Q179" s="21"/>
      <c r="R179" s="21"/>
      <c r="S179" s="21"/>
      <c r="T179" s="21"/>
      <c r="U179" s="21"/>
      <c r="V179" s="21"/>
      <c r="W179" s="21"/>
      <c r="X179" s="21"/>
      <c r="Y179" s="21"/>
    </row>
    <row r="180" spans="1:25">
      <c r="A180" s="11"/>
      <c r="B180" s="21"/>
      <c r="C180" s="38"/>
      <c r="D180" s="38"/>
      <c r="E180" s="21"/>
      <c r="F180" s="21"/>
      <c r="G180" s="21"/>
      <c r="H180" s="21"/>
      <c r="I180" s="21"/>
      <c r="J180" s="21"/>
      <c r="K180" s="21"/>
      <c r="L180" s="21"/>
      <c r="M180" s="21"/>
      <c r="N180" s="21"/>
      <c r="O180" s="21"/>
      <c r="P180" s="21"/>
      <c r="Q180" s="21"/>
      <c r="R180" s="21"/>
      <c r="S180" s="21"/>
      <c r="T180" s="21"/>
      <c r="U180" s="21"/>
      <c r="V180" s="21"/>
      <c r="W180" s="21"/>
      <c r="X180" s="21"/>
      <c r="Y180" s="21"/>
    </row>
    <row r="181" spans="1:25">
      <c r="A181" s="11"/>
      <c r="B181" s="21"/>
      <c r="C181" s="38"/>
      <c r="D181" s="38"/>
      <c r="E181" s="21"/>
      <c r="F181" s="21"/>
      <c r="G181" s="21"/>
      <c r="H181" s="21"/>
      <c r="I181" s="21"/>
      <c r="J181" s="21"/>
      <c r="K181" s="21"/>
      <c r="L181" s="21"/>
      <c r="M181" s="21"/>
      <c r="N181" s="21"/>
      <c r="O181" s="21"/>
      <c r="P181" s="21"/>
      <c r="Q181" s="21"/>
      <c r="R181" s="21"/>
      <c r="S181" s="21"/>
      <c r="T181" s="21"/>
      <c r="U181" s="21"/>
      <c r="V181" s="21"/>
      <c r="W181" s="21"/>
      <c r="X181" s="21"/>
      <c r="Y181" s="21"/>
    </row>
    <row r="182" spans="1:25">
      <c r="A182" s="11"/>
      <c r="B182" s="21"/>
      <c r="C182" s="38"/>
      <c r="D182" s="38"/>
      <c r="E182" s="21"/>
      <c r="F182" s="21"/>
      <c r="G182" s="21"/>
      <c r="H182" s="21"/>
      <c r="I182" s="21"/>
      <c r="J182" s="21"/>
      <c r="K182" s="21"/>
      <c r="L182" s="21"/>
      <c r="M182" s="21"/>
      <c r="N182" s="21"/>
      <c r="O182" s="21"/>
      <c r="P182" s="21"/>
      <c r="Q182" s="21"/>
      <c r="R182" s="21"/>
      <c r="S182" s="21"/>
      <c r="T182" s="21"/>
      <c r="U182" s="21"/>
      <c r="V182" s="21"/>
      <c r="W182" s="21"/>
      <c r="X182" s="21"/>
      <c r="Y182" s="21"/>
    </row>
    <row r="183" spans="1:25">
      <c r="A183" s="11"/>
      <c r="B183" s="21"/>
      <c r="C183" s="38"/>
      <c r="D183" s="38"/>
      <c r="E183" s="21"/>
      <c r="F183" s="21"/>
      <c r="G183" s="21"/>
      <c r="H183" s="21"/>
      <c r="I183" s="21"/>
      <c r="J183" s="21"/>
      <c r="K183" s="21"/>
      <c r="L183" s="21"/>
      <c r="M183" s="21"/>
      <c r="N183" s="21"/>
      <c r="O183" s="21"/>
      <c r="P183" s="21"/>
      <c r="Q183" s="21"/>
      <c r="R183" s="21"/>
      <c r="S183" s="21"/>
      <c r="T183" s="21"/>
      <c r="U183" s="21"/>
      <c r="V183" s="21"/>
      <c r="W183" s="21"/>
      <c r="X183" s="21"/>
      <c r="Y183" s="21"/>
    </row>
    <row r="184" spans="1:25">
      <c r="A184" s="11"/>
      <c r="B184" s="21"/>
      <c r="C184" s="38"/>
      <c r="D184" s="38"/>
      <c r="E184" s="21"/>
      <c r="F184" s="21"/>
      <c r="G184" s="21"/>
      <c r="H184" s="21"/>
      <c r="I184" s="21"/>
      <c r="J184" s="21"/>
      <c r="K184" s="21"/>
      <c r="L184" s="21"/>
      <c r="M184" s="21"/>
      <c r="N184" s="21"/>
      <c r="O184" s="21"/>
      <c r="P184" s="21"/>
      <c r="Q184" s="21"/>
      <c r="R184" s="21"/>
      <c r="S184" s="21"/>
      <c r="T184" s="21"/>
      <c r="U184" s="21"/>
      <c r="V184" s="21"/>
      <c r="W184" s="21"/>
      <c r="X184" s="21"/>
      <c r="Y184" s="21"/>
    </row>
    <row r="185" spans="1:25">
      <c r="A185" s="11"/>
      <c r="B185" s="21"/>
      <c r="C185" s="38"/>
      <c r="D185" s="38"/>
      <c r="E185" s="21"/>
      <c r="F185" s="21"/>
      <c r="G185" s="21"/>
      <c r="H185" s="21"/>
      <c r="I185" s="21"/>
      <c r="J185" s="21"/>
      <c r="K185" s="21"/>
      <c r="L185" s="21"/>
      <c r="M185" s="21"/>
      <c r="N185" s="21"/>
      <c r="O185" s="21"/>
      <c r="P185" s="21"/>
      <c r="Q185" s="21"/>
      <c r="R185" s="21"/>
      <c r="S185" s="21"/>
      <c r="T185" s="21"/>
      <c r="U185" s="21"/>
      <c r="V185" s="21"/>
      <c r="W185" s="21"/>
      <c r="X185" s="21"/>
      <c r="Y185" s="21"/>
    </row>
    <row r="186" spans="1:25">
      <c r="A186" s="11"/>
      <c r="B186" s="21"/>
      <c r="C186" s="38"/>
      <c r="D186" s="38"/>
      <c r="E186" s="21"/>
      <c r="F186" s="21"/>
      <c r="G186" s="21"/>
      <c r="H186" s="21"/>
      <c r="I186" s="21"/>
      <c r="J186" s="21"/>
      <c r="K186" s="21"/>
      <c r="L186" s="21"/>
      <c r="M186" s="21"/>
      <c r="N186" s="21"/>
      <c r="O186" s="21"/>
      <c r="P186" s="21"/>
      <c r="Q186" s="21"/>
      <c r="R186" s="21"/>
      <c r="S186" s="21"/>
      <c r="T186" s="21"/>
      <c r="U186" s="21"/>
      <c r="V186" s="21"/>
      <c r="W186" s="21"/>
      <c r="X186" s="21"/>
      <c r="Y186" s="21"/>
    </row>
    <row r="187" spans="1:25">
      <c r="A187" s="11"/>
      <c r="B187" s="21"/>
      <c r="C187" s="38"/>
      <c r="D187" s="38"/>
      <c r="E187" s="21"/>
      <c r="F187" s="21"/>
      <c r="G187" s="21"/>
      <c r="H187" s="21"/>
      <c r="I187" s="21"/>
      <c r="J187" s="21"/>
      <c r="K187" s="21"/>
      <c r="L187" s="21"/>
      <c r="M187" s="21"/>
      <c r="N187" s="21"/>
      <c r="O187" s="21"/>
      <c r="P187" s="21"/>
      <c r="Q187" s="21"/>
      <c r="R187" s="21"/>
      <c r="S187" s="21"/>
      <c r="T187" s="21"/>
      <c r="U187" s="21"/>
      <c r="V187" s="21"/>
      <c r="W187" s="21"/>
      <c r="X187" s="21"/>
      <c r="Y187" s="21"/>
    </row>
    <row r="188" spans="1:25">
      <c r="A188" s="11"/>
      <c r="B188" s="21"/>
      <c r="C188" s="38"/>
      <c r="D188" s="38"/>
      <c r="E188" s="21"/>
      <c r="F188" s="21"/>
      <c r="G188" s="21"/>
      <c r="H188" s="21"/>
      <c r="I188" s="21"/>
      <c r="J188" s="21"/>
      <c r="K188" s="21"/>
      <c r="L188" s="21"/>
      <c r="M188" s="21"/>
      <c r="N188" s="21"/>
      <c r="O188" s="21"/>
      <c r="P188" s="21"/>
      <c r="Q188" s="21"/>
      <c r="R188" s="21"/>
      <c r="S188" s="21"/>
      <c r="T188" s="21"/>
      <c r="U188" s="21"/>
      <c r="V188" s="21"/>
      <c r="W188" s="21"/>
      <c r="X188" s="21"/>
      <c r="Y188" s="21"/>
    </row>
    <row r="189" spans="1:25">
      <c r="A189" s="11"/>
      <c r="B189" s="21"/>
      <c r="C189" s="38"/>
      <c r="D189" s="38"/>
      <c r="E189" s="21"/>
      <c r="F189" s="21"/>
      <c r="G189" s="21"/>
      <c r="H189" s="21"/>
      <c r="I189" s="21"/>
      <c r="J189" s="21"/>
      <c r="K189" s="21"/>
      <c r="L189" s="21"/>
      <c r="M189" s="21"/>
      <c r="N189" s="21"/>
      <c r="O189" s="21"/>
      <c r="P189" s="21"/>
      <c r="Q189" s="21"/>
      <c r="R189" s="21"/>
      <c r="S189" s="21"/>
      <c r="T189" s="21"/>
      <c r="U189" s="21"/>
      <c r="V189" s="21"/>
      <c r="W189" s="21"/>
      <c r="X189" s="21"/>
      <c r="Y189" s="21"/>
    </row>
    <row r="190" spans="1:25">
      <c r="A190" s="11"/>
      <c r="B190" s="21"/>
      <c r="C190" s="38"/>
      <c r="D190" s="38"/>
      <c r="E190" s="21"/>
      <c r="F190" s="21"/>
      <c r="G190" s="21"/>
      <c r="H190" s="21"/>
      <c r="I190" s="21"/>
      <c r="J190" s="21"/>
      <c r="K190" s="21"/>
      <c r="L190" s="21"/>
      <c r="M190" s="21"/>
      <c r="N190" s="21"/>
      <c r="O190" s="21"/>
      <c r="P190" s="21"/>
      <c r="Q190" s="21"/>
      <c r="R190" s="21"/>
      <c r="S190" s="21"/>
      <c r="T190" s="21"/>
      <c r="U190" s="21"/>
      <c r="V190" s="21"/>
      <c r="W190" s="21"/>
      <c r="X190" s="21"/>
      <c r="Y190" s="21"/>
    </row>
    <row r="191" spans="1:25">
      <c r="A191" s="11"/>
      <c r="B191" s="21"/>
      <c r="C191" s="38"/>
      <c r="D191" s="38"/>
      <c r="E191" s="21"/>
      <c r="F191" s="21"/>
      <c r="G191" s="21"/>
      <c r="H191" s="21"/>
      <c r="I191" s="21"/>
      <c r="J191" s="21"/>
      <c r="K191" s="21"/>
      <c r="L191" s="21"/>
      <c r="M191" s="21"/>
      <c r="N191" s="21"/>
      <c r="O191" s="21"/>
      <c r="P191" s="21"/>
      <c r="Q191" s="21"/>
      <c r="R191" s="21"/>
      <c r="S191" s="21"/>
      <c r="T191" s="21"/>
      <c r="U191" s="21"/>
      <c r="V191" s="21"/>
      <c r="W191" s="21"/>
      <c r="X191" s="21"/>
      <c r="Y191" s="21"/>
    </row>
    <row r="192" spans="1:25">
      <c r="A192" s="11"/>
      <c r="B192" s="21"/>
      <c r="C192" s="38"/>
      <c r="D192" s="38"/>
      <c r="E192" s="21"/>
      <c r="F192" s="21"/>
      <c r="G192" s="21"/>
      <c r="H192" s="21"/>
      <c r="I192" s="21"/>
      <c r="J192" s="21"/>
      <c r="K192" s="21"/>
      <c r="L192" s="21"/>
      <c r="M192" s="21"/>
      <c r="N192" s="21"/>
      <c r="O192" s="21"/>
      <c r="P192" s="21"/>
      <c r="Q192" s="21"/>
      <c r="R192" s="21"/>
      <c r="S192" s="21"/>
      <c r="T192" s="21"/>
      <c r="U192" s="21"/>
      <c r="V192" s="21"/>
      <c r="W192" s="21"/>
      <c r="X192" s="21"/>
      <c r="Y192" s="21"/>
    </row>
    <row r="193" spans="1:25">
      <c r="A193" s="11"/>
      <c r="B193" s="21"/>
      <c r="C193" s="38"/>
      <c r="D193" s="38"/>
      <c r="E193" s="21"/>
      <c r="F193" s="21"/>
      <c r="G193" s="21"/>
      <c r="H193" s="21"/>
      <c r="I193" s="21"/>
      <c r="J193" s="21"/>
      <c r="K193" s="21"/>
      <c r="L193" s="21"/>
      <c r="M193" s="21"/>
      <c r="N193" s="21"/>
      <c r="O193" s="21"/>
      <c r="P193" s="21"/>
      <c r="Q193" s="21"/>
      <c r="R193" s="21"/>
      <c r="S193" s="21"/>
      <c r="T193" s="21"/>
      <c r="U193" s="21"/>
      <c r="V193" s="21"/>
      <c r="W193" s="21"/>
      <c r="X193" s="21"/>
      <c r="Y193" s="21"/>
    </row>
    <row r="194" spans="1:25">
      <c r="A194" s="11"/>
      <c r="B194" s="21"/>
      <c r="C194" s="38"/>
      <c r="D194" s="38"/>
      <c r="E194" s="21"/>
      <c r="F194" s="21"/>
      <c r="G194" s="21"/>
      <c r="H194" s="21"/>
      <c r="I194" s="21"/>
      <c r="J194" s="21"/>
      <c r="K194" s="21"/>
      <c r="L194" s="21"/>
      <c r="M194" s="21"/>
      <c r="N194" s="21"/>
      <c r="O194" s="21"/>
      <c r="P194" s="21"/>
      <c r="Q194" s="21"/>
      <c r="R194" s="21"/>
      <c r="S194" s="21"/>
      <c r="T194" s="21"/>
      <c r="U194" s="21"/>
      <c r="V194" s="21"/>
      <c r="W194" s="21"/>
      <c r="X194" s="21"/>
      <c r="Y194" s="21"/>
    </row>
    <row r="195" spans="1:25">
      <c r="A195" s="11"/>
      <c r="B195" s="21"/>
      <c r="C195" s="38"/>
      <c r="D195" s="38"/>
      <c r="E195" s="21"/>
      <c r="F195" s="21"/>
      <c r="G195" s="21"/>
      <c r="H195" s="21"/>
      <c r="I195" s="21"/>
      <c r="J195" s="21"/>
      <c r="K195" s="21"/>
      <c r="L195" s="21"/>
      <c r="M195" s="21"/>
      <c r="N195" s="21"/>
      <c r="O195" s="21"/>
      <c r="P195" s="21"/>
      <c r="Q195" s="21"/>
      <c r="R195" s="21"/>
      <c r="S195" s="21"/>
      <c r="T195" s="21"/>
      <c r="U195" s="21"/>
      <c r="V195" s="21"/>
      <c r="W195" s="21"/>
      <c r="X195" s="21"/>
      <c r="Y195" s="21"/>
    </row>
    <row r="196" spans="1:25">
      <c r="A196" s="11"/>
      <c r="B196" s="21"/>
      <c r="C196" s="38"/>
      <c r="D196" s="38"/>
      <c r="E196" s="21"/>
      <c r="F196" s="21"/>
      <c r="G196" s="21"/>
      <c r="H196" s="21"/>
      <c r="I196" s="21"/>
      <c r="J196" s="21"/>
      <c r="K196" s="21"/>
      <c r="L196" s="21"/>
      <c r="M196" s="21"/>
      <c r="N196" s="21"/>
      <c r="O196" s="21"/>
      <c r="P196" s="21"/>
      <c r="Q196" s="21"/>
      <c r="R196" s="21"/>
      <c r="S196" s="21"/>
      <c r="T196" s="21"/>
      <c r="U196" s="21"/>
      <c r="V196" s="21"/>
      <c r="W196" s="21"/>
      <c r="X196" s="21"/>
      <c r="Y196" s="21"/>
    </row>
    <row r="197" spans="1:25">
      <c r="A197" s="11"/>
      <c r="B197" s="21"/>
      <c r="C197" s="38"/>
      <c r="D197" s="38"/>
      <c r="E197" s="21"/>
      <c r="F197" s="21"/>
      <c r="G197" s="21"/>
      <c r="H197" s="21"/>
      <c r="I197" s="21"/>
      <c r="J197" s="21"/>
      <c r="K197" s="21"/>
      <c r="L197" s="21"/>
      <c r="M197" s="21"/>
      <c r="N197" s="21"/>
      <c r="O197" s="21"/>
      <c r="P197" s="21"/>
      <c r="Q197" s="21"/>
      <c r="R197" s="21"/>
      <c r="S197" s="21"/>
      <c r="T197" s="21"/>
      <c r="U197" s="21"/>
      <c r="V197" s="21"/>
      <c r="W197" s="21"/>
      <c r="X197" s="21"/>
      <c r="Y197" s="21"/>
    </row>
    <row r="198" spans="1:25">
      <c r="A198" s="11"/>
      <c r="B198" s="21"/>
      <c r="C198" s="38"/>
      <c r="D198" s="38"/>
      <c r="E198" s="21"/>
      <c r="F198" s="21"/>
      <c r="G198" s="21"/>
      <c r="H198" s="21"/>
      <c r="I198" s="21"/>
      <c r="J198" s="21"/>
      <c r="K198" s="21"/>
      <c r="L198" s="21"/>
      <c r="M198" s="21"/>
      <c r="N198" s="21"/>
      <c r="O198" s="21"/>
      <c r="P198" s="21"/>
      <c r="Q198" s="21"/>
      <c r="R198" s="21"/>
      <c r="S198" s="21"/>
      <c r="T198" s="21"/>
      <c r="U198" s="21"/>
      <c r="V198" s="21"/>
      <c r="W198" s="21"/>
      <c r="X198" s="21"/>
      <c r="Y198" s="21"/>
    </row>
    <row r="199" spans="1:25">
      <c r="A199" s="11"/>
      <c r="B199" s="21"/>
      <c r="C199" s="38"/>
      <c r="D199" s="38"/>
      <c r="E199" s="21"/>
      <c r="F199" s="21"/>
      <c r="G199" s="21"/>
      <c r="H199" s="21"/>
      <c r="I199" s="21"/>
      <c r="J199" s="21"/>
      <c r="K199" s="21"/>
      <c r="L199" s="21"/>
      <c r="M199" s="21"/>
      <c r="N199" s="21"/>
      <c r="O199" s="21"/>
      <c r="P199" s="21"/>
      <c r="Q199" s="21"/>
      <c r="R199" s="21"/>
      <c r="S199" s="21"/>
      <c r="T199" s="21"/>
      <c r="U199" s="21"/>
      <c r="V199" s="21"/>
      <c r="W199" s="21"/>
      <c r="X199" s="21"/>
      <c r="Y199" s="21"/>
    </row>
    <row r="200" spans="1:25">
      <c r="A200" s="11"/>
      <c r="B200" s="21"/>
      <c r="C200" s="38"/>
      <c r="D200" s="38"/>
      <c r="E200" s="21"/>
      <c r="F200" s="21"/>
      <c r="G200" s="21"/>
      <c r="H200" s="21"/>
      <c r="I200" s="21"/>
      <c r="J200" s="21"/>
      <c r="K200" s="21"/>
      <c r="L200" s="21"/>
      <c r="M200" s="21"/>
      <c r="N200" s="21"/>
      <c r="O200" s="21"/>
      <c r="P200" s="21"/>
      <c r="Q200" s="21"/>
      <c r="R200" s="21"/>
      <c r="S200" s="21"/>
      <c r="T200" s="21"/>
      <c r="U200" s="21"/>
      <c r="V200" s="21"/>
      <c r="W200" s="21"/>
      <c r="X200" s="21"/>
      <c r="Y200" s="21"/>
    </row>
    <row r="201" spans="1:25">
      <c r="A201" s="11"/>
      <c r="B201" s="21"/>
      <c r="C201" s="38"/>
      <c r="D201" s="38"/>
      <c r="E201" s="21"/>
      <c r="F201" s="21"/>
      <c r="G201" s="21"/>
      <c r="H201" s="21"/>
      <c r="I201" s="21"/>
      <c r="J201" s="21"/>
      <c r="K201" s="21"/>
      <c r="L201" s="21"/>
      <c r="M201" s="21"/>
      <c r="N201" s="21"/>
      <c r="O201" s="21"/>
      <c r="P201" s="21"/>
      <c r="Q201" s="21"/>
      <c r="R201" s="21"/>
      <c r="S201" s="21"/>
      <c r="T201" s="21"/>
      <c r="U201" s="21"/>
      <c r="V201" s="21"/>
      <c r="W201" s="21"/>
      <c r="X201" s="21"/>
      <c r="Y201" s="21"/>
    </row>
    <row r="202" spans="1:25">
      <c r="A202" s="11"/>
      <c r="B202" s="21"/>
      <c r="C202" s="38"/>
      <c r="D202" s="38"/>
      <c r="E202" s="21"/>
      <c r="F202" s="21"/>
      <c r="G202" s="21"/>
      <c r="H202" s="21"/>
      <c r="I202" s="21"/>
      <c r="J202" s="21"/>
      <c r="K202" s="21"/>
      <c r="L202" s="21"/>
      <c r="M202" s="21"/>
      <c r="N202" s="21"/>
      <c r="O202" s="21"/>
      <c r="P202" s="21"/>
      <c r="Q202" s="21"/>
      <c r="R202" s="21"/>
      <c r="S202" s="21"/>
      <c r="T202" s="21"/>
      <c r="U202" s="21"/>
      <c r="V202" s="21"/>
      <c r="W202" s="21"/>
      <c r="X202" s="21"/>
      <c r="Y202" s="21"/>
    </row>
    <row r="203" spans="1:25">
      <c r="A203" s="11"/>
      <c r="B203" s="21"/>
      <c r="C203" s="38"/>
      <c r="D203" s="38"/>
      <c r="E203" s="21"/>
      <c r="F203" s="21"/>
      <c r="G203" s="21"/>
      <c r="H203" s="21"/>
      <c r="I203" s="21"/>
      <c r="J203" s="21"/>
      <c r="K203" s="21"/>
      <c r="L203" s="21"/>
      <c r="M203" s="21"/>
      <c r="N203" s="21"/>
      <c r="O203" s="21"/>
      <c r="P203" s="21"/>
      <c r="Q203" s="21"/>
      <c r="R203" s="21"/>
      <c r="S203" s="21"/>
      <c r="T203" s="21"/>
      <c r="U203" s="21"/>
      <c r="V203" s="21"/>
      <c r="W203" s="21"/>
      <c r="X203" s="21"/>
      <c r="Y203" s="21"/>
    </row>
    <row r="204" spans="1:25">
      <c r="A204" s="11"/>
      <c r="B204" s="21"/>
      <c r="C204" s="38"/>
      <c r="D204" s="38"/>
      <c r="E204" s="21"/>
      <c r="F204" s="21"/>
      <c r="G204" s="21"/>
      <c r="H204" s="21"/>
      <c r="I204" s="21"/>
      <c r="J204" s="21"/>
      <c r="K204" s="21"/>
      <c r="L204" s="21"/>
      <c r="M204" s="21"/>
      <c r="N204" s="21"/>
      <c r="O204" s="21"/>
      <c r="P204" s="21"/>
      <c r="Q204" s="21"/>
      <c r="R204" s="21"/>
      <c r="S204" s="21"/>
      <c r="T204" s="21"/>
      <c r="U204" s="21"/>
      <c r="V204" s="21"/>
      <c r="W204" s="21"/>
      <c r="X204" s="21"/>
      <c r="Y204" s="21"/>
    </row>
    <row r="205" spans="1:25">
      <c r="A205" s="11"/>
      <c r="B205" s="21"/>
      <c r="C205" s="38"/>
      <c r="D205" s="38"/>
      <c r="E205" s="21"/>
      <c r="F205" s="21"/>
      <c r="G205" s="21"/>
      <c r="H205" s="21"/>
      <c r="I205" s="21"/>
      <c r="J205" s="21"/>
      <c r="K205" s="21"/>
      <c r="L205" s="21"/>
      <c r="M205" s="21"/>
      <c r="N205" s="21"/>
      <c r="O205" s="21"/>
      <c r="P205" s="21"/>
      <c r="Q205" s="21"/>
      <c r="R205" s="21"/>
      <c r="S205" s="21"/>
      <c r="T205" s="21"/>
      <c r="U205" s="21"/>
      <c r="V205" s="21"/>
      <c r="W205" s="21"/>
      <c r="X205" s="21"/>
      <c r="Y205" s="21"/>
    </row>
    <row r="206" spans="1:25">
      <c r="A206" s="11"/>
      <c r="B206" s="21"/>
      <c r="C206" s="38"/>
      <c r="D206" s="38"/>
      <c r="E206" s="21"/>
      <c r="F206" s="21"/>
      <c r="G206" s="21"/>
      <c r="H206" s="21"/>
      <c r="I206" s="21"/>
      <c r="J206" s="21"/>
      <c r="K206" s="21"/>
      <c r="L206" s="21"/>
      <c r="M206" s="21"/>
      <c r="N206" s="21"/>
      <c r="O206" s="21"/>
      <c r="P206" s="21"/>
      <c r="Q206" s="21"/>
      <c r="R206" s="21"/>
      <c r="S206" s="21"/>
      <c r="T206" s="21"/>
      <c r="U206" s="21"/>
      <c r="V206" s="21"/>
      <c r="W206" s="21"/>
      <c r="X206" s="21"/>
      <c r="Y206" s="21"/>
    </row>
    <row r="207" spans="1:25">
      <c r="A207" s="11"/>
      <c r="B207" s="21"/>
      <c r="C207" s="38"/>
      <c r="D207" s="38"/>
      <c r="E207" s="21"/>
      <c r="F207" s="21"/>
      <c r="G207" s="21"/>
      <c r="H207" s="21"/>
      <c r="I207" s="21"/>
      <c r="J207" s="21"/>
      <c r="K207" s="21"/>
      <c r="L207" s="21"/>
      <c r="M207" s="21"/>
      <c r="N207" s="21"/>
      <c r="O207" s="21"/>
      <c r="P207" s="21"/>
      <c r="Q207" s="21"/>
      <c r="R207" s="21"/>
      <c r="S207" s="21"/>
      <c r="T207" s="21"/>
      <c r="U207" s="21"/>
      <c r="V207" s="21"/>
      <c r="W207" s="21"/>
      <c r="X207" s="21"/>
      <c r="Y207" s="21"/>
    </row>
    <row r="208" spans="1:25">
      <c r="A208" s="11"/>
      <c r="B208" s="21"/>
      <c r="C208" s="38"/>
      <c r="D208" s="38"/>
      <c r="E208" s="21"/>
      <c r="F208" s="21"/>
      <c r="G208" s="21"/>
      <c r="H208" s="21"/>
      <c r="I208" s="21"/>
      <c r="J208" s="21"/>
      <c r="K208" s="21"/>
      <c r="L208" s="21"/>
      <c r="M208" s="21"/>
      <c r="N208" s="21"/>
      <c r="O208" s="21"/>
      <c r="P208" s="21"/>
      <c r="Q208" s="21"/>
      <c r="R208" s="21"/>
      <c r="S208" s="21"/>
      <c r="T208" s="21"/>
      <c r="U208" s="21"/>
      <c r="V208" s="21"/>
      <c r="W208" s="21"/>
      <c r="X208" s="21"/>
      <c r="Y208" s="21"/>
    </row>
    <row r="209" spans="1:25">
      <c r="A209" s="11"/>
      <c r="B209" s="21"/>
      <c r="C209" s="38"/>
      <c r="D209" s="38"/>
      <c r="E209" s="21"/>
      <c r="F209" s="21"/>
      <c r="G209" s="21"/>
      <c r="H209" s="21"/>
      <c r="I209" s="21"/>
      <c r="J209" s="21"/>
      <c r="K209" s="21"/>
      <c r="L209" s="21"/>
      <c r="M209" s="21"/>
      <c r="N209" s="21"/>
      <c r="O209" s="21"/>
      <c r="P209" s="21"/>
      <c r="Q209" s="21"/>
      <c r="R209" s="21"/>
      <c r="S209" s="21"/>
      <c r="T209" s="21"/>
      <c r="U209" s="21"/>
      <c r="V209" s="21"/>
      <c r="W209" s="21"/>
      <c r="X209" s="21"/>
      <c r="Y209" s="21"/>
    </row>
    <row r="210" spans="1:25">
      <c r="A210" s="11"/>
      <c r="B210" s="21"/>
      <c r="C210" s="38"/>
      <c r="D210" s="38"/>
      <c r="E210" s="21"/>
      <c r="F210" s="21"/>
      <c r="G210" s="21"/>
      <c r="H210" s="21"/>
      <c r="I210" s="21"/>
      <c r="J210" s="21"/>
      <c r="K210" s="21"/>
      <c r="L210" s="21"/>
      <c r="M210" s="21"/>
      <c r="N210" s="21"/>
      <c r="O210" s="21"/>
      <c r="P210" s="21"/>
      <c r="Q210" s="21"/>
      <c r="R210" s="21"/>
      <c r="S210" s="21"/>
      <c r="T210" s="21"/>
      <c r="U210" s="21"/>
      <c r="V210" s="21"/>
      <c r="W210" s="21"/>
      <c r="X210" s="21"/>
      <c r="Y210" s="21"/>
    </row>
    <row r="211" spans="1:25">
      <c r="A211" s="11"/>
      <c r="B211" s="21"/>
      <c r="C211" s="38"/>
      <c r="D211" s="38"/>
      <c r="E211" s="21"/>
      <c r="F211" s="21"/>
      <c r="G211" s="21"/>
      <c r="H211" s="21"/>
      <c r="I211" s="21"/>
      <c r="J211" s="21"/>
      <c r="K211" s="21"/>
      <c r="L211" s="21"/>
      <c r="M211" s="21"/>
      <c r="N211" s="21"/>
      <c r="O211" s="21"/>
      <c r="P211" s="21"/>
      <c r="Q211" s="21"/>
      <c r="R211" s="21"/>
      <c r="S211" s="21"/>
      <c r="T211" s="21"/>
      <c r="U211" s="21"/>
      <c r="V211" s="21"/>
      <c r="W211" s="21"/>
      <c r="X211" s="21"/>
      <c r="Y211" s="21"/>
    </row>
    <row r="212" spans="1:25">
      <c r="A212" s="11"/>
      <c r="B212" s="21"/>
      <c r="C212" s="38"/>
      <c r="D212" s="38"/>
      <c r="E212" s="21"/>
      <c r="F212" s="21"/>
      <c r="G212" s="21"/>
      <c r="H212" s="21"/>
      <c r="I212" s="21"/>
      <c r="J212" s="21"/>
      <c r="K212" s="21"/>
      <c r="L212" s="21"/>
      <c r="M212" s="21"/>
      <c r="N212" s="21"/>
      <c r="O212" s="21"/>
      <c r="P212" s="21"/>
      <c r="Q212" s="21"/>
      <c r="R212" s="21"/>
      <c r="S212" s="21"/>
      <c r="T212" s="21"/>
      <c r="U212" s="21"/>
      <c r="V212" s="21"/>
      <c r="W212" s="21"/>
      <c r="X212" s="21"/>
      <c r="Y212" s="21"/>
    </row>
    <row r="213" spans="1:25">
      <c r="A213" s="11"/>
      <c r="B213" s="21"/>
      <c r="C213" s="38"/>
      <c r="D213" s="38"/>
      <c r="E213" s="21"/>
      <c r="F213" s="21"/>
      <c r="G213" s="21"/>
      <c r="H213" s="21"/>
      <c r="I213" s="21"/>
      <c r="J213" s="21"/>
      <c r="K213" s="21"/>
      <c r="L213" s="21"/>
      <c r="M213" s="21"/>
      <c r="N213" s="21"/>
      <c r="O213" s="21"/>
      <c r="P213" s="21"/>
      <c r="Q213" s="21"/>
      <c r="R213" s="21"/>
      <c r="S213" s="21"/>
      <c r="T213" s="21"/>
      <c r="U213" s="21"/>
      <c r="V213" s="21"/>
      <c r="W213" s="21"/>
      <c r="X213" s="21"/>
      <c r="Y213" s="21"/>
    </row>
    <row r="214" spans="1:25">
      <c r="A214" s="11"/>
      <c r="B214" s="21"/>
      <c r="C214" s="38"/>
      <c r="D214" s="38"/>
      <c r="E214" s="21"/>
      <c r="F214" s="21"/>
      <c r="G214" s="21"/>
      <c r="H214" s="21"/>
      <c r="I214" s="21"/>
      <c r="J214" s="21"/>
      <c r="K214" s="21"/>
      <c r="L214" s="21"/>
      <c r="M214" s="21"/>
      <c r="N214" s="21"/>
      <c r="O214" s="21"/>
      <c r="P214" s="21"/>
      <c r="Q214" s="21"/>
      <c r="R214" s="21"/>
      <c r="S214" s="21"/>
      <c r="T214" s="21"/>
      <c r="U214" s="21"/>
      <c r="V214" s="21"/>
      <c r="W214" s="21"/>
      <c r="X214" s="21"/>
      <c r="Y214" s="21"/>
    </row>
    <row r="215" spans="1:25">
      <c r="A215" s="11"/>
      <c r="B215" s="21"/>
      <c r="C215" s="38"/>
      <c r="D215" s="38"/>
      <c r="E215" s="21"/>
      <c r="F215" s="21"/>
      <c r="G215" s="21"/>
      <c r="H215" s="21"/>
      <c r="I215" s="21"/>
      <c r="J215" s="21"/>
      <c r="K215" s="21"/>
      <c r="L215" s="21"/>
      <c r="M215" s="21"/>
      <c r="N215" s="21"/>
      <c r="O215" s="21"/>
      <c r="P215" s="21"/>
      <c r="Q215" s="21"/>
      <c r="R215" s="21"/>
      <c r="S215" s="21"/>
      <c r="T215" s="21"/>
      <c r="U215" s="21"/>
      <c r="V215" s="21"/>
      <c r="W215" s="21"/>
      <c r="X215" s="21"/>
      <c r="Y215" s="21"/>
    </row>
    <row r="216" spans="1:25">
      <c r="A216" s="11"/>
      <c r="B216" s="21"/>
      <c r="C216" s="38"/>
      <c r="D216" s="38"/>
      <c r="E216" s="21"/>
      <c r="F216" s="21"/>
      <c r="G216" s="21"/>
      <c r="H216" s="21"/>
      <c r="I216" s="21"/>
      <c r="J216" s="21"/>
      <c r="K216" s="21"/>
      <c r="L216" s="21"/>
      <c r="M216" s="21"/>
      <c r="N216" s="21"/>
      <c r="O216" s="21"/>
      <c r="P216" s="21"/>
      <c r="Q216" s="21"/>
      <c r="R216" s="21"/>
      <c r="S216" s="21"/>
      <c r="T216" s="21"/>
      <c r="U216" s="21"/>
      <c r="V216" s="21"/>
      <c r="W216" s="21"/>
      <c r="X216" s="21"/>
      <c r="Y216" s="21"/>
    </row>
    <row r="217" spans="1:25">
      <c r="A217" s="11"/>
      <c r="B217" s="21"/>
      <c r="C217" s="38"/>
      <c r="D217" s="38"/>
      <c r="E217" s="21"/>
      <c r="F217" s="21"/>
      <c r="G217" s="21"/>
      <c r="H217" s="21"/>
      <c r="I217" s="21"/>
      <c r="J217" s="21"/>
      <c r="K217" s="21"/>
      <c r="L217" s="21"/>
      <c r="M217" s="21"/>
      <c r="N217" s="21"/>
      <c r="O217" s="21"/>
      <c r="P217" s="21"/>
      <c r="Q217" s="21"/>
      <c r="R217" s="21"/>
      <c r="S217" s="21"/>
      <c r="T217" s="21"/>
      <c r="U217" s="21"/>
      <c r="V217" s="21"/>
      <c r="W217" s="21"/>
      <c r="X217" s="21"/>
      <c r="Y217" s="21"/>
    </row>
    <row r="218" spans="1:25">
      <c r="A218" s="11"/>
      <c r="B218" s="21"/>
      <c r="C218" s="38"/>
      <c r="D218" s="38"/>
      <c r="E218" s="21"/>
      <c r="F218" s="21"/>
      <c r="G218" s="21"/>
      <c r="H218" s="21"/>
      <c r="I218" s="21"/>
      <c r="J218" s="21"/>
      <c r="K218" s="21"/>
      <c r="L218" s="21"/>
      <c r="M218" s="21"/>
      <c r="N218" s="21"/>
      <c r="O218" s="21"/>
      <c r="P218" s="21"/>
      <c r="Q218" s="21"/>
      <c r="R218" s="21"/>
      <c r="S218" s="21"/>
      <c r="T218" s="21"/>
      <c r="U218" s="21"/>
      <c r="V218" s="21"/>
      <c r="W218" s="21"/>
      <c r="X218" s="21"/>
      <c r="Y218" s="21"/>
    </row>
    <row r="219" spans="1:25">
      <c r="A219" s="11"/>
      <c r="B219" s="21"/>
      <c r="C219" s="38"/>
      <c r="D219" s="38"/>
      <c r="E219" s="21"/>
      <c r="F219" s="21"/>
      <c r="G219" s="21"/>
      <c r="H219" s="21"/>
      <c r="I219" s="21"/>
      <c r="J219" s="21"/>
      <c r="K219" s="21"/>
      <c r="L219" s="21"/>
      <c r="M219" s="21"/>
      <c r="N219" s="21"/>
      <c r="O219" s="21"/>
      <c r="P219" s="21"/>
      <c r="Q219" s="21"/>
      <c r="R219" s="21"/>
      <c r="S219" s="21"/>
      <c r="T219" s="21"/>
      <c r="U219" s="21"/>
      <c r="V219" s="21"/>
      <c r="W219" s="21"/>
      <c r="X219" s="21"/>
      <c r="Y219" s="21"/>
    </row>
    <row r="220" spans="1:25">
      <c r="A220" s="11"/>
      <c r="B220" s="21"/>
      <c r="C220" s="38"/>
      <c r="D220" s="38"/>
      <c r="E220" s="21"/>
      <c r="F220" s="21"/>
      <c r="G220" s="21"/>
      <c r="H220" s="21"/>
      <c r="I220" s="21"/>
      <c r="J220" s="21"/>
      <c r="K220" s="21"/>
      <c r="L220" s="21"/>
      <c r="M220" s="21"/>
      <c r="N220" s="21"/>
      <c r="O220" s="21"/>
      <c r="P220" s="21"/>
      <c r="Q220" s="21"/>
      <c r="R220" s="21"/>
      <c r="S220" s="21"/>
      <c r="T220" s="21"/>
      <c r="U220" s="21"/>
      <c r="V220" s="21"/>
      <c r="W220" s="21"/>
      <c r="X220" s="21"/>
      <c r="Y220" s="21"/>
    </row>
    <row r="221" spans="1:25">
      <c r="A221" s="11"/>
      <c r="B221" s="21"/>
      <c r="C221" s="38"/>
      <c r="D221" s="38"/>
      <c r="E221" s="21"/>
      <c r="F221" s="21"/>
      <c r="G221" s="21"/>
      <c r="H221" s="21"/>
      <c r="I221" s="21"/>
      <c r="J221" s="21"/>
      <c r="K221" s="21"/>
      <c r="L221" s="21"/>
      <c r="M221" s="21"/>
      <c r="N221" s="21"/>
      <c r="O221" s="21"/>
      <c r="P221" s="21"/>
      <c r="Q221" s="21"/>
      <c r="R221" s="21"/>
      <c r="S221" s="21"/>
      <c r="T221" s="21"/>
      <c r="U221" s="21"/>
      <c r="V221" s="21"/>
      <c r="W221" s="21"/>
      <c r="X221" s="21"/>
      <c r="Y221" s="21"/>
    </row>
    <row r="222" spans="1:25">
      <c r="A222" s="11"/>
      <c r="B222" s="21"/>
      <c r="C222" s="38"/>
      <c r="D222" s="38"/>
      <c r="E222" s="21"/>
      <c r="F222" s="21"/>
      <c r="G222" s="21"/>
      <c r="H222" s="21"/>
      <c r="I222" s="21"/>
      <c r="J222" s="21"/>
      <c r="K222" s="21"/>
      <c r="L222" s="21"/>
      <c r="M222" s="21"/>
      <c r="N222" s="21"/>
      <c r="O222" s="21"/>
      <c r="P222" s="21"/>
      <c r="Q222" s="21"/>
      <c r="R222" s="21"/>
      <c r="S222" s="21"/>
      <c r="T222" s="21"/>
      <c r="U222" s="21"/>
      <c r="V222" s="21"/>
      <c r="W222" s="21"/>
      <c r="X222" s="21"/>
      <c r="Y222" s="21"/>
    </row>
    <row r="223" spans="1:25">
      <c r="A223" s="11"/>
      <c r="B223" s="21"/>
      <c r="C223" s="38"/>
      <c r="D223" s="38"/>
      <c r="E223" s="21"/>
      <c r="F223" s="21"/>
      <c r="G223" s="21"/>
      <c r="H223" s="21"/>
      <c r="I223" s="21"/>
      <c r="J223" s="21"/>
      <c r="K223" s="21"/>
      <c r="L223" s="21"/>
      <c r="M223" s="21"/>
      <c r="N223" s="21"/>
      <c r="O223" s="21"/>
      <c r="P223" s="21"/>
      <c r="Q223" s="21"/>
      <c r="R223" s="21"/>
      <c r="S223" s="21"/>
      <c r="T223" s="21"/>
      <c r="U223" s="21"/>
      <c r="V223" s="21"/>
      <c r="W223" s="21"/>
      <c r="X223" s="21"/>
      <c r="Y223" s="21"/>
    </row>
    <row r="224" spans="1:25">
      <c r="A224" s="11"/>
      <c r="B224" s="21"/>
      <c r="C224" s="38"/>
      <c r="D224" s="38"/>
      <c r="E224" s="21"/>
      <c r="F224" s="21"/>
      <c r="G224" s="21"/>
      <c r="H224" s="21"/>
      <c r="I224" s="21"/>
      <c r="J224" s="21"/>
      <c r="K224" s="21"/>
      <c r="L224" s="21"/>
      <c r="M224" s="21"/>
      <c r="N224" s="21"/>
      <c r="O224" s="21"/>
      <c r="P224" s="21"/>
      <c r="Q224" s="21"/>
      <c r="R224" s="21"/>
      <c r="S224" s="21"/>
      <c r="T224" s="21"/>
      <c r="U224" s="21"/>
      <c r="V224" s="21"/>
      <c r="W224" s="21"/>
      <c r="X224" s="21"/>
      <c r="Y224" s="21"/>
    </row>
    <row r="225" spans="1:25">
      <c r="A225" s="11"/>
      <c r="B225" s="21"/>
      <c r="C225" s="38"/>
      <c r="D225" s="38"/>
      <c r="E225" s="21"/>
      <c r="F225" s="21"/>
      <c r="G225" s="21"/>
      <c r="H225" s="21"/>
      <c r="I225" s="21"/>
      <c r="J225" s="21"/>
      <c r="K225" s="21"/>
      <c r="L225" s="21"/>
      <c r="M225" s="21"/>
      <c r="N225" s="21"/>
      <c r="O225" s="21"/>
      <c r="P225" s="21"/>
      <c r="Q225" s="21"/>
      <c r="R225" s="21"/>
      <c r="S225" s="21"/>
      <c r="T225" s="21"/>
      <c r="U225" s="21"/>
      <c r="V225" s="21"/>
      <c r="W225" s="21"/>
      <c r="X225" s="21"/>
      <c r="Y225" s="21"/>
    </row>
    <row r="226" spans="1:25">
      <c r="A226" s="11"/>
      <c r="B226" s="21"/>
      <c r="C226" s="38"/>
      <c r="D226" s="38"/>
      <c r="E226" s="21"/>
      <c r="F226" s="21"/>
      <c r="G226" s="21"/>
      <c r="H226" s="21"/>
      <c r="I226" s="21"/>
      <c r="J226" s="21"/>
      <c r="K226" s="21"/>
      <c r="L226" s="21"/>
      <c r="M226" s="21"/>
      <c r="N226" s="21"/>
      <c r="O226" s="21"/>
      <c r="P226" s="21"/>
      <c r="Q226" s="21"/>
      <c r="R226" s="21"/>
      <c r="S226" s="21"/>
      <c r="T226" s="21"/>
      <c r="U226" s="21"/>
      <c r="V226" s="21"/>
      <c r="W226" s="21"/>
      <c r="X226" s="21"/>
      <c r="Y226" s="21"/>
    </row>
    <row r="227" spans="1:25">
      <c r="A227" s="11"/>
      <c r="B227" s="21"/>
      <c r="C227" s="38"/>
      <c r="D227" s="38"/>
      <c r="E227" s="21"/>
      <c r="F227" s="21"/>
      <c r="G227" s="21"/>
      <c r="H227" s="21"/>
      <c r="I227" s="21"/>
      <c r="J227" s="21"/>
      <c r="K227" s="21"/>
      <c r="L227" s="21"/>
      <c r="M227" s="21"/>
      <c r="N227" s="21"/>
      <c r="O227" s="21"/>
      <c r="P227" s="21"/>
      <c r="Q227" s="21"/>
      <c r="R227" s="21"/>
      <c r="S227" s="21"/>
      <c r="T227" s="21"/>
      <c r="U227" s="21"/>
      <c r="V227" s="21"/>
      <c r="W227" s="21"/>
      <c r="X227" s="21"/>
      <c r="Y227" s="21"/>
    </row>
    <row r="228" spans="1:25">
      <c r="A228" s="11"/>
      <c r="B228" s="21"/>
      <c r="C228" s="38"/>
      <c r="D228" s="38"/>
      <c r="E228" s="21"/>
      <c r="F228" s="21"/>
      <c r="G228" s="21"/>
      <c r="H228" s="21"/>
      <c r="I228" s="21"/>
      <c r="J228" s="21"/>
      <c r="K228" s="21"/>
      <c r="L228" s="21"/>
      <c r="M228" s="21"/>
      <c r="N228" s="21"/>
      <c r="O228" s="21"/>
      <c r="P228" s="21"/>
      <c r="Q228" s="21"/>
      <c r="R228" s="21"/>
      <c r="S228" s="21"/>
      <c r="T228" s="21"/>
      <c r="U228" s="21"/>
      <c r="V228" s="21"/>
      <c r="W228" s="21"/>
      <c r="X228" s="21"/>
      <c r="Y228" s="21"/>
    </row>
    <row r="229" spans="1:25">
      <c r="A229" s="11"/>
      <c r="B229" s="21"/>
      <c r="C229" s="38"/>
      <c r="D229" s="38"/>
      <c r="E229" s="21"/>
      <c r="F229" s="21"/>
      <c r="G229" s="21"/>
      <c r="H229" s="21"/>
      <c r="I229" s="21"/>
      <c r="J229" s="21"/>
      <c r="K229" s="21"/>
      <c r="L229" s="21"/>
      <c r="M229" s="21"/>
      <c r="N229" s="21"/>
      <c r="O229" s="21"/>
      <c r="P229" s="21"/>
      <c r="Q229" s="21"/>
      <c r="R229" s="21"/>
      <c r="S229" s="21"/>
      <c r="T229" s="21"/>
      <c r="U229" s="21"/>
      <c r="V229" s="21"/>
      <c r="W229" s="21"/>
      <c r="X229" s="21"/>
      <c r="Y229" s="21"/>
    </row>
    <row r="230" spans="1:25">
      <c r="A230" s="11"/>
      <c r="B230" s="21"/>
      <c r="C230" s="38"/>
      <c r="D230" s="38"/>
      <c r="E230" s="21"/>
      <c r="F230" s="21"/>
      <c r="G230" s="21"/>
      <c r="H230" s="21"/>
      <c r="I230" s="21"/>
      <c r="J230" s="21"/>
      <c r="K230" s="21"/>
      <c r="L230" s="21"/>
      <c r="M230" s="21"/>
      <c r="N230" s="21"/>
      <c r="O230" s="21"/>
      <c r="P230" s="21"/>
      <c r="Q230" s="21"/>
      <c r="R230" s="21"/>
      <c r="S230" s="21"/>
      <c r="T230" s="21"/>
      <c r="U230" s="21"/>
      <c r="V230" s="21"/>
      <c r="W230" s="21"/>
      <c r="X230" s="21"/>
      <c r="Y230" s="21"/>
    </row>
    <row r="231" spans="1:25">
      <c r="A231" s="11"/>
      <c r="B231" s="21"/>
      <c r="C231" s="38"/>
      <c r="D231" s="38"/>
      <c r="E231" s="21"/>
      <c r="F231" s="21"/>
      <c r="G231" s="21"/>
      <c r="H231" s="21"/>
      <c r="I231" s="21"/>
      <c r="J231" s="21"/>
      <c r="K231" s="21"/>
      <c r="L231" s="21"/>
      <c r="M231" s="21"/>
      <c r="N231" s="21"/>
      <c r="O231" s="21"/>
      <c r="P231" s="21"/>
      <c r="Q231" s="21"/>
      <c r="R231" s="21"/>
      <c r="S231" s="21"/>
      <c r="T231" s="21"/>
      <c r="U231" s="21"/>
      <c r="V231" s="21"/>
      <c r="W231" s="21"/>
      <c r="X231" s="21"/>
      <c r="Y231" s="21"/>
    </row>
    <row r="232" spans="1:25">
      <c r="A232" s="11"/>
      <c r="B232" s="21"/>
      <c r="C232" s="38"/>
      <c r="D232" s="38"/>
      <c r="E232" s="21"/>
      <c r="F232" s="21"/>
      <c r="G232" s="21"/>
      <c r="H232" s="21"/>
      <c r="I232" s="21"/>
      <c r="J232" s="21"/>
      <c r="K232" s="21"/>
      <c r="L232" s="21"/>
      <c r="M232" s="21"/>
      <c r="N232" s="21"/>
      <c r="O232" s="21"/>
      <c r="P232" s="21"/>
      <c r="Q232" s="21"/>
      <c r="R232" s="21"/>
      <c r="S232" s="21"/>
      <c r="T232" s="21"/>
      <c r="U232" s="21"/>
      <c r="V232" s="21"/>
      <c r="W232" s="21"/>
      <c r="X232" s="21"/>
      <c r="Y232" s="21"/>
    </row>
    <row r="233" spans="1:25">
      <c r="A233" s="11"/>
      <c r="B233" s="21"/>
      <c r="C233" s="38"/>
      <c r="D233" s="38"/>
      <c r="E233" s="21"/>
      <c r="F233" s="21"/>
      <c r="G233" s="21"/>
      <c r="H233" s="21"/>
      <c r="I233" s="21"/>
      <c r="J233" s="21"/>
      <c r="K233" s="21"/>
      <c r="L233" s="21"/>
      <c r="M233" s="21"/>
      <c r="N233" s="21"/>
      <c r="O233" s="21"/>
      <c r="P233" s="21"/>
      <c r="Q233" s="21"/>
      <c r="R233" s="21"/>
      <c r="S233" s="21"/>
      <c r="T233" s="21"/>
      <c r="U233" s="21"/>
      <c r="V233" s="21"/>
      <c r="W233" s="21"/>
      <c r="X233" s="21"/>
      <c r="Y233" s="21"/>
    </row>
    <row r="234" spans="1:25">
      <c r="A234" s="11"/>
      <c r="B234" s="21"/>
      <c r="C234" s="38"/>
      <c r="D234" s="38"/>
      <c r="E234" s="21"/>
      <c r="F234" s="21"/>
      <c r="G234" s="21"/>
      <c r="H234" s="21"/>
      <c r="I234" s="21"/>
      <c r="J234" s="21"/>
      <c r="K234" s="21"/>
      <c r="L234" s="21"/>
      <c r="M234" s="21"/>
      <c r="N234" s="21"/>
      <c r="O234" s="21"/>
      <c r="P234" s="21"/>
      <c r="Q234" s="21"/>
      <c r="R234" s="21"/>
      <c r="S234" s="21"/>
      <c r="T234" s="21"/>
      <c r="U234" s="21"/>
      <c r="V234" s="21"/>
      <c r="W234" s="21"/>
      <c r="X234" s="21"/>
      <c r="Y234" s="21"/>
    </row>
    <row r="235" spans="1:25">
      <c r="A235" s="11"/>
      <c r="B235" s="21"/>
      <c r="C235" s="38"/>
      <c r="D235" s="38"/>
      <c r="E235" s="21"/>
      <c r="F235" s="21"/>
      <c r="G235" s="21"/>
      <c r="H235" s="21"/>
      <c r="I235" s="21"/>
      <c r="J235" s="21"/>
      <c r="K235" s="21"/>
      <c r="L235" s="21"/>
      <c r="M235" s="21"/>
      <c r="N235" s="21"/>
      <c r="O235" s="21"/>
      <c r="P235" s="21"/>
      <c r="Q235" s="21"/>
      <c r="R235" s="21"/>
      <c r="S235" s="21"/>
      <c r="T235" s="21"/>
      <c r="U235" s="21"/>
      <c r="V235" s="21"/>
      <c r="W235" s="21"/>
      <c r="X235" s="21"/>
      <c r="Y235" s="21"/>
    </row>
    <row r="236" spans="1:25">
      <c r="A236" s="11"/>
      <c r="B236" s="21"/>
      <c r="C236" s="38"/>
      <c r="D236" s="38"/>
      <c r="E236" s="21"/>
      <c r="F236" s="21"/>
      <c r="G236" s="21"/>
      <c r="H236" s="21"/>
      <c r="I236" s="21"/>
      <c r="J236" s="21"/>
      <c r="K236" s="21"/>
      <c r="L236" s="21"/>
      <c r="M236" s="21"/>
      <c r="N236" s="21"/>
      <c r="O236" s="21"/>
      <c r="P236" s="21"/>
      <c r="Q236" s="21"/>
      <c r="R236" s="21"/>
      <c r="S236" s="21"/>
      <c r="T236" s="21"/>
      <c r="U236" s="21"/>
      <c r="V236" s="21"/>
      <c r="W236" s="21"/>
      <c r="X236" s="21"/>
      <c r="Y236" s="21"/>
    </row>
    <row r="237" spans="1:25">
      <c r="A237" s="11"/>
      <c r="B237" s="21"/>
      <c r="C237" s="38"/>
      <c r="D237" s="38"/>
      <c r="E237" s="21"/>
      <c r="F237" s="21"/>
      <c r="G237" s="21"/>
      <c r="H237" s="21"/>
      <c r="I237" s="21"/>
      <c r="J237" s="21"/>
      <c r="K237" s="21"/>
      <c r="L237" s="21"/>
      <c r="M237" s="21"/>
      <c r="N237" s="21"/>
      <c r="O237" s="21"/>
      <c r="P237" s="21"/>
      <c r="Q237" s="21"/>
      <c r="R237" s="21"/>
      <c r="S237" s="21"/>
      <c r="T237" s="21"/>
      <c r="U237" s="21"/>
      <c r="V237" s="21"/>
      <c r="W237" s="21"/>
      <c r="X237" s="21"/>
      <c r="Y237" s="21"/>
    </row>
    <row r="238" spans="1:25">
      <c r="A238" s="11"/>
      <c r="B238" s="21"/>
      <c r="C238" s="38"/>
      <c r="D238" s="38"/>
      <c r="E238" s="21"/>
      <c r="F238" s="21"/>
      <c r="G238" s="21"/>
      <c r="H238" s="21"/>
      <c r="I238" s="21"/>
      <c r="J238" s="21"/>
      <c r="K238" s="21"/>
      <c r="L238" s="21"/>
      <c r="M238" s="21"/>
      <c r="N238" s="21"/>
      <c r="O238" s="21"/>
      <c r="P238" s="21"/>
      <c r="Q238" s="21"/>
      <c r="R238" s="21"/>
      <c r="S238" s="21"/>
      <c r="T238" s="21"/>
      <c r="U238" s="21"/>
      <c r="V238" s="21"/>
      <c r="W238" s="21"/>
      <c r="X238" s="21"/>
      <c r="Y238" s="21"/>
    </row>
    <row r="239" spans="1:25">
      <c r="A239" s="11"/>
      <c r="B239" s="21"/>
      <c r="C239" s="38"/>
      <c r="D239" s="38"/>
      <c r="E239" s="21"/>
      <c r="F239" s="21"/>
      <c r="G239" s="21"/>
      <c r="H239" s="21"/>
      <c r="I239" s="21"/>
      <c r="J239" s="21"/>
      <c r="K239" s="21"/>
      <c r="L239" s="21"/>
      <c r="M239" s="21"/>
      <c r="N239" s="21"/>
      <c r="O239" s="21"/>
      <c r="P239" s="21"/>
      <c r="Q239" s="21"/>
      <c r="R239" s="21"/>
      <c r="S239" s="21"/>
      <c r="T239" s="21"/>
      <c r="U239" s="21"/>
      <c r="V239" s="21"/>
      <c r="W239" s="21"/>
      <c r="X239" s="21"/>
      <c r="Y239" s="21"/>
    </row>
    <row r="240" spans="1:25">
      <c r="A240" s="11"/>
      <c r="B240" s="21"/>
      <c r="C240" s="38"/>
      <c r="D240" s="38"/>
      <c r="E240" s="21"/>
      <c r="F240" s="21"/>
      <c r="G240" s="21"/>
      <c r="H240" s="21"/>
      <c r="I240" s="21"/>
      <c r="J240" s="21"/>
      <c r="K240" s="21"/>
      <c r="L240" s="21"/>
      <c r="M240" s="21"/>
      <c r="N240" s="21"/>
      <c r="O240" s="21"/>
      <c r="P240" s="21"/>
      <c r="Q240" s="21"/>
      <c r="R240" s="21"/>
      <c r="S240" s="21"/>
      <c r="T240" s="21"/>
      <c r="U240" s="21"/>
      <c r="V240" s="21"/>
      <c r="W240" s="21"/>
      <c r="X240" s="21"/>
      <c r="Y240" s="21"/>
    </row>
    <row r="241" spans="1:25">
      <c r="A241" s="11"/>
      <c r="B241" s="21"/>
      <c r="C241" s="38"/>
      <c r="D241" s="38"/>
      <c r="E241" s="21"/>
      <c r="F241" s="21"/>
      <c r="G241" s="21"/>
      <c r="H241" s="21"/>
      <c r="I241" s="21"/>
      <c r="J241" s="21"/>
      <c r="K241" s="21"/>
      <c r="L241" s="21"/>
      <c r="M241" s="21"/>
      <c r="N241" s="21"/>
      <c r="O241" s="21"/>
      <c r="P241" s="21"/>
      <c r="Q241" s="21"/>
      <c r="R241" s="21"/>
      <c r="S241" s="21"/>
      <c r="T241" s="21"/>
      <c r="U241" s="21"/>
      <c r="V241" s="21"/>
      <c r="W241" s="21"/>
      <c r="X241" s="21"/>
      <c r="Y241" s="21"/>
    </row>
    <row r="242" spans="1:25">
      <c r="A242" s="11"/>
      <c r="B242" s="21"/>
      <c r="C242" s="38"/>
      <c r="D242" s="38"/>
      <c r="E242" s="21"/>
      <c r="F242" s="21"/>
      <c r="G242" s="21"/>
      <c r="H242" s="21"/>
      <c r="I242" s="21"/>
      <c r="J242" s="21"/>
      <c r="K242" s="21"/>
      <c r="L242" s="21"/>
      <c r="M242" s="21"/>
      <c r="N242" s="21"/>
      <c r="O242" s="21"/>
      <c r="P242" s="21"/>
      <c r="Q242" s="21"/>
      <c r="R242" s="21"/>
      <c r="S242" s="21"/>
      <c r="T242" s="21"/>
      <c r="U242" s="21"/>
      <c r="V242" s="21"/>
      <c r="W242" s="21"/>
      <c r="X242" s="21"/>
      <c r="Y242" s="21"/>
    </row>
    <row r="243" spans="1:25">
      <c r="A243" s="11"/>
      <c r="B243" s="21"/>
      <c r="C243" s="38"/>
      <c r="D243" s="38"/>
      <c r="E243" s="21"/>
      <c r="F243" s="21"/>
      <c r="G243" s="21"/>
      <c r="H243" s="21"/>
      <c r="I243" s="21"/>
      <c r="J243" s="21"/>
      <c r="K243" s="21"/>
      <c r="L243" s="21"/>
      <c r="M243" s="21"/>
      <c r="N243" s="21"/>
      <c r="O243" s="21"/>
      <c r="P243" s="21"/>
      <c r="Q243" s="21"/>
      <c r="R243" s="21"/>
      <c r="S243" s="21"/>
      <c r="T243" s="21"/>
      <c r="U243" s="21"/>
      <c r="V243" s="21"/>
      <c r="W243" s="21"/>
      <c r="X243" s="21"/>
      <c r="Y243" s="21"/>
    </row>
    <row r="244" spans="1:25">
      <c r="A244" s="11"/>
      <c r="B244" s="21"/>
      <c r="C244" s="38"/>
      <c r="D244" s="38"/>
      <c r="E244" s="21"/>
      <c r="F244" s="21"/>
      <c r="G244" s="21"/>
      <c r="H244" s="21"/>
      <c r="I244" s="21"/>
      <c r="J244" s="21"/>
      <c r="K244" s="21"/>
      <c r="L244" s="21"/>
      <c r="M244" s="21"/>
      <c r="N244" s="21"/>
      <c r="O244" s="21"/>
      <c r="P244" s="21"/>
      <c r="Q244" s="21"/>
      <c r="R244" s="21"/>
      <c r="S244" s="21"/>
      <c r="T244" s="21"/>
      <c r="U244" s="21"/>
      <c r="V244" s="21"/>
      <c r="W244" s="21"/>
      <c r="X244" s="21"/>
      <c r="Y244" s="21"/>
    </row>
    <row r="245" spans="1:25">
      <c r="A245" s="11"/>
      <c r="B245" s="21"/>
      <c r="C245" s="38"/>
      <c r="D245" s="38"/>
      <c r="E245" s="21"/>
      <c r="F245" s="21"/>
      <c r="G245" s="21"/>
      <c r="H245" s="21"/>
      <c r="I245" s="21"/>
      <c r="J245" s="21"/>
      <c r="K245" s="21"/>
      <c r="L245" s="21"/>
      <c r="M245" s="21"/>
      <c r="N245" s="21"/>
      <c r="O245" s="21"/>
      <c r="P245" s="21"/>
      <c r="Q245" s="21"/>
      <c r="R245" s="21"/>
      <c r="S245" s="21"/>
      <c r="T245" s="21"/>
      <c r="U245" s="21"/>
      <c r="V245" s="21"/>
      <c r="W245" s="21"/>
      <c r="X245" s="21"/>
      <c r="Y245" s="21"/>
    </row>
    <row r="246" spans="1:25">
      <c r="A246" s="11"/>
      <c r="B246" s="21"/>
      <c r="C246" s="38"/>
      <c r="D246" s="38"/>
      <c r="E246" s="21"/>
      <c r="F246" s="21"/>
      <c r="G246" s="21"/>
      <c r="H246" s="21"/>
      <c r="I246" s="21"/>
      <c r="J246" s="21"/>
      <c r="K246" s="21"/>
      <c r="L246" s="21"/>
      <c r="M246" s="21"/>
      <c r="N246" s="21"/>
      <c r="O246" s="21"/>
      <c r="P246" s="21"/>
      <c r="Q246" s="21"/>
      <c r="R246" s="21"/>
      <c r="S246" s="21"/>
      <c r="T246" s="21"/>
      <c r="U246" s="21"/>
      <c r="V246" s="21"/>
      <c r="W246" s="21"/>
      <c r="X246" s="21"/>
      <c r="Y246" s="21"/>
    </row>
    <row r="247" spans="1:25">
      <c r="A247" s="11"/>
      <c r="B247" s="21"/>
      <c r="C247" s="38"/>
      <c r="D247" s="38"/>
      <c r="E247" s="21"/>
      <c r="F247" s="21"/>
      <c r="G247" s="21"/>
      <c r="H247" s="21"/>
      <c r="I247" s="21"/>
      <c r="J247" s="21"/>
      <c r="K247" s="21"/>
      <c r="L247" s="21"/>
      <c r="M247" s="21"/>
      <c r="N247" s="21"/>
      <c r="O247" s="21"/>
      <c r="P247" s="21"/>
      <c r="Q247" s="21"/>
      <c r="R247" s="21"/>
      <c r="S247" s="21"/>
      <c r="T247" s="21"/>
      <c r="U247" s="21"/>
      <c r="V247" s="21"/>
      <c r="W247" s="21"/>
      <c r="X247" s="21"/>
      <c r="Y247" s="21"/>
    </row>
    <row r="248" spans="1:25">
      <c r="A248" s="11"/>
      <c r="B248" s="21"/>
      <c r="C248" s="38"/>
      <c r="D248" s="38"/>
      <c r="E248" s="21"/>
      <c r="F248" s="21"/>
      <c r="G248" s="21"/>
      <c r="H248" s="21"/>
      <c r="I248" s="21"/>
      <c r="J248" s="21"/>
      <c r="K248" s="21"/>
      <c r="L248" s="21"/>
      <c r="M248" s="21"/>
      <c r="N248" s="21"/>
      <c r="O248" s="21"/>
      <c r="P248" s="21"/>
      <c r="Q248" s="21"/>
      <c r="R248" s="21"/>
      <c r="S248" s="21"/>
      <c r="T248" s="21"/>
      <c r="U248" s="21"/>
      <c r="V248" s="21"/>
      <c r="W248" s="21"/>
      <c r="X248" s="21"/>
      <c r="Y248" s="21"/>
    </row>
    <row r="249" spans="1:25">
      <c r="A249" s="11"/>
      <c r="B249" s="21"/>
      <c r="C249" s="38"/>
      <c r="D249" s="38"/>
      <c r="E249" s="21"/>
      <c r="F249" s="21"/>
      <c r="G249" s="21"/>
      <c r="H249" s="21"/>
      <c r="I249" s="21"/>
      <c r="J249" s="21"/>
      <c r="K249" s="21"/>
      <c r="L249" s="21"/>
      <c r="M249" s="21"/>
      <c r="N249" s="21"/>
      <c r="O249" s="21"/>
      <c r="P249" s="21"/>
      <c r="Q249" s="21"/>
      <c r="R249" s="21"/>
      <c r="S249" s="21"/>
      <c r="T249" s="21"/>
      <c r="U249" s="21"/>
      <c r="V249" s="21"/>
      <c r="W249" s="21"/>
      <c r="X249" s="21"/>
      <c r="Y249" s="21"/>
    </row>
    <row r="250" spans="1:25">
      <c r="A250" s="11"/>
      <c r="B250" s="21"/>
      <c r="C250" s="38"/>
      <c r="D250" s="38"/>
      <c r="E250" s="21"/>
      <c r="F250" s="21"/>
      <c r="G250" s="21"/>
      <c r="H250" s="21"/>
      <c r="I250" s="21"/>
      <c r="J250" s="21"/>
      <c r="K250" s="21"/>
      <c r="L250" s="21"/>
      <c r="M250" s="21"/>
      <c r="N250" s="21"/>
      <c r="O250" s="21"/>
      <c r="P250" s="21"/>
      <c r="Q250" s="21"/>
      <c r="R250" s="21"/>
      <c r="S250" s="21"/>
      <c r="T250" s="21"/>
      <c r="U250" s="21"/>
      <c r="V250" s="21"/>
      <c r="W250" s="21"/>
      <c r="X250" s="21"/>
      <c r="Y250" s="21"/>
    </row>
    <row r="251" spans="1:25">
      <c r="A251" s="11"/>
      <c r="B251" s="21"/>
      <c r="C251" s="38"/>
      <c r="D251" s="38"/>
      <c r="E251" s="21"/>
      <c r="F251" s="21"/>
      <c r="G251" s="21"/>
      <c r="H251" s="21"/>
      <c r="I251" s="21"/>
      <c r="J251" s="21"/>
      <c r="K251" s="21"/>
      <c r="L251" s="21"/>
      <c r="M251" s="21"/>
      <c r="N251" s="21"/>
      <c r="O251" s="21"/>
      <c r="P251" s="21"/>
      <c r="Q251" s="21"/>
      <c r="R251" s="21"/>
      <c r="S251" s="21"/>
      <c r="T251" s="21"/>
      <c r="U251" s="21"/>
      <c r="V251" s="21"/>
      <c r="W251" s="21"/>
      <c r="X251" s="21"/>
      <c r="Y251" s="21"/>
    </row>
    <row r="252" spans="1:25">
      <c r="A252" s="11"/>
      <c r="B252" s="21"/>
      <c r="C252" s="38"/>
      <c r="D252" s="38"/>
      <c r="E252" s="21"/>
      <c r="F252" s="21"/>
      <c r="G252" s="21"/>
      <c r="H252" s="21"/>
      <c r="I252" s="21"/>
      <c r="J252" s="21"/>
      <c r="K252" s="21"/>
      <c r="L252" s="21"/>
      <c r="M252" s="21"/>
      <c r="N252" s="21"/>
      <c r="O252" s="21"/>
      <c r="P252" s="21"/>
      <c r="Q252" s="21"/>
      <c r="R252" s="21"/>
      <c r="S252" s="21"/>
      <c r="T252" s="21"/>
      <c r="U252" s="21"/>
      <c r="V252" s="21"/>
      <c r="W252" s="21"/>
      <c r="X252" s="21"/>
      <c r="Y252" s="21"/>
    </row>
    <row r="253" spans="1:25">
      <c r="A253" s="11"/>
      <c r="B253" s="21"/>
      <c r="C253" s="38"/>
      <c r="D253" s="38"/>
      <c r="E253" s="21"/>
      <c r="F253" s="21"/>
      <c r="G253" s="21"/>
      <c r="H253" s="21"/>
      <c r="I253" s="21"/>
      <c r="J253" s="21"/>
      <c r="K253" s="21"/>
      <c r="L253" s="21"/>
      <c r="M253" s="21"/>
      <c r="N253" s="21"/>
      <c r="O253" s="21"/>
      <c r="P253" s="21"/>
      <c r="Q253" s="21"/>
      <c r="R253" s="21"/>
      <c r="S253" s="21"/>
      <c r="T253" s="21"/>
      <c r="U253" s="21"/>
      <c r="V253" s="21"/>
      <c r="W253" s="21"/>
      <c r="X253" s="21"/>
      <c r="Y253" s="21"/>
    </row>
    <row r="254" spans="1:25">
      <c r="A254" s="11"/>
      <c r="B254" s="21"/>
      <c r="C254" s="38"/>
      <c r="D254" s="38"/>
      <c r="E254" s="21"/>
      <c r="F254" s="21"/>
      <c r="G254" s="21"/>
      <c r="H254" s="21"/>
      <c r="I254" s="21"/>
      <c r="J254" s="21"/>
      <c r="K254" s="21"/>
      <c r="L254" s="21"/>
      <c r="M254" s="21"/>
      <c r="N254" s="21"/>
      <c r="O254" s="21"/>
      <c r="P254" s="21"/>
      <c r="Q254" s="21"/>
      <c r="R254" s="21"/>
      <c r="S254" s="21"/>
      <c r="T254" s="21"/>
      <c r="U254" s="21"/>
      <c r="V254" s="21"/>
      <c r="W254" s="21"/>
      <c r="X254" s="21"/>
      <c r="Y254" s="21"/>
    </row>
    <row r="255" spans="1:25">
      <c r="A255" s="11"/>
      <c r="B255" s="21"/>
      <c r="C255" s="38"/>
      <c r="D255" s="38"/>
      <c r="E255" s="21"/>
      <c r="F255" s="21"/>
      <c r="G255" s="21"/>
      <c r="H255" s="21"/>
      <c r="I255" s="21"/>
      <c r="J255" s="21"/>
      <c r="K255" s="21"/>
      <c r="L255" s="21"/>
      <c r="M255" s="21"/>
      <c r="N255" s="21"/>
      <c r="O255" s="21"/>
      <c r="P255" s="21"/>
      <c r="Q255" s="21"/>
      <c r="R255" s="21"/>
      <c r="S255" s="21"/>
      <c r="T255" s="21"/>
      <c r="U255" s="21"/>
      <c r="V255" s="21"/>
      <c r="W255" s="21"/>
      <c r="X255" s="21"/>
      <c r="Y255" s="21"/>
    </row>
    <row r="256" spans="1:25">
      <c r="A256" s="11"/>
      <c r="B256" s="21"/>
      <c r="C256" s="38"/>
      <c r="D256" s="38"/>
      <c r="E256" s="21"/>
      <c r="F256" s="21"/>
      <c r="G256" s="21"/>
      <c r="H256" s="21"/>
      <c r="I256" s="21"/>
      <c r="J256" s="21"/>
      <c r="K256" s="21"/>
      <c r="L256" s="21"/>
      <c r="M256" s="21"/>
      <c r="N256" s="21"/>
      <c r="O256" s="21"/>
      <c r="P256" s="21"/>
      <c r="Q256" s="21"/>
      <c r="R256" s="21"/>
      <c r="S256" s="21"/>
      <c r="T256" s="21"/>
      <c r="U256" s="21"/>
      <c r="V256" s="21"/>
      <c r="W256" s="21"/>
      <c r="X256" s="21"/>
      <c r="Y256" s="21"/>
    </row>
    <row r="257" spans="1:25">
      <c r="A257" s="11"/>
      <c r="B257" s="21"/>
      <c r="C257" s="38"/>
      <c r="D257" s="38"/>
      <c r="E257" s="21"/>
      <c r="F257" s="21"/>
      <c r="G257" s="21"/>
      <c r="H257" s="21"/>
      <c r="I257" s="21"/>
      <c r="J257" s="21"/>
      <c r="K257" s="21"/>
      <c r="L257" s="21"/>
      <c r="M257" s="21"/>
      <c r="N257" s="21"/>
      <c r="O257" s="21"/>
      <c r="P257" s="21"/>
      <c r="Q257" s="21"/>
      <c r="R257" s="21"/>
      <c r="S257" s="21"/>
      <c r="T257" s="21"/>
      <c r="U257" s="21"/>
      <c r="V257" s="21"/>
      <c r="W257" s="21"/>
      <c r="X257" s="21"/>
      <c r="Y257" s="21"/>
    </row>
    <row r="258" spans="1:25">
      <c r="A258" s="11"/>
      <c r="B258" s="21"/>
      <c r="C258" s="38"/>
      <c r="D258" s="38"/>
      <c r="E258" s="21"/>
      <c r="F258" s="21"/>
      <c r="G258" s="21"/>
      <c r="H258" s="21"/>
      <c r="I258" s="21"/>
      <c r="J258" s="21"/>
      <c r="K258" s="21"/>
      <c r="L258" s="21"/>
      <c r="M258" s="21"/>
      <c r="N258" s="21"/>
      <c r="O258" s="21"/>
      <c r="P258" s="21"/>
      <c r="Q258" s="21"/>
      <c r="R258" s="21"/>
      <c r="S258" s="21"/>
      <c r="T258" s="21"/>
      <c r="U258" s="21"/>
      <c r="V258" s="21"/>
      <c r="W258" s="21"/>
      <c r="X258" s="21"/>
      <c r="Y258" s="21"/>
    </row>
    <row r="259" spans="1:25">
      <c r="A259" s="11"/>
      <c r="B259" s="21"/>
      <c r="C259" s="38"/>
      <c r="D259" s="38"/>
      <c r="E259" s="21"/>
      <c r="F259" s="21"/>
      <c r="G259" s="21"/>
      <c r="H259" s="21"/>
      <c r="I259" s="21"/>
      <c r="J259" s="21"/>
      <c r="K259" s="21"/>
      <c r="L259" s="21"/>
      <c r="M259" s="21"/>
      <c r="N259" s="21"/>
      <c r="O259" s="21"/>
      <c r="P259" s="21"/>
      <c r="Q259" s="21"/>
      <c r="R259" s="21"/>
      <c r="S259" s="21"/>
      <c r="T259" s="21"/>
      <c r="U259" s="21"/>
      <c r="V259" s="21"/>
      <c r="W259" s="21"/>
      <c r="X259" s="21"/>
      <c r="Y259" s="21"/>
    </row>
    <row r="260" spans="1:25">
      <c r="A260" s="11"/>
      <c r="B260" s="21"/>
      <c r="C260" s="38"/>
      <c r="D260" s="38"/>
      <c r="E260" s="21"/>
      <c r="F260" s="21"/>
      <c r="G260" s="21"/>
      <c r="H260" s="21"/>
      <c r="I260" s="21"/>
      <c r="J260" s="21"/>
      <c r="K260" s="21"/>
      <c r="L260" s="21"/>
      <c r="M260" s="21"/>
      <c r="N260" s="21"/>
      <c r="O260" s="21"/>
      <c r="P260" s="21"/>
      <c r="Q260" s="21"/>
      <c r="R260" s="21"/>
      <c r="S260" s="21"/>
      <c r="T260" s="21"/>
      <c r="U260" s="21"/>
      <c r="V260" s="21"/>
      <c r="W260" s="21"/>
      <c r="X260" s="21"/>
      <c r="Y260" s="21"/>
    </row>
    <row r="261" spans="1:25">
      <c r="A261" s="11"/>
      <c r="B261" s="21"/>
      <c r="C261" s="38"/>
      <c r="D261" s="38"/>
      <c r="E261" s="21"/>
      <c r="F261" s="21"/>
      <c r="G261" s="21"/>
      <c r="H261" s="21"/>
      <c r="I261" s="21"/>
      <c r="J261" s="21"/>
      <c r="K261" s="21"/>
      <c r="L261" s="21"/>
      <c r="M261" s="21"/>
      <c r="N261" s="21"/>
      <c r="O261" s="21"/>
      <c r="P261" s="21"/>
      <c r="Q261" s="21"/>
      <c r="R261" s="21"/>
      <c r="S261" s="21"/>
      <c r="T261" s="21"/>
      <c r="U261" s="21"/>
      <c r="V261" s="21"/>
      <c r="W261" s="21"/>
      <c r="X261" s="21"/>
      <c r="Y261" s="21"/>
    </row>
    <row r="262" spans="1:25">
      <c r="A262" s="11"/>
      <c r="B262" s="21"/>
      <c r="C262" s="38"/>
      <c r="D262" s="38"/>
      <c r="E262" s="21"/>
      <c r="F262" s="21"/>
      <c r="G262" s="21"/>
      <c r="H262" s="21"/>
      <c r="I262" s="21"/>
      <c r="J262" s="21"/>
      <c r="K262" s="21"/>
      <c r="L262" s="21"/>
      <c r="M262" s="21"/>
      <c r="N262" s="21"/>
      <c r="O262" s="21"/>
      <c r="P262" s="21"/>
      <c r="Q262" s="21"/>
      <c r="R262" s="21"/>
      <c r="S262" s="21"/>
      <c r="T262" s="21"/>
      <c r="U262" s="21"/>
      <c r="V262" s="21"/>
      <c r="W262" s="21"/>
      <c r="X262" s="21"/>
      <c r="Y262" s="21"/>
    </row>
    <row r="263" spans="1:25">
      <c r="A263" s="11"/>
      <c r="B263" s="21"/>
      <c r="C263" s="38"/>
      <c r="D263" s="38"/>
      <c r="E263" s="21"/>
      <c r="F263" s="21"/>
      <c r="G263" s="21"/>
      <c r="H263" s="21"/>
      <c r="I263" s="21"/>
      <c r="J263" s="21"/>
      <c r="K263" s="21"/>
      <c r="L263" s="21"/>
      <c r="M263" s="21"/>
      <c r="N263" s="21"/>
      <c r="O263" s="21"/>
      <c r="P263" s="21"/>
      <c r="Q263" s="21"/>
      <c r="R263" s="21"/>
      <c r="S263" s="21"/>
      <c r="T263" s="21"/>
      <c r="U263" s="21"/>
      <c r="V263" s="21"/>
      <c r="W263" s="21"/>
      <c r="X263" s="21"/>
      <c r="Y263" s="21"/>
    </row>
    <row r="264" spans="1:25">
      <c r="A264" s="11"/>
      <c r="B264" s="21"/>
      <c r="C264" s="38"/>
      <c r="D264" s="38"/>
      <c r="E264" s="21"/>
      <c r="F264" s="21"/>
      <c r="G264" s="21"/>
      <c r="H264" s="21"/>
      <c r="I264" s="21"/>
      <c r="J264" s="21"/>
      <c r="K264" s="21"/>
      <c r="L264" s="21"/>
      <c r="M264" s="21"/>
      <c r="N264" s="21"/>
      <c r="O264" s="21"/>
      <c r="P264" s="21"/>
      <c r="Q264" s="21"/>
      <c r="R264" s="21"/>
      <c r="S264" s="21"/>
      <c r="T264" s="21"/>
      <c r="U264" s="21"/>
      <c r="V264" s="21"/>
      <c r="W264" s="21"/>
      <c r="X264" s="21"/>
      <c r="Y264" s="21"/>
    </row>
    <row r="265" spans="1:25">
      <c r="A265" s="11"/>
      <c r="B265" s="21"/>
      <c r="C265" s="38"/>
      <c r="D265" s="38"/>
      <c r="E265" s="21"/>
      <c r="F265" s="21"/>
      <c r="G265" s="21"/>
      <c r="H265" s="21"/>
      <c r="I265" s="21"/>
      <c r="J265" s="21"/>
      <c r="K265" s="21"/>
      <c r="L265" s="21"/>
      <c r="M265" s="21"/>
      <c r="N265" s="21"/>
      <c r="O265" s="21"/>
      <c r="P265" s="21"/>
      <c r="Q265" s="21"/>
      <c r="R265" s="21"/>
      <c r="S265" s="21"/>
      <c r="T265" s="21"/>
      <c r="U265" s="21"/>
      <c r="V265" s="21"/>
      <c r="W265" s="21"/>
      <c r="X265" s="21"/>
      <c r="Y265" s="21"/>
    </row>
    <row r="266" spans="1:25">
      <c r="A266" s="11"/>
      <c r="B266" s="21"/>
      <c r="C266" s="38"/>
      <c r="D266" s="38"/>
      <c r="E266" s="21"/>
      <c r="F266" s="21"/>
      <c r="G266" s="21"/>
      <c r="H266" s="21"/>
      <c r="I266" s="21"/>
      <c r="J266" s="21"/>
      <c r="K266" s="21"/>
      <c r="L266" s="21"/>
      <c r="M266" s="21"/>
      <c r="N266" s="21"/>
      <c r="O266" s="21"/>
      <c r="P266" s="21"/>
      <c r="Q266" s="21"/>
      <c r="R266" s="21"/>
      <c r="S266" s="21"/>
      <c r="T266" s="21"/>
      <c r="U266" s="21"/>
      <c r="V266" s="21"/>
      <c r="W266" s="21"/>
      <c r="X266" s="21"/>
      <c r="Y266" s="21"/>
    </row>
    <row r="267" spans="1:25">
      <c r="A267" s="11"/>
      <c r="B267" s="21"/>
      <c r="C267" s="38"/>
      <c r="D267" s="38"/>
      <c r="E267" s="21"/>
      <c r="F267" s="21"/>
      <c r="G267" s="21"/>
      <c r="H267" s="21"/>
      <c r="I267" s="21"/>
      <c r="J267" s="21"/>
      <c r="K267" s="21"/>
      <c r="L267" s="21"/>
      <c r="M267" s="21"/>
      <c r="N267" s="21"/>
      <c r="O267" s="21"/>
      <c r="P267" s="21"/>
      <c r="Q267" s="21"/>
      <c r="R267" s="21"/>
      <c r="S267" s="21"/>
      <c r="T267" s="21"/>
      <c r="U267" s="21"/>
      <c r="V267" s="21"/>
      <c r="W267" s="21"/>
      <c r="X267" s="21"/>
      <c r="Y267" s="21"/>
    </row>
    <row r="268" spans="1:25">
      <c r="A268" s="11"/>
      <c r="B268" s="21"/>
      <c r="C268" s="38"/>
      <c r="D268" s="38"/>
      <c r="E268" s="21"/>
      <c r="F268" s="21"/>
      <c r="G268" s="21"/>
      <c r="H268" s="21"/>
      <c r="I268" s="21"/>
      <c r="J268" s="21"/>
      <c r="K268" s="21"/>
      <c r="L268" s="21"/>
      <c r="M268" s="21"/>
      <c r="N268" s="21"/>
      <c r="O268" s="21"/>
      <c r="P268" s="21"/>
      <c r="Q268" s="21"/>
      <c r="R268" s="21"/>
      <c r="S268" s="21"/>
      <c r="T268" s="21"/>
      <c r="U268" s="21"/>
      <c r="V268" s="21"/>
      <c r="W268" s="21"/>
      <c r="X268" s="21"/>
      <c r="Y268" s="21"/>
    </row>
    <row r="269" spans="1:25">
      <c r="A269" s="11"/>
      <c r="B269" s="21"/>
      <c r="C269" s="38"/>
      <c r="D269" s="38"/>
      <c r="E269" s="21"/>
      <c r="F269" s="21"/>
      <c r="G269" s="21"/>
      <c r="H269" s="21"/>
      <c r="I269" s="21"/>
      <c r="J269" s="21"/>
      <c r="K269" s="21"/>
      <c r="L269" s="21"/>
      <c r="M269" s="21"/>
      <c r="N269" s="21"/>
      <c r="O269" s="21"/>
      <c r="P269" s="21"/>
      <c r="Q269" s="21"/>
      <c r="R269" s="21"/>
      <c r="S269" s="21"/>
      <c r="T269" s="21"/>
      <c r="U269" s="21"/>
      <c r="V269" s="21"/>
      <c r="W269" s="21"/>
      <c r="X269" s="21"/>
      <c r="Y269" s="21"/>
    </row>
    <row r="270" spans="1:25">
      <c r="A270" s="11"/>
      <c r="B270" s="21"/>
      <c r="C270" s="38"/>
      <c r="D270" s="38"/>
      <c r="E270" s="21"/>
      <c r="F270" s="21"/>
      <c r="G270" s="21"/>
      <c r="H270" s="21"/>
      <c r="I270" s="21"/>
      <c r="J270" s="21"/>
      <c r="K270" s="21"/>
      <c r="L270" s="21"/>
      <c r="M270" s="21"/>
      <c r="N270" s="21"/>
      <c r="O270" s="21"/>
      <c r="P270" s="21"/>
      <c r="Q270" s="21"/>
      <c r="R270" s="21"/>
      <c r="S270" s="21"/>
      <c r="T270" s="21"/>
      <c r="U270" s="21"/>
      <c r="V270" s="21"/>
      <c r="W270" s="21"/>
      <c r="X270" s="21"/>
      <c r="Y270" s="21"/>
    </row>
    <row r="271" spans="1:25">
      <c r="A271" s="11"/>
      <c r="B271" s="21"/>
      <c r="C271" s="38"/>
      <c r="D271" s="38"/>
      <c r="E271" s="21"/>
      <c r="F271" s="21"/>
      <c r="G271" s="21"/>
      <c r="H271" s="21"/>
      <c r="I271" s="21"/>
      <c r="J271" s="21"/>
      <c r="K271" s="21"/>
      <c r="L271" s="21"/>
      <c r="M271" s="21"/>
      <c r="N271" s="21"/>
      <c r="O271" s="21"/>
      <c r="P271" s="21"/>
      <c r="Q271" s="21"/>
      <c r="R271" s="21"/>
      <c r="S271" s="21"/>
      <c r="T271" s="21"/>
      <c r="U271" s="21"/>
      <c r="V271" s="21"/>
      <c r="W271" s="21"/>
      <c r="X271" s="21"/>
      <c r="Y271" s="21"/>
    </row>
    <row r="272" spans="1:25">
      <c r="A272" s="11"/>
      <c r="B272" s="21"/>
      <c r="C272" s="38"/>
      <c r="D272" s="38"/>
      <c r="E272" s="21"/>
      <c r="F272" s="21"/>
      <c r="G272" s="21"/>
      <c r="H272" s="21"/>
      <c r="I272" s="21"/>
      <c r="J272" s="21"/>
      <c r="K272" s="21"/>
      <c r="L272" s="21"/>
      <c r="M272" s="21"/>
      <c r="N272" s="21"/>
      <c r="O272" s="21"/>
      <c r="P272" s="21"/>
      <c r="Q272" s="21"/>
      <c r="R272" s="21"/>
      <c r="S272" s="21"/>
      <c r="T272" s="21"/>
      <c r="U272" s="21"/>
      <c r="V272" s="21"/>
      <c r="W272" s="21"/>
      <c r="X272" s="21"/>
      <c r="Y272" s="21"/>
    </row>
    <row r="273" spans="1:25">
      <c r="A273" s="11"/>
      <c r="B273" s="21"/>
      <c r="C273" s="38"/>
      <c r="D273" s="38"/>
      <c r="E273" s="21"/>
      <c r="F273" s="21"/>
      <c r="G273" s="21"/>
      <c r="H273" s="21"/>
      <c r="I273" s="21"/>
      <c r="J273" s="21"/>
      <c r="K273" s="21"/>
      <c r="L273" s="21"/>
      <c r="M273" s="21"/>
      <c r="N273" s="21"/>
      <c r="O273" s="21"/>
      <c r="P273" s="21"/>
      <c r="Q273" s="21"/>
      <c r="R273" s="21"/>
      <c r="S273" s="21"/>
      <c r="T273" s="21"/>
      <c r="U273" s="21"/>
      <c r="V273" s="21"/>
      <c r="W273" s="21"/>
      <c r="X273" s="21"/>
      <c r="Y273" s="21"/>
    </row>
    <row r="274" spans="1:25">
      <c r="A274" s="11"/>
      <c r="B274" s="21"/>
      <c r="C274" s="38"/>
      <c r="D274" s="38"/>
      <c r="E274" s="21"/>
      <c r="F274" s="21"/>
      <c r="G274" s="21"/>
      <c r="H274" s="21"/>
      <c r="I274" s="21"/>
      <c r="J274" s="21"/>
      <c r="K274" s="21"/>
      <c r="L274" s="21"/>
      <c r="M274" s="21"/>
      <c r="N274" s="21"/>
      <c r="O274" s="21"/>
      <c r="P274" s="21"/>
      <c r="Q274" s="21"/>
      <c r="R274" s="21"/>
      <c r="S274" s="21"/>
      <c r="T274" s="21"/>
      <c r="U274" s="21"/>
      <c r="V274" s="21"/>
      <c r="W274" s="21"/>
      <c r="X274" s="21"/>
      <c r="Y274" s="21"/>
    </row>
    <row r="275" spans="1:25">
      <c r="A275" s="11"/>
      <c r="B275" s="21"/>
      <c r="C275" s="38"/>
      <c r="D275" s="38"/>
      <c r="E275" s="21"/>
      <c r="F275" s="21"/>
      <c r="G275" s="21"/>
      <c r="H275" s="21"/>
      <c r="I275" s="21"/>
      <c r="J275" s="21"/>
      <c r="K275" s="21"/>
      <c r="L275" s="21"/>
      <c r="M275" s="21"/>
      <c r="N275" s="21"/>
      <c r="O275" s="21"/>
      <c r="P275" s="21"/>
      <c r="Q275" s="21"/>
      <c r="R275" s="21"/>
      <c r="S275" s="21"/>
      <c r="T275" s="21"/>
      <c r="U275" s="21"/>
      <c r="V275" s="21"/>
      <c r="W275" s="21"/>
      <c r="X275" s="21"/>
      <c r="Y275" s="21"/>
    </row>
    <row r="276" spans="1:25">
      <c r="A276" s="11"/>
      <c r="B276" s="21"/>
      <c r="C276" s="38"/>
      <c r="D276" s="38"/>
      <c r="E276" s="21"/>
      <c r="F276" s="21"/>
      <c r="G276" s="21"/>
      <c r="H276" s="21"/>
      <c r="I276" s="21"/>
      <c r="J276" s="21"/>
      <c r="K276" s="21"/>
      <c r="L276" s="21"/>
      <c r="M276" s="21"/>
      <c r="N276" s="21"/>
      <c r="O276" s="21"/>
      <c r="P276" s="21"/>
      <c r="Q276" s="21"/>
      <c r="R276" s="21"/>
      <c r="S276" s="21"/>
      <c r="T276" s="21"/>
      <c r="U276" s="21"/>
      <c r="V276" s="21"/>
      <c r="W276" s="21"/>
      <c r="X276" s="21"/>
      <c r="Y276" s="21"/>
    </row>
    <row r="277" spans="1:25">
      <c r="A277" s="11"/>
      <c r="B277" s="21"/>
      <c r="C277" s="38"/>
      <c r="D277" s="38"/>
      <c r="E277" s="21"/>
      <c r="F277" s="21"/>
      <c r="G277" s="21"/>
      <c r="H277" s="21"/>
      <c r="I277" s="21"/>
      <c r="J277" s="21"/>
      <c r="K277" s="21"/>
      <c r="L277" s="21"/>
      <c r="M277" s="21"/>
      <c r="N277" s="21"/>
      <c r="O277" s="21"/>
      <c r="P277" s="21"/>
      <c r="Q277" s="21"/>
      <c r="R277" s="21"/>
      <c r="S277" s="21"/>
      <c r="T277" s="21"/>
      <c r="U277" s="21"/>
      <c r="V277" s="21"/>
      <c r="W277" s="21"/>
      <c r="X277" s="21"/>
      <c r="Y277" s="21"/>
    </row>
    <row r="278" spans="1:25">
      <c r="A278" s="11"/>
      <c r="B278" s="21"/>
      <c r="C278" s="38"/>
      <c r="D278" s="38"/>
      <c r="E278" s="21"/>
      <c r="F278" s="21"/>
      <c r="G278" s="21"/>
      <c r="H278" s="21"/>
      <c r="I278" s="21"/>
      <c r="J278" s="21"/>
      <c r="K278" s="21"/>
      <c r="L278" s="21"/>
      <c r="M278" s="21"/>
      <c r="N278" s="21"/>
      <c r="O278" s="21"/>
      <c r="P278" s="21"/>
      <c r="Q278" s="21"/>
      <c r="R278" s="21"/>
      <c r="S278" s="21"/>
      <c r="T278" s="21"/>
      <c r="U278" s="21"/>
      <c r="V278" s="21"/>
      <c r="W278" s="21"/>
      <c r="X278" s="21"/>
      <c r="Y278" s="21"/>
    </row>
    <row r="279" spans="1:25">
      <c r="A279" s="11"/>
      <c r="B279" s="21"/>
      <c r="C279" s="38"/>
      <c r="D279" s="38"/>
      <c r="E279" s="21"/>
      <c r="F279" s="21"/>
      <c r="G279" s="21"/>
      <c r="H279" s="21"/>
      <c r="I279" s="21"/>
      <c r="J279" s="21"/>
      <c r="K279" s="21"/>
      <c r="L279" s="21"/>
      <c r="M279" s="21"/>
      <c r="N279" s="21"/>
      <c r="O279" s="21"/>
      <c r="P279" s="21"/>
      <c r="Q279" s="21"/>
      <c r="R279" s="21"/>
      <c r="S279" s="21"/>
      <c r="T279" s="21"/>
      <c r="U279" s="21"/>
      <c r="V279" s="21"/>
      <c r="W279" s="21"/>
      <c r="X279" s="21"/>
      <c r="Y279" s="21"/>
    </row>
    <row r="280" spans="1:25">
      <c r="A280" s="11"/>
      <c r="B280" s="21"/>
      <c r="C280" s="38"/>
      <c r="D280" s="38"/>
      <c r="E280" s="21"/>
      <c r="F280" s="21"/>
      <c r="G280" s="21"/>
      <c r="H280" s="21"/>
      <c r="I280" s="21"/>
      <c r="J280" s="21"/>
      <c r="K280" s="21"/>
      <c r="L280" s="21"/>
      <c r="M280" s="21"/>
      <c r="N280" s="21"/>
      <c r="O280" s="21"/>
      <c r="P280" s="21"/>
      <c r="Q280" s="21"/>
      <c r="R280" s="21"/>
      <c r="S280" s="21"/>
      <c r="T280" s="21"/>
      <c r="U280" s="21"/>
      <c r="V280" s="21"/>
      <c r="W280" s="21"/>
      <c r="X280" s="21"/>
      <c r="Y280" s="21"/>
    </row>
    <row r="281" spans="1:25">
      <c r="A281" s="11"/>
      <c r="B281" s="21"/>
      <c r="C281" s="38"/>
      <c r="D281" s="38"/>
      <c r="E281" s="21"/>
      <c r="F281" s="21"/>
      <c r="G281" s="21"/>
      <c r="H281" s="21"/>
      <c r="I281" s="21"/>
      <c r="J281" s="21"/>
      <c r="K281" s="21"/>
      <c r="L281" s="21"/>
      <c r="M281" s="21"/>
      <c r="N281" s="21"/>
      <c r="O281" s="21"/>
      <c r="P281" s="21"/>
      <c r="Q281" s="21"/>
      <c r="R281" s="21"/>
      <c r="S281" s="21"/>
      <c r="T281" s="21"/>
      <c r="U281" s="21"/>
      <c r="V281" s="21"/>
      <c r="W281" s="21"/>
      <c r="X281" s="21"/>
      <c r="Y281" s="21"/>
    </row>
    <row r="282" spans="1:25">
      <c r="A282" s="11"/>
      <c r="B282" s="21"/>
      <c r="C282" s="38"/>
      <c r="D282" s="38"/>
      <c r="E282" s="21"/>
      <c r="F282" s="21"/>
      <c r="G282" s="21"/>
      <c r="H282" s="21"/>
      <c r="I282" s="21"/>
      <c r="J282" s="21"/>
      <c r="K282" s="21"/>
      <c r="L282" s="21"/>
      <c r="M282" s="21"/>
      <c r="N282" s="21"/>
      <c r="O282" s="21"/>
      <c r="P282" s="21"/>
      <c r="Q282" s="21"/>
      <c r="R282" s="21"/>
      <c r="S282" s="21"/>
      <c r="T282" s="21"/>
      <c r="U282" s="21"/>
      <c r="V282" s="21"/>
      <c r="W282" s="21"/>
      <c r="X282" s="21"/>
      <c r="Y282" s="21"/>
    </row>
    <row r="283" spans="1:25">
      <c r="A283" s="11"/>
      <c r="B283" s="21"/>
      <c r="C283" s="38"/>
      <c r="D283" s="38"/>
      <c r="E283" s="21"/>
      <c r="F283" s="21"/>
      <c r="G283" s="21"/>
      <c r="H283" s="21"/>
      <c r="I283" s="21"/>
      <c r="J283" s="21"/>
      <c r="K283" s="21"/>
      <c r="L283" s="21"/>
      <c r="M283" s="21"/>
      <c r="N283" s="21"/>
      <c r="O283" s="21"/>
      <c r="P283" s="21"/>
      <c r="Q283" s="21"/>
      <c r="R283" s="21"/>
      <c r="S283" s="21"/>
      <c r="T283" s="21"/>
      <c r="U283" s="21"/>
      <c r="V283" s="21"/>
      <c r="W283" s="21"/>
      <c r="X283" s="21"/>
      <c r="Y283" s="21"/>
    </row>
    <row r="284" spans="1:25">
      <c r="A284" s="11"/>
      <c r="B284" s="21"/>
      <c r="C284" s="38"/>
      <c r="D284" s="38"/>
      <c r="E284" s="21"/>
      <c r="F284" s="21"/>
      <c r="G284" s="21"/>
      <c r="H284" s="21"/>
      <c r="I284" s="21"/>
      <c r="J284" s="21"/>
      <c r="K284" s="21"/>
      <c r="L284" s="21"/>
      <c r="M284" s="21"/>
      <c r="N284" s="21"/>
      <c r="O284" s="21"/>
      <c r="P284" s="21"/>
      <c r="Q284" s="21"/>
      <c r="R284" s="21"/>
      <c r="S284" s="21"/>
      <c r="T284" s="21"/>
      <c r="U284" s="21"/>
      <c r="V284" s="21"/>
      <c r="W284" s="21"/>
      <c r="X284" s="21"/>
      <c r="Y284" s="21"/>
    </row>
    <row r="285" spans="1:25">
      <c r="A285" s="11"/>
      <c r="B285" s="21"/>
      <c r="C285" s="38"/>
      <c r="D285" s="38"/>
      <c r="E285" s="21"/>
      <c r="F285" s="21"/>
      <c r="G285" s="21"/>
      <c r="H285" s="21"/>
      <c r="I285" s="21"/>
      <c r="J285" s="21"/>
      <c r="K285" s="21"/>
      <c r="L285" s="21"/>
      <c r="M285" s="21"/>
      <c r="N285" s="21"/>
      <c r="O285" s="21"/>
      <c r="P285" s="21"/>
      <c r="Q285" s="21"/>
      <c r="R285" s="21"/>
      <c r="S285" s="21"/>
      <c r="T285" s="21"/>
      <c r="U285" s="21"/>
      <c r="V285" s="21"/>
      <c r="W285" s="21"/>
      <c r="X285" s="21"/>
      <c r="Y285" s="21"/>
    </row>
    <row r="286" spans="1:25">
      <c r="A286" s="11"/>
      <c r="B286" s="21"/>
      <c r="C286" s="38"/>
      <c r="D286" s="38"/>
      <c r="E286" s="21"/>
      <c r="F286" s="21"/>
      <c r="G286" s="21"/>
      <c r="H286" s="21"/>
      <c r="I286" s="21"/>
      <c r="J286" s="21"/>
      <c r="K286" s="21"/>
      <c r="L286" s="21"/>
      <c r="M286" s="21"/>
      <c r="N286" s="21"/>
      <c r="O286" s="21"/>
      <c r="P286" s="21"/>
      <c r="Q286" s="21"/>
      <c r="R286" s="21"/>
      <c r="S286" s="21"/>
      <c r="T286" s="21"/>
      <c r="U286" s="21"/>
      <c r="V286" s="21"/>
      <c r="W286" s="21"/>
      <c r="X286" s="21"/>
      <c r="Y286" s="21"/>
    </row>
    <row r="287" spans="1:25">
      <c r="A287" s="11"/>
      <c r="B287" s="21"/>
      <c r="C287" s="38"/>
      <c r="D287" s="38"/>
      <c r="E287" s="21"/>
      <c r="F287" s="21"/>
      <c r="G287" s="21"/>
      <c r="H287" s="21"/>
      <c r="I287" s="21"/>
      <c r="J287" s="21"/>
      <c r="K287" s="21"/>
      <c r="L287" s="21"/>
      <c r="M287" s="21"/>
      <c r="N287" s="21"/>
      <c r="O287" s="21"/>
      <c r="P287" s="21"/>
      <c r="Q287" s="21"/>
      <c r="R287" s="21"/>
      <c r="S287" s="21"/>
      <c r="T287" s="21"/>
      <c r="U287" s="21"/>
      <c r="V287" s="21"/>
      <c r="W287" s="21"/>
      <c r="X287" s="21"/>
      <c r="Y287" s="21"/>
    </row>
    <row r="288" spans="1:25">
      <c r="A288" s="11"/>
      <c r="B288" s="21"/>
      <c r="C288" s="38"/>
      <c r="D288" s="38"/>
      <c r="E288" s="21"/>
      <c r="F288" s="21"/>
      <c r="G288" s="21"/>
      <c r="H288" s="21"/>
      <c r="I288" s="21"/>
      <c r="J288" s="21"/>
      <c r="K288" s="21"/>
      <c r="L288" s="21"/>
      <c r="M288" s="21"/>
      <c r="N288" s="21"/>
      <c r="O288" s="21"/>
      <c r="P288" s="21"/>
      <c r="Q288" s="21"/>
      <c r="R288" s="21"/>
      <c r="S288" s="21"/>
      <c r="T288" s="21"/>
      <c r="U288" s="21"/>
      <c r="V288" s="21"/>
      <c r="W288" s="21"/>
      <c r="X288" s="21"/>
      <c r="Y288" s="21"/>
    </row>
    <row r="289" spans="1:25">
      <c r="A289" s="11"/>
      <c r="B289" s="21"/>
      <c r="C289" s="38"/>
      <c r="D289" s="38"/>
      <c r="E289" s="21"/>
      <c r="F289" s="21"/>
      <c r="G289" s="21"/>
      <c r="H289" s="21"/>
      <c r="I289" s="21"/>
      <c r="J289" s="21"/>
      <c r="K289" s="21"/>
      <c r="L289" s="21"/>
      <c r="M289" s="21"/>
      <c r="N289" s="21"/>
      <c r="O289" s="21"/>
      <c r="P289" s="21"/>
      <c r="Q289" s="21"/>
      <c r="R289" s="21"/>
      <c r="S289" s="21"/>
      <c r="T289" s="21"/>
      <c r="U289" s="21"/>
      <c r="V289" s="21"/>
      <c r="W289" s="21"/>
      <c r="X289" s="21"/>
      <c r="Y289" s="21"/>
    </row>
    <row r="290" spans="1:25">
      <c r="A290" s="11"/>
      <c r="B290" s="21"/>
      <c r="C290" s="38"/>
      <c r="D290" s="38"/>
      <c r="E290" s="21"/>
      <c r="F290" s="21"/>
      <c r="G290" s="21"/>
      <c r="H290" s="21"/>
      <c r="I290" s="21"/>
      <c r="J290" s="21"/>
      <c r="K290" s="21"/>
      <c r="L290" s="21"/>
      <c r="M290" s="21"/>
      <c r="N290" s="21"/>
      <c r="O290" s="21"/>
      <c r="P290" s="21"/>
      <c r="Q290" s="21"/>
      <c r="R290" s="21"/>
      <c r="S290" s="21"/>
      <c r="T290" s="21"/>
      <c r="U290" s="21"/>
      <c r="V290" s="21"/>
      <c r="W290" s="21"/>
      <c r="X290" s="21"/>
      <c r="Y290" s="21"/>
    </row>
    <row r="291" spans="1:25">
      <c r="A291" s="11"/>
      <c r="B291" s="21"/>
      <c r="C291" s="38"/>
      <c r="D291" s="38"/>
      <c r="E291" s="21"/>
      <c r="F291" s="21"/>
      <c r="G291" s="21"/>
      <c r="H291" s="21"/>
      <c r="I291" s="21"/>
      <c r="J291" s="21"/>
      <c r="K291" s="21"/>
      <c r="L291" s="21"/>
      <c r="M291" s="21"/>
      <c r="N291" s="21"/>
      <c r="O291" s="21"/>
      <c r="P291" s="21"/>
      <c r="Q291" s="21"/>
      <c r="R291" s="21"/>
      <c r="S291" s="21"/>
      <c r="T291" s="21"/>
      <c r="U291" s="21"/>
      <c r="V291" s="21"/>
      <c r="W291" s="21"/>
      <c r="X291" s="21"/>
      <c r="Y291" s="21"/>
    </row>
    <row r="292" spans="1:25">
      <c r="A292" s="11"/>
      <c r="B292" s="21"/>
      <c r="C292" s="38"/>
      <c r="D292" s="38"/>
      <c r="E292" s="21"/>
      <c r="F292" s="21"/>
      <c r="G292" s="21"/>
      <c r="H292" s="21"/>
      <c r="I292" s="21"/>
      <c r="J292" s="21"/>
      <c r="K292" s="21"/>
      <c r="L292" s="21"/>
      <c r="M292" s="21"/>
      <c r="N292" s="21"/>
      <c r="O292" s="21"/>
      <c r="P292" s="21"/>
      <c r="Q292" s="21"/>
      <c r="R292" s="21"/>
      <c r="S292" s="21"/>
      <c r="T292" s="21"/>
      <c r="U292" s="21"/>
      <c r="V292" s="21"/>
      <c r="W292" s="21"/>
      <c r="X292" s="21"/>
      <c r="Y292" s="21"/>
    </row>
    <row r="293" spans="1:25">
      <c r="A293" s="11"/>
      <c r="B293" s="21"/>
      <c r="C293" s="38"/>
      <c r="D293" s="38"/>
      <c r="E293" s="21"/>
      <c r="F293" s="21"/>
      <c r="G293" s="21"/>
      <c r="H293" s="21"/>
      <c r="I293" s="21"/>
      <c r="J293" s="21"/>
      <c r="K293" s="21"/>
      <c r="L293" s="21"/>
      <c r="M293" s="21"/>
      <c r="N293" s="21"/>
      <c r="O293" s="21"/>
      <c r="P293" s="21"/>
      <c r="Q293" s="21"/>
      <c r="R293" s="21"/>
      <c r="S293" s="21"/>
      <c r="T293" s="21"/>
      <c r="U293" s="21"/>
      <c r="V293" s="21"/>
      <c r="W293" s="21"/>
      <c r="X293" s="21"/>
      <c r="Y293" s="21"/>
    </row>
    <row r="294" spans="1:25">
      <c r="A294" s="11"/>
      <c r="B294" s="21"/>
      <c r="C294" s="38"/>
      <c r="D294" s="38"/>
      <c r="E294" s="21"/>
      <c r="F294" s="21"/>
      <c r="G294" s="21"/>
      <c r="H294" s="21"/>
      <c r="I294" s="21"/>
      <c r="J294" s="21"/>
      <c r="K294" s="21"/>
      <c r="L294" s="21"/>
      <c r="M294" s="21"/>
      <c r="N294" s="21"/>
      <c r="O294" s="21"/>
      <c r="P294" s="21"/>
      <c r="Q294" s="21"/>
      <c r="R294" s="21"/>
      <c r="S294" s="21"/>
      <c r="T294" s="21"/>
      <c r="U294" s="21"/>
      <c r="V294" s="21"/>
      <c r="W294" s="21"/>
      <c r="X294" s="21"/>
      <c r="Y294" s="21"/>
    </row>
    <row r="295" spans="1:25">
      <c r="A295" s="11"/>
      <c r="B295" s="21"/>
      <c r="C295" s="38"/>
      <c r="D295" s="38"/>
      <c r="E295" s="21"/>
      <c r="F295" s="21"/>
      <c r="G295" s="21"/>
      <c r="H295" s="21"/>
      <c r="I295" s="21"/>
      <c r="J295" s="21"/>
      <c r="K295" s="21"/>
      <c r="L295" s="21"/>
      <c r="M295" s="21"/>
      <c r="N295" s="21"/>
      <c r="O295" s="21"/>
      <c r="P295" s="21"/>
      <c r="Q295" s="21"/>
      <c r="R295" s="21"/>
      <c r="S295" s="21"/>
      <c r="T295" s="21"/>
      <c r="U295" s="21"/>
      <c r="V295" s="21"/>
      <c r="W295" s="21"/>
      <c r="X295" s="21"/>
      <c r="Y295" s="21"/>
    </row>
    <row r="296" spans="1:25">
      <c r="A296" s="11"/>
      <c r="B296" s="21"/>
      <c r="C296" s="38"/>
      <c r="D296" s="38"/>
      <c r="E296" s="21"/>
      <c r="F296" s="21"/>
      <c r="G296" s="21"/>
      <c r="H296" s="21"/>
      <c r="I296" s="21"/>
      <c r="J296" s="21"/>
      <c r="K296" s="21"/>
      <c r="L296" s="21"/>
      <c r="M296" s="21"/>
      <c r="N296" s="21"/>
      <c r="O296" s="21"/>
      <c r="P296" s="21"/>
      <c r="Q296" s="21"/>
      <c r="R296" s="21"/>
      <c r="S296" s="21"/>
      <c r="T296" s="21"/>
      <c r="U296" s="21"/>
      <c r="V296" s="21"/>
      <c r="W296" s="21"/>
      <c r="X296" s="21"/>
      <c r="Y296" s="21"/>
    </row>
    <row r="297" spans="1:25">
      <c r="A297" s="11"/>
      <c r="B297" s="21"/>
      <c r="C297" s="38"/>
      <c r="D297" s="38"/>
      <c r="E297" s="21"/>
      <c r="F297" s="21"/>
      <c r="G297" s="21"/>
      <c r="H297" s="21"/>
      <c r="I297" s="21"/>
      <c r="J297" s="21"/>
      <c r="K297" s="21"/>
      <c r="L297" s="21"/>
      <c r="M297" s="21"/>
      <c r="N297" s="21"/>
      <c r="O297" s="21"/>
      <c r="P297" s="21"/>
      <c r="Q297" s="21"/>
      <c r="R297" s="21"/>
      <c r="S297" s="21"/>
      <c r="T297" s="21"/>
      <c r="U297" s="21"/>
      <c r="V297" s="21"/>
      <c r="W297" s="21"/>
      <c r="X297" s="21"/>
      <c r="Y297" s="21"/>
    </row>
    <row r="298" spans="1:25">
      <c r="A298" s="11"/>
      <c r="B298" s="21"/>
      <c r="C298" s="38"/>
      <c r="D298" s="38"/>
      <c r="E298" s="21"/>
      <c r="F298" s="21"/>
      <c r="G298" s="21"/>
      <c r="H298" s="21"/>
      <c r="I298" s="21"/>
      <c r="J298" s="21"/>
      <c r="K298" s="21"/>
      <c r="L298" s="21"/>
      <c r="M298" s="21"/>
      <c r="N298" s="21"/>
      <c r="O298" s="21"/>
      <c r="P298" s="21"/>
      <c r="Q298" s="21"/>
      <c r="R298" s="21"/>
      <c r="S298" s="21"/>
      <c r="T298" s="21"/>
      <c r="U298" s="21"/>
      <c r="V298" s="21"/>
      <c r="W298" s="21"/>
      <c r="X298" s="21"/>
      <c r="Y298" s="21"/>
    </row>
    <row r="299" spans="1:25">
      <c r="A299" s="11"/>
      <c r="B299" s="21"/>
      <c r="C299" s="38"/>
      <c r="D299" s="38"/>
      <c r="E299" s="21"/>
      <c r="F299" s="21"/>
      <c r="G299" s="21"/>
      <c r="H299" s="21"/>
      <c r="I299" s="21"/>
      <c r="J299" s="21"/>
      <c r="K299" s="21"/>
      <c r="L299" s="21"/>
      <c r="M299" s="21"/>
      <c r="N299" s="21"/>
      <c r="O299" s="21"/>
      <c r="P299" s="21"/>
      <c r="Q299" s="21"/>
      <c r="R299" s="21"/>
      <c r="S299" s="21"/>
      <c r="T299" s="21"/>
      <c r="U299" s="21"/>
      <c r="V299" s="21"/>
      <c r="W299" s="21"/>
      <c r="X299" s="21"/>
      <c r="Y299" s="21"/>
    </row>
    <row r="300" spans="1:25">
      <c r="A300" s="11"/>
      <c r="B300" s="21"/>
      <c r="C300" s="38"/>
      <c r="D300" s="38"/>
      <c r="E300" s="21"/>
      <c r="F300" s="21"/>
      <c r="G300" s="21"/>
      <c r="H300" s="21"/>
      <c r="I300" s="21"/>
      <c r="J300" s="21"/>
      <c r="K300" s="21"/>
      <c r="L300" s="21"/>
      <c r="M300" s="21"/>
      <c r="N300" s="21"/>
      <c r="O300" s="21"/>
      <c r="P300" s="21"/>
      <c r="Q300" s="21"/>
      <c r="R300" s="21"/>
      <c r="S300" s="21"/>
      <c r="T300" s="21"/>
      <c r="U300" s="21"/>
      <c r="V300" s="21"/>
      <c r="W300" s="21"/>
      <c r="X300" s="21"/>
      <c r="Y300" s="21"/>
    </row>
    <row r="301" spans="1:25">
      <c r="A301" s="11"/>
      <c r="B301" s="21"/>
      <c r="C301" s="38"/>
      <c r="D301" s="38"/>
      <c r="E301" s="21"/>
      <c r="F301" s="21"/>
      <c r="G301" s="21"/>
      <c r="H301" s="21"/>
      <c r="I301" s="21"/>
      <c r="J301" s="21"/>
      <c r="K301" s="21"/>
      <c r="L301" s="21"/>
      <c r="M301" s="21"/>
      <c r="N301" s="21"/>
      <c r="O301" s="21"/>
      <c r="P301" s="21"/>
      <c r="Q301" s="21"/>
      <c r="R301" s="21"/>
      <c r="S301" s="21"/>
      <c r="T301" s="21"/>
      <c r="U301" s="21"/>
      <c r="V301" s="21"/>
      <c r="W301" s="21"/>
      <c r="X301" s="21"/>
      <c r="Y301" s="21"/>
    </row>
    <row r="302" spans="1:25">
      <c r="A302" s="11"/>
      <c r="B302" s="21"/>
      <c r="C302" s="38"/>
      <c r="D302" s="38"/>
      <c r="E302" s="21"/>
      <c r="F302" s="21"/>
      <c r="G302" s="21"/>
      <c r="H302" s="21"/>
      <c r="I302" s="21"/>
      <c r="J302" s="21"/>
      <c r="K302" s="21"/>
      <c r="L302" s="21"/>
      <c r="M302" s="21"/>
      <c r="N302" s="21"/>
      <c r="O302" s="21"/>
      <c r="P302" s="21"/>
      <c r="Q302" s="21"/>
      <c r="R302" s="21"/>
      <c r="S302" s="21"/>
      <c r="T302" s="21"/>
      <c r="U302" s="21"/>
      <c r="V302" s="21"/>
      <c r="W302" s="21"/>
      <c r="X302" s="21"/>
      <c r="Y302" s="21"/>
    </row>
    <row r="303" spans="1:25">
      <c r="A303" s="11"/>
      <c r="B303" s="21"/>
      <c r="C303" s="38"/>
      <c r="D303" s="38"/>
      <c r="E303" s="21"/>
      <c r="F303" s="21"/>
      <c r="G303" s="21"/>
      <c r="H303" s="21"/>
      <c r="I303" s="21"/>
      <c r="J303" s="21"/>
      <c r="K303" s="21"/>
      <c r="L303" s="21"/>
      <c r="M303" s="21"/>
      <c r="N303" s="21"/>
      <c r="O303" s="21"/>
      <c r="P303" s="21"/>
      <c r="Q303" s="21"/>
      <c r="R303" s="21"/>
      <c r="S303" s="21"/>
      <c r="T303" s="21"/>
      <c r="U303" s="21"/>
      <c r="V303" s="21"/>
      <c r="W303" s="21"/>
      <c r="X303" s="21"/>
      <c r="Y303" s="21"/>
    </row>
    <row r="304" spans="1:25">
      <c r="A304" s="11"/>
      <c r="B304" s="21"/>
      <c r="C304" s="38"/>
      <c r="D304" s="38"/>
      <c r="E304" s="21"/>
      <c r="F304" s="21"/>
      <c r="G304" s="21"/>
      <c r="H304" s="21"/>
      <c r="I304" s="21"/>
      <c r="J304" s="21"/>
      <c r="K304" s="21"/>
      <c r="L304" s="21"/>
      <c r="M304" s="21"/>
      <c r="N304" s="21"/>
      <c r="O304" s="21"/>
      <c r="P304" s="21"/>
      <c r="Q304" s="21"/>
      <c r="R304" s="21"/>
      <c r="S304" s="21"/>
      <c r="T304" s="21"/>
      <c r="U304" s="21"/>
      <c r="V304" s="21"/>
      <c r="W304" s="21"/>
      <c r="X304" s="21"/>
      <c r="Y304" s="21"/>
    </row>
    <row r="305" spans="1:25">
      <c r="A305" s="11"/>
      <c r="B305" s="21"/>
      <c r="C305" s="38"/>
      <c r="D305" s="38"/>
      <c r="E305" s="21"/>
      <c r="F305" s="21"/>
      <c r="G305" s="21"/>
      <c r="H305" s="21"/>
      <c r="I305" s="21"/>
      <c r="J305" s="21"/>
      <c r="K305" s="21"/>
      <c r="L305" s="21"/>
      <c r="M305" s="21"/>
      <c r="N305" s="21"/>
      <c r="O305" s="21"/>
      <c r="P305" s="21"/>
      <c r="Q305" s="21"/>
      <c r="R305" s="21"/>
      <c r="S305" s="21"/>
      <c r="T305" s="21"/>
      <c r="U305" s="21"/>
      <c r="V305" s="21"/>
      <c r="W305" s="21"/>
      <c r="X305" s="21"/>
      <c r="Y305" s="21"/>
    </row>
    <row r="306" spans="1:25">
      <c r="A306" s="11"/>
      <c r="B306" s="21"/>
      <c r="C306" s="38"/>
      <c r="D306" s="38"/>
      <c r="E306" s="21"/>
      <c r="F306" s="21"/>
      <c r="G306" s="21"/>
      <c r="H306" s="21"/>
      <c r="I306" s="21"/>
      <c r="J306" s="21"/>
      <c r="K306" s="21"/>
      <c r="L306" s="21"/>
      <c r="M306" s="21"/>
      <c r="N306" s="21"/>
      <c r="O306" s="21"/>
      <c r="P306" s="21"/>
      <c r="Q306" s="21"/>
      <c r="R306" s="21"/>
      <c r="S306" s="21"/>
      <c r="T306" s="21"/>
      <c r="U306" s="21"/>
      <c r="V306" s="21"/>
      <c r="W306" s="21"/>
      <c r="X306" s="21"/>
      <c r="Y306" s="21"/>
    </row>
    <row r="307" spans="1:25">
      <c r="A307" s="11"/>
      <c r="B307" s="21"/>
      <c r="C307" s="38"/>
      <c r="D307" s="38"/>
      <c r="E307" s="21"/>
      <c r="F307" s="21"/>
      <c r="G307" s="21"/>
      <c r="H307" s="21"/>
      <c r="I307" s="21"/>
      <c r="J307" s="21"/>
      <c r="K307" s="21"/>
      <c r="L307" s="21"/>
      <c r="M307" s="21"/>
      <c r="N307" s="21"/>
      <c r="O307" s="21"/>
      <c r="P307" s="21"/>
      <c r="Q307" s="21"/>
      <c r="R307" s="21"/>
      <c r="S307" s="21"/>
      <c r="T307" s="21"/>
      <c r="U307" s="21"/>
      <c r="V307" s="21"/>
      <c r="W307" s="21"/>
      <c r="X307" s="21"/>
      <c r="Y307" s="21"/>
    </row>
    <row r="308" spans="1:25">
      <c r="A308" s="11"/>
      <c r="B308" s="21"/>
      <c r="C308" s="38"/>
      <c r="D308" s="38"/>
      <c r="E308" s="21"/>
      <c r="F308" s="21"/>
      <c r="G308" s="21"/>
      <c r="H308" s="21"/>
      <c r="I308" s="21"/>
      <c r="J308" s="21"/>
      <c r="K308" s="21"/>
      <c r="L308" s="21"/>
      <c r="M308" s="21"/>
      <c r="N308" s="21"/>
      <c r="O308" s="21"/>
      <c r="P308" s="21"/>
      <c r="Q308" s="21"/>
      <c r="R308" s="21"/>
      <c r="S308" s="21"/>
      <c r="T308" s="21"/>
      <c r="U308" s="21"/>
      <c r="V308" s="21"/>
      <c r="W308" s="21"/>
      <c r="X308" s="21"/>
      <c r="Y308" s="21"/>
    </row>
    <row r="309" spans="1:25">
      <c r="A309" s="11"/>
      <c r="B309" s="21"/>
      <c r="C309" s="38"/>
      <c r="D309" s="38"/>
      <c r="E309" s="21"/>
      <c r="F309" s="21"/>
      <c r="G309" s="21"/>
      <c r="H309" s="21"/>
      <c r="I309" s="21"/>
      <c r="J309" s="21"/>
      <c r="K309" s="21"/>
      <c r="L309" s="21"/>
      <c r="M309" s="21"/>
      <c r="N309" s="21"/>
      <c r="O309" s="21"/>
      <c r="P309" s="21"/>
      <c r="Q309" s="21"/>
      <c r="R309" s="21"/>
      <c r="S309" s="21"/>
      <c r="T309" s="21"/>
      <c r="U309" s="21"/>
      <c r="V309" s="21"/>
      <c r="W309" s="21"/>
      <c r="X309" s="21"/>
      <c r="Y309" s="21"/>
    </row>
    <row r="310" spans="1:25">
      <c r="A310" s="11"/>
      <c r="B310" s="21"/>
      <c r="C310" s="38"/>
      <c r="D310" s="38"/>
      <c r="E310" s="21"/>
      <c r="F310" s="21"/>
      <c r="G310" s="21"/>
      <c r="H310" s="21"/>
      <c r="I310" s="21"/>
      <c r="J310" s="21"/>
      <c r="K310" s="21"/>
      <c r="L310" s="21"/>
      <c r="M310" s="21"/>
      <c r="N310" s="21"/>
      <c r="O310" s="21"/>
      <c r="P310" s="21"/>
      <c r="Q310" s="21"/>
      <c r="R310" s="21"/>
      <c r="S310" s="21"/>
      <c r="T310" s="21"/>
      <c r="U310" s="21"/>
      <c r="V310" s="21"/>
      <c r="W310" s="21"/>
      <c r="X310" s="21"/>
      <c r="Y310" s="21"/>
    </row>
    <row r="311" spans="1:25">
      <c r="A311" s="11"/>
      <c r="B311" s="21"/>
      <c r="C311" s="38"/>
      <c r="D311" s="38"/>
      <c r="E311" s="21"/>
      <c r="F311" s="21"/>
      <c r="G311" s="21"/>
      <c r="H311" s="21"/>
      <c r="I311" s="21"/>
      <c r="J311" s="21"/>
      <c r="K311" s="21"/>
      <c r="L311" s="21"/>
      <c r="M311" s="21"/>
      <c r="N311" s="21"/>
      <c r="O311" s="21"/>
      <c r="P311" s="21"/>
      <c r="Q311" s="21"/>
      <c r="R311" s="21"/>
      <c r="S311" s="21"/>
      <c r="T311" s="21"/>
      <c r="U311" s="21"/>
      <c r="V311" s="21"/>
      <c r="W311" s="21"/>
      <c r="X311" s="21"/>
      <c r="Y311" s="21"/>
    </row>
    <row r="312" spans="1:25">
      <c r="A312" s="11"/>
      <c r="B312" s="21"/>
      <c r="C312" s="38"/>
      <c r="D312" s="38"/>
      <c r="E312" s="21"/>
      <c r="F312" s="21"/>
      <c r="G312" s="21"/>
      <c r="H312" s="21"/>
      <c r="I312" s="21"/>
      <c r="J312" s="21"/>
      <c r="K312" s="21"/>
      <c r="L312" s="21"/>
      <c r="M312" s="21"/>
      <c r="N312" s="21"/>
      <c r="O312" s="21"/>
      <c r="P312" s="21"/>
      <c r="Q312" s="21"/>
      <c r="R312" s="21"/>
      <c r="S312" s="21"/>
      <c r="T312" s="21"/>
      <c r="U312" s="21"/>
      <c r="V312" s="21"/>
      <c r="W312" s="21"/>
      <c r="X312" s="21"/>
      <c r="Y312" s="21"/>
    </row>
    <row r="313" spans="1:25">
      <c r="A313" s="11"/>
      <c r="B313" s="21"/>
      <c r="C313" s="38"/>
      <c r="D313" s="38"/>
      <c r="E313" s="21"/>
      <c r="F313" s="21"/>
      <c r="G313" s="21"/>
      <c r="H313" s="21"/>
      <c r="I313" s="21"/>
      <c r="J313" s="21"/>
      <c r="K313" s="21"/>
      <c r="L313" s="21"/>
      <c r="M313" s="21"/>
      <c r="N313" s="21"/>
      <c r="O313" s="21"/>
      <c r="P313" s="21"/>
      <c r="Q313" s="21"/>
      <c r="R313" s="21"/>
      <c r="S313" s="21"/>
      <c r="T313" s="21"/>
      <c r="U313" s="21"/>
      <c r="V313" s="21"/>
      <c r="W313" s="21"/>
      <c r="X313" s="21"/>
      <c r="Y313" s="21"/>
    </row>
    <row r="314" spans="1:25">
      <c r="A314" s="11"/>
      <c r="B314" s="21"/>
      <c r="C314" s="38"/>
      <c r="D314" s="38"/>
      <c r="E314" s="21"/>
      <c r="F314" s="21"/>
      <c r="G314" s="21"/>
      <c r="H314" s="21"/>
      <c r="I314" s="21"/>
      <c r="J314" s="21"/>
      <c r="K314" s="21"/>
      <c r="L314" s="21"/>
      <c r="M314" s="21"/>
      <c r="N314" s="21"/>
      <c r="O314" s="21"/>
      <c r="P314" s="21"/>
      <c r="Q314" s="21"/>
      <c r="R314" s="21"/>
      <c r="S314" s="21"/>
      <c r="T314" s="21"/>
      <c r="U314" s="21"/>
      <c r="V314" s="21"/>
      <c r="W314" s="21"/>
      <c r="X314" s="21"/>
      <c r="Y314" s="21"/>
    </row>
    <row r="315" spans="1:25">
      <c r="A315" s="11"/>
      <c r="B315" s="21"/>
      <c r="C315" s="38"/>
      <c r="D315" s="38"/>
      <c r="E315" s="21"/>
      <c r="F315" s="21"/>
      <c r="G315" s="21"/>
      <c r="H315" s="21"/>
      <c r="I315" s="21"/>
      <c r="J315" s="21"/>
      <c r="K315" s="21"/>
      <c r="L315" s="21"/>
      <c r="M315" s="21"/>
      <c r="N315" s="21"/>
      <c r="O315" s="21"/>
      <c r="P315" s="21"/>
      <c r="Q315" s="21"/>
      <c r="R315" s="21"/>
      <c r="S315" s="21"/>
      <c r="T315" s="21"/>
      <c r="U315" s="21"/>
      <c r="V315" s="21"/>
      <c r="W315" s="21"/>
      <c r="X315" s="21"/>
      <c r="Y315" s="21"/>
    </row>
    <row r="316" spans="1:25">
      <c r="A316" s="11"/>
      <c r="B316" s="21"/>
      <c r="C316" s="38"/>
      <c r="D316" s="38"/>
      <c r="E316" s="21"/>
      <c r="F316" s="21"/>
      <c r="G316" s="21"/>
      <c r="H316" s="21"/>
      <c r="I316" s="21"/>
      <c r="J316" s="21"/>
      <c r="K316" s="21"/>
      <c r="L316" s="21"/>
      <c r="M316" s="21"/>
      <c r="N316" s="21"/>
      <c r="O316" s="21"/>
      <c r="P316" s="21"/>
      <c r="Q316" s="21"/>
      <c r="R316" s="21"/>
      <c r="S316" s="21"/>
      <c r="T316" s="21"/>
      <c r="U316" s="21"/>
      <c r="V316" s="21"/>
      <c r="W316" s="21"/>
      <c r="X316" s="21"/>
      <c r="Y316" s="21"/>
    </row>
    <row r="317" spans="1:25">
      <c r="A317" s="11"/>
      <c r="B317" s="21"/>
      <c r="C317" s="38"/>
      <c r="D317" s="38"/>
      <c r="E317" s="21"/>
      <c r="F317" s="21"/>
      <c r="G317" s="21"/>
      <c r="H317" s="21"/>
      <c r="I317" s="21"/>
      <c r="J317" s="21"/>
      <c r="K317" s="21"/>
      <c r="L317" s="21"/>
      <c r="M317" s="21"/>
      <c r="N317" s="21"/>
      <c r="O317" s="21"/>
      <c r="P317" s="21"/>
      <c r="Q317" s="21"/>
      <c r="R317" s="21"/>
      <c r="S317" s="21"/>
      <c r="T317" s="21"/>
      <c r="U317" s="21"/>
      <c r="V317" s="21"/>
      <c r="W317" s="21"/>
      <c r="X317" s="21"/>
      <c r="Y317" s="21"/>
    </row>
    <row r="318" spans="1:25">
      <c r="A318" s="11"/>
      <c r="B318" s="21"/>
      <c r="C318" s="38"/>
      <c r="D318" s="38"/>
      <c r="E318" s="21"/>
      <c r="F318" s="21"/>
      <c r="G318" s="21"/>
      <c r="H318" s="21"/>
      <c r="I318" s="21"/>
      <c r="J318" s="21"/>
      <c r="K318" s="21"/>
      <c r="L318" s="21"/>
      <c r="M318" s="21"/>
      <c r="N318" s="21"/>
      <c r="O318" s="21"/>
      <c r="P318" s="21"/>
      <c r="Q318" s="21"/>
      <c r="R318" s="21"/>
      <c r="S318" s="21"/>
      <c r="T318" s="21"/>
      <c r="U318" s="21"/>
      <c r="V318" s="21"/>
      <c r="W318" s="21"/>
      <c r="X318" s="21"/>
      <c r="Y318" s="21"/>
    </row>
    <row r="319" spans="1:25">
      <c r="A319" s="11"/>
      <c r="B319" s="21"/>
      <c r="C319" s="38"/>
      <c r="D319" s="38"/>
      <c r="E319" s="21"/>
      <c r="F319" s="21"/>
      <c r="G319" s="21"/>
      <c r="H319" s="21"/>
      <c r="I319" s="21"/>
      <c r="J319" s="21"/>
      <c r="K319" s="21"/>
      <c r="L319" s="21"/>
      <c r="M319" s="21"/>
      <c r="N319" s="21"/>
      <c r="O319" s="21"/>
      <c r="P319" s="21"/>
      <c r="Q319" s="21"/>
      <c r="R319" s="21"/>
      <c r="S319" s="21"/>
      <c r="T319" s="21"/>
      <c r="U319" s="21"/>
      <c r="V319" s="21"/>
      <c r="W319" s="21"/>
      <c r="X319" s="21"/>
      <c r="Y319" s="21"/>
    </row>
    <row r="320" spans="1:25">
      <c r="A320" s="11"/>
      <c r="B320" s="21"/>
      <c r="C320" s="38"/>
      <c r="D320" s="38"/>
      <c r="E320" s="21"/>
      <c r="F320" s="21"/>
      <c r="G320" s="21"/>
      <c r="H320" s="21"/>
      <c r="I320" s="21"/>
      <c r="J320" s="21"/>
      <c r="K320" s="21"/>
      <c r="L320" s="21"/>
      <c r="M320" s="21"/>
      <c r="N320" s="21"/>
      <c r="O320" s="21"/>
      <c r="P320" s="21"/>
      <c r="Q320" s="21"/>
      <c r="R320" s="21"/>
      <c r="S320" s="21"/>
      <c r="T320" s="21"/>
      <c r="U320" s="21"/>
      <c r="V320" s="21"/>
      <c r="W320" s="21"/>
      <c r="X320" s="21"/>
      <c r="Y320" s="21"/>
    </row>
    <row r="321" spans="1:25">
      <c r="A321" s="11"/>
      <c r="B321" s="21"/>
      <c r="C321" s="38"/>
      <c r="D321" s="38"/>
      <c r="E321" s="21"/>
      <c r="F321" s="21"/>
      <c r="G321" s="21"/>
      <c r="H321" s="21"/>
      <c r="I321" s="21"/>
      <c r="J321" s="21"/>
      <c r="K321" s="21"/>
      <c r="L321" s="21"/>
      <c r="M321" s="21"/>
      <c r="N321" s="21"/>
      <c r="O321" s="21"/>
      <c r="P321" s="21"/>
      <c r="Q321" s="21"/>
      <c r="R321" s="21"/>
      <c r="S321" s="21"/>
      <c r="T321" s="21"/>
      <c r="U321" s="21"/>
      <c r="V321" s="21"/>
      <c r="W321" s="21"/>
      <c r="X321" s="21"/>
      <c r="Y321" s="21"/>
    </row>
    <row r="322" spans="1:25">
      <c r="A322" s="11"/>
      <c r="B322" s="21"/>
      <c r="C322" s="38"/>
      <c r="D322" s="38"/>
      <c r="E322" s="21"/>
      <c r="F322" s="21"/>
      <c r="G322" s="21"/>
      <c r="H322" s="21"/>
      <c r="I322" s="21"/>
      <c r="J322" s="21"/>
      <c r="K322" s="21"/>
      <c r="L322" s="21"/>
      <c r="M322" s="21"/>
      <c r="N322" s="21"/>
      <c r="O322" s="21"/>
      <c r="P322" s="21"/>
      <c r="Q322" s="21"/>
      <c r="R322" s="21"/>
      <c r="S322" s="21"/>
      <c r="T322" s="21"/>
      <c r="U322" s="21"/>
      <c r="V322" s="21"/>
      <c r="W322" s="21"/>
      <c r="X322" s="21"/>
      <c r="Y322" s="21"/>
    </row>
    <row r="323" spans="1:25">
      <c r="A323" s="11"/>
      <c r="B323" s="21"/>
      <c r="C323" s="38"/>
      <c r="D323" s="38"/>
      <c r="E323" s="21"/>
      <c r="F323" s="21"/>
      <c r="G323" s="21"/>
      <c r="H323" s="21"/>
      <c r="I323" s="21"/>
      <c r="J323" s="21"/>
      <c r="K323" s="21"/>
      <c r="L323" s="21"/>
      <c r="M323" s="21"/>
      <c r="N323" s="21"/>
      <c r="O323" s="21"/>
      <c r="P323" s="21"/>
      <c r="Q323" s="21"/>
      <c r="R323" s="21"/>
      <c r="S323" s="21"/>
      <c r="T323" s="21"/>
      <c r="U323" s="21"/>
      <c r="V323" s="21"/>
      <c r="W323" s="21"/>
      <c r="X323" s="21"/>
      <c r="Y323" s="21"/>
    </row>
    <row r="324" spans="1:25">
      <c r="A324" s="11"/>
      <c r="B324" s="21"/>
      <c r="C324" s="38"/>
      <c r="D324" s="38"/>
      <c r="E324" s="21"/>
      <c r="F324" s="21"/>
      <c r="G324" s="21"/>
      <c r="H324" s="21"/>
      <c r="I324" s="21"/>
      <c r="J324" s="21"/>
      <c r="K324" s="21"/>
      <c r="L324" s="21"/>
      <c r="M324" s="21"/>
      <c r="N324" s="21"/>
      <c r="O324" s="21"/>
      <c r="P324" s="21"/>
      <c r="Q324" s="21"/>
      <c r="R324" s="21"/>
      <c r="S324" s="21"/>
      <c r="T324" s="21"/>
      <c r="U324" s="21"/>
      <c r="V324" s="21"/>
      <c r="W324" s="21"/>
      <c r="X324" s="21"/>
      <c r="Y324" s="21"/>
    </row>
    <row r="325" spans="1:25">
      <c r="A325" s="11"/>
      <c r="B325" s="21"/>
      <c r="C325" s="38"/>
      <c r="D325" s="38"/>
      <c r="E325" s="21"/>
      <c r="F325" s="21"/>
      <c r="G325" s="21"/>
      <c r="H325" s="21"/>
      <c r="I325" s="21"/>
      <c r="J325" s="21"/>
      <c r="K325" s="21"/>
      <c r="L325" s="21"/>
      <c r="M325" s="21"/>
      <c r="N325" s="21"/>
      <c r="O325" s="21"/>
      <c r="P325" s="21"/>
      <c r="Q325" s="21"/>
      <c r="R325" s="21"/>
      <c r="S325" s="21"/>
      <c r="T325" s="21"/>
      <c r="U325" s="21"/>
      <c r="V325" s="21"/>
      <c r="W325" s="21"/>
      <c r="X325" s="21"/>
      <c r="Y325" s="21"/>
    </row>
    <row r="326" spans="1:25">
      <c r="A326" s="11"/>
      <c r="B326" s="21"/>
      <c r="C326" s="38"/>
      <c r="D326" s="38"/>
      <c r="E326" s="21"/>
      <c r="F326" s="21"/>
      <c r="G326" s="21"/>
      <c r="H326" s="21"/>
      <c r="I326" s="21"/>
      <c r="J326" s="21"/>
      <c r="K326" s="21"/>
      <c r="L326" s="21"/>
      <c r="M326" s="21"/>
      <c r="N326" s="21"/>
      <c r="O326" s="21"/>
      <c r="P326" s="21"/>
      <c r="Q326" s="21"/>
      <c r="R326" s="21"/>
      <c r="S326" s="21"/>
      <c r="T326" s="21"/>
      <c r="U326" s="21"/>
      <c r="V326" s="21"/>
      <c r="W326" s="21"/>
      <c r="X326" s="21"/>
      <c r="Y326" s="21"/>
    </row>
    <row r="327" spans="1:25">
      <c r="A327" s="11"/>
      <c r="B327" s="21"/>
      <c r="C327" s="38"/>
      <c r="D327" s="38"/>
      <c r="E327" s="21"/>
      <c r="F327" s="21"/>
      <c r="G327" s="21"/>
      <c r="H327" s="21"/>
      <c r="I327" s="21"/>
      <c r="J327" s="21"/>
      <c r="K327" s="21"/>
      <c r="L327" s="21"/>
      <c r="M327" s="21"/>
      <c r="N327" s="21"/>
      <c r="O327" s="21"/>
      <c r="P327" s="21"/>
      <c r="Q327" s="21"/>
      <c r="R327" s="21"/>
      <c r="S327" s="21"/>
      <c r="T327" s="21"/>
      <c r="U327" s="21"/>
      <c r="V327" s="21"/>
      <c r="W327" s="21"/>
      <c r="X327" s="21"/>
      <c r="Y327" s="21"/>
    </row>
    <row r="328" spans="1:25">
      <c r="A328" s="11"/>
      <c r="B328" s="21"/>
      <c r="C328" s="38"/>
      <c r="D328" s="38"/>
      <c r="E328" s="21"/>
      <c r="F328" s="21"/>
      <c r="G328" s="21"/>
      <c r="H328" s="21"/>
      <c r="I328" s="21"/>
      <c r="J328" s="21"/>
      <c r="K328" s="21"/>
      <c r="L328" s="21"/>
      <c r="M328" s="21"/>
      <c r="N328" s="21"/>
      <c r="O328" s="21"/>
      <c r="P328" s="21"/>
      <c r="Q328" s="21"/>
      <c r="R328" s="21"/>
      <c r="S328" s="21"/>
      <c r="T328" s="21"/>
      <c r="U328" s="21"/>
      <c r="V328" s="21"/>
      <c r="W328" s="21"/>
      <c r="X328" s="21"/>
      <c r="Y328" s="21"/>
    </row>
    <row r="329" spans="1:25">
      <c r="A329" s="11"/>
      <c r="B329" s="21"/>
      <c r="C329" s="38"/>
      <c r="D329" s="38"/>
      <c r="E329" s="21"/>
      <c r="F329" s="21"/>
      <c r="G329" s="21"/>
      <c r="H329" s="21"/>
      <c r="I329" s="21"/>
      <c r="J329" s="21"/>
      <c r="K329" s="21"/>
      <c r="L329" s="21"/>
      <c r="M329" s="21"/>
      <c r="N329" s="21"/>
      <c r="O329" s="21"/>
      <c r="P329" s="21"/>
      <c r="Q329" s="21"/>
      <c r="R329" s="21"/>
      <c r="S329" s="21"/>
      <c r="T329" s="21"/>
      <c r="U329" s="21"/>
      <c r="V329" s="21"/>
      <c r="W329" s="21"/>
      <c r="X329" s="21"/>
      <c r="Y329" s="21"/>
    </row>
    <row r="330" spans="1:25">
      <c r="A330" s="11"/>
      <c r="B330" s="21"/>
      <c r="C330" s="38"/>
      <c r="D330" s="38"/>
      <c r="E330" s="21"/>
      <c r="F330" s="21"/>
      <c r="G330" s="21"/>
      <c r="H330" s="21"/>
      <c r="I330" s="21"/>
      <c r="J330" s="21"/>
      <c r="K330" s="21"/>
      <c r="L330" s="21"/>
      <c r="M330" s="21"/>
      <c r="N330" s="21"/>
      <c r="O330" s="21"/>
      <c r="P330" s="21"/>
      <c r="Q330" s="21"/>
      <c r="R330" s="21"/>
      <c r="S330" s="21"/>
      <c r="T330" s="21"/>
      <c r="U330" s="21"/>
      <c r="V330" s="21"/>
      <c r="W330" s="21"/>
      <c r="X330" s="21"/>
      <c r="Y330" s="21"/>
    </row>
    <row r="331" spans="1:25">
      <c r="A331" s="11"/>
      <c r="B331" s="21"/>
      <c r="C331" s="38"/>
      <c r="D331" s="38"/>
      <c r="E331" s="21"/>
      <c r="F331" s="21"/>
      <c r="G331" s="21"/>
      <c r="H331" s="21"/>
      <c r="I331" s="21"/>
      <c r="J331" s="21"/>
      <c r="K331" s="21"/>
      <c r="L331" s="21"/>
      <c r="M331" s="21"/>
      <c r="N331" s="21"/>
      <c r="O331" s="21"/>
      <c r="P331" s="21"/>
      <c r="Q331" s="21"/>
      <c r="R331" s="21"/>
      <c r="S331" s="21"/>
      <c r="T331" s="21"/>
      <c r="U331" s="21"/>
      <c r="V331" s="21"/>
      <c r="W331" s="21"/>
      <c r="X331" s="21"/>
      <c r="Y331" s="21"/>
    </row>
    <row r="332" spans="1:25">
      <c r="A332" s="11"/>
      <c r="B332" s="21"/>
      <c r="C332" s="38"/>
      <c r="D332" s="38"/>
      <c r="E332" s="21"/>
      <c r="F332" s="21"/>
      <c r="G332" s="21"/>
      <c r="H332" s="21"/>
      <c r="I332" s="21"/>
      <c r="J332" s="21"/>
      <c r="K332" s="21"/>
      <c r="L332" s="21"/>
      <c r="M332" s="21"/>
      <c r="N332" s="21"/>
      <c r="O332" s="21"/>
      <c r="P332" s="21"/>
      <c r="Q332" s="21"/>
      <c r="R332" s="21"/>
      <c r="S332" s="21"/>
      <c r="T332" s="21"/>
      <c r="U332" s="21"/>
      <c r="V332" s="21"/>
      <c r="W332" s="21"/>
      <c r="X332" s="21"/>
      <c r="Y332" s="21"/>
    </row>
    <row r="333" spans="1:25">
      <c r="A333" s="11"/>
      <c r="B333" s="21"/>
      <c r="C333" s="38"/>
      <c r="D333" s="38"/>
      <c r="E333" s="21"/>
      <c r="F333" s="21"/>
      <c r="G333" s="21"/>
      <c r="H333" s="21"/>
      <c r="I333" s="21"/>
      <c r="J333" s="21"/>
      <c r="K333" s="21"/>
      <c r="L333" s="21"/>
      <c r="M333" s="21"/>
      <c r="N333" s="21"/>
      <c r="O333" s="21"/>
      <c r="P333" s="21"/>
      <c r="Q333" s="21"/>
      <c r="R333" s="21"/>
      <c r="S333" s="21"/>
      <c r="T333" s="21"/>
      <c r="U333" s="21"/>
      <c r="V333" s="21"/>
      <c r="W333" s="21"/>
      <c r="X333" s="21"/>
      <c r="Y333" s="21"/>
    </row>
    <row r="334" spans="1:25">
      <c r="A334" s="11"/>
      <c r="B334" s="21"/>
      <c r="C334" s="38"/>
      <c r="D334" s="38"/>
      <c r="E334" s="21"/>
      <c r="F334" s="21"/>
      <c r="G334" s="21"/>
      <c r="H334" s="21"/>
      <c r="I334" s="21"/>
      <c r="J334" s="21"/>
      <c r="K334" s="21"/>
      <c r="L334" s="21"/>
      <c r="M334" s="21"/>
      <c r="N334" s="21"/>
      <c r="O334" s="21"/>
      <c r="P334" s="21"/>
      <c r="Q334" s="21"/>
      <c r="R334" s="21"/>
      <c r="S334" s="21"/>
      <c r="T334" s="21"/>
      <c r="U334" s="21"/>
      <c r="V334" s="21"/>
      <c r="W334" s="21"/>
      <c r="X334" s="21"/>
      <c r="Y334" s="21"/>
    </row>
    <row r="335" spans="1:25">
      <c r="A335" s="11"/>
      <c r="B335" s="21"/>
      <c r="C335" s="38"/>
      <c r="D335" s="38"/>
      <c r="E335" s="21"/>
      <c r="F335" s="21"/>
      <c r="G335" s="21"/>
      <c r="H335" s="21"/>
      <c r="I335" s="21"/>
      <c r="J335" s="21"/>
      <c r="K335" s="21"/>
      <c r="L335" s="21"/>
      <c r="M335" s="21"/>
      <c r="N335" s="21"/>
      <c r="O335" s="21"/>
      <c r="P335" s="21"/>
      <c r="Q335" s="21"/>
      <c r="R335" s="21"/>
      <c r="S335" s="21"/>
      <c r="T335" s="21"/>
      <c r="U335" s="21"/>
      <c r="V335" s="21"/>
      <c r="W335" s="21"/>
      <c r="X335" s="21"/>
      <c r="Y335" s="21"/>
    </row>
    <row r="336" spans="1:25">
      <c r="A336" s="11"/>
      <c r="B336" s="21"/>
      <c r="C336" s="38"/>
      <c r="D336" s="38"/>
      <c r="E336" s="21"/>
      <c r="F336" s="21"/>
      <c r="G336" s="21"/>
      <c r="H336" s="21"/>
      <c r="I336" s="21"/>
      <c r="J336" s="21"/>
      <c r="K336" s="21"/>
      <c r="L336" s="21"/>
      <c r="M336" s="21"/>
      <c r="N336" s="21"/>
      <c r="O336" s="21"/>
      <c r="P336" s="21"/>
      <c r="Q336" s="21"/>
      <c r="R336" s="21"/>
      <c r="S336" s="21"/>
      <c r="T336" s="21"/>
      <c r="U336" s="21"/>
      <c r="V336" s="21"/>
      <c r="W336" s="21"/>
      <c r="X336" s="21"/>
      <c r="Y336" s="21"/>
    </row>
    <row r="337" spans="1:25">
      <c r="A337" s="11"/>
      <c r="B337" s="21"/>
      <c r="C337" s="38"/>
      <c r="D337" s="38"/>
      <c r="E337" s="21"/>
      <c r="F337" s="21"/>
      <c r="G337" s="21"/>
      <c r="H337" s="21"/>
      <c r="I337" s="21"/>
      <c r="J337" s="21"/>
      <c r="K337" s="21"/>
      <c r="L337" s="21"/>
      <c r="M337" s="21"/>
      <c r="N337" s="21"/>
      <c r="O337" s="21"/>
      <c r="P337" s="21"/>
      <c r="Q337" s="21"/>
      <c r="R337" s="21"/>
      <c r="S337" s="21"/>
      <c r="T337" s="21"/>
      <c r="U337" s="21"/>
      <c r="V337" s="21"/>
      <c r="W337" s="21"/>
      <c r="X337" s="21"/>
      <c r="Y337" s="21"/>
    </row>
    <row r="338" spans="1:25">
      <c r="A338" s="11"/>
      <c r="B338" s="21"/>
      <c r="C338" s="38"/>
      <c r="D338" s="38"/>
      <c r="E338" s="21"/>
      <c r="F338" s="21"/>
      <c r="G338" s="21"/>
      <c r="H338" s="21"/>
      <c r="I338" s="21"/>
      <c r="J338" s="21"/>
      <c r="K338" s="21"/>
      <c r="L338" s="21"/>
      <c r="M338" s="21"/>
      <c r="N338" s="21"/>
      <c r="O338" s="21"/>
      <c r="P338" s="21"/>
      <c r="Q338" s="21"/>
      <c r="R338" s="21"/>
      <c r="S338" s="21"/>
      <c r="T338" s="21"/>
      <c r="U338" s="21"/>
      <c r="V338" s="21"/>
      <c r="W338" s="21"/>
      <c r="X338" s="21"/>
      <c r="Y338" s="21"/>
    </row>
    <row r="339" spans="1:25">
      <c r="A339" s="11"/>
      <c r="B339" s="21"/>
      <c r="C339" s="38"/>
      <c r="D339" s="38"/>
      <c r="E339" s="21"/>
      <c r="F339" s="21"/>
      <c r="G339" s="21"/>
      <c r="H339" s="21"/>
      <c r="I339" s="21"/>
      <c r="J339" s="21"/>
      <c r="K339" s="21"/>
      <c r="L339" s="21"/>
      <c r="M339" s="21"/>
      <c r="N339" s="21"/>
      <c r="O339" s="21"/>
      <c r="P339" s="21"/>
      <c r="Q339" s="21"/>
      <c r="R339" s="21"/>
      <c r="S339" s="21"/>
      <c r="T339" s="21"/>
      <c r="U339" s="21"/>
      <c r="V339" s="21"/>
      <c r="W339" s="21"/>
      <c r="X339" s="21"/>
      <c r="Y339" s="21"/>
    </row>
    <row r="340" spans="1:25">
      <c r="A340" s="11"/>
      <c r="B340" s="21"/>
      <c r="C340" s="38"/>
      <c r="D340" s="38"/>
      <c r="E340" s="21"/>
      <c r="F340" s="21"/>
      <c r="G340" s="21"/>
      <c r="H340" s="21"/>
      <c r="I340" s="21"/>
      <c r="J340" s="21"/>
      <c r="K340" s="21"/>
      <c r="L340" s="21"/>
      <c r="M340" s="21"/>
      <c r="N340" s="21"/>
      <c r="O340" s="21"/>
      <c r="P340" s="21"/>
      <c r="Q340" s="21"/>
      <c r="R340" s="21"/>
      <c r="S340" s="21"/>
      <c r="T340" s="21"/>
      <c r="U340" s="21"/>
      <c r="V340" s="21"/>
      <c r="W340" s="21"/>
      <c r="X340" s="21"/>
      <c r="Y340" s="21"/>
    </row>
    <row r="341" spans="1:25">
      <c r="A341" s="11"/>
      <c r="B341" s="21"/>
      <c r="C341" s="38"/>
      <c r="D341" s="38"/>
      <c r="E341" s="21"/>
      <c r="F341" s="21"/>
      <c r="G341" s="21"/>
      <c r="H341" s="21"/>
      <c r="I341" s="21"/>
      <c r="J341" s="21"/>
      <c r="K341" s="21"/>
      <c r="L341" s="21"/>
      <c r="M341" s="21"/>
      <c r="N341" s="21"/>
      <c r="O341" s="21"/>
      <c r="P341" s="21"/>
      <c r="Q341" s="21"/>
      <c r="R341" s="21"/>
      <c r="S341" s="21"/>
      <c r="T341" s="21"/>
      <c r="U341" s="21"/>
      <c r="V341" s="21"/>
      <c r="W341" s="21"/>
      <c r="X341" s="21"/>
      <c r="Y341" s="21"/>
    </row>
    <row r="342" spans="1:25">
      <c r="A342" s="11"/>
      <c r="B342" s="21"/>
      <c r="C342" s="38"/>
      <c r="D342" s="38"/>
      <c r="E342" s="21"/>
      <c r="F342" s="21"/>
      <c r="G342" s="21"/>
      <c r="H342" s="21"/>
      <c r="I342" s="21"/>
      <c r="J342" s="21"/>
      <c r="K342" s="21"/>
      <c r="L342" s="21"/>
      <c r="M342" s="21"/>
      <c r="N342" s="21"/>
      <c r="O342" s="21"/>
      <c r="P342" s="21"/>
      <c r="Q342" s="21"/>
      <c r="R342" s="21"/>
      <c r="S342" s="21"/>
      <c r="T342" s="21"/>
      <c r="U342" s="21"/>
      <c r="V342" s="21"/>
      <c r="W342" s="21"/>
      <c r="X342" s="21"/>
      <c r="Y342" s="21"/>
    </row>
    <row r="343" spans="1:25">
      <c r="A343" s="11"/>
      <c r="B343" s="21"/>
      <c r="C343" s="38"/>
      <c r="D343" s="38"/>
      <c r="E343" s="21"/>
      <c r="F343" s="21"/>
      <c r="G343" s="21"/>
      <c r="H343" s="21"/>
      <c r="I343" s="21"/>
      <c r="J343" s="21"/>
      <c r="K343" s="21"/>
      <c r="L343" s="21"/>
      <c r="M343" s="21"/>
      <c r="N343" s="21"/>
      <c r="O343" s="21"/>
      <c r="P343" s="21"/>
      <c r="Q343" s="21"/>
      <c r="R343" s="21"/>
      <c r="S343" s="21"/>
      <c r="T343" s="21"/>
      <c r="U343" s="21"/>
      <c r="V343" s="21"/>
      <c r="W343" s="21"/>
      <c r="X343" s="21"/>
      <c r="Y343" s="21"/>
    </row>
    <row r="344" spans="1:25">
      <c r="A344" s="11"/>
      <c r="B344" s="21"/>
      <c r="C344" s="38"/>
      <c r="D344" s="38"/>
      <c r="E344" s="21"/>
      <c r="F344" s="21"/>
      <c r="G344" s="21"/>
      <c r="H344" s="21"/>
      <c r="I344" s="21"/>
      <c r="J344" s="21"/>
      <c r="K344" s="21"/>
      <c r="L344" s="21"/>
      <c r="M344" s="21"/>
      <c r="N344" s="21"/>
      <c r="O344" s="21"/>
      <c r="P344" s="21"/>
      <c r="Q344" s="21"/>
      <c r="R344" s="21"/>
      <c r="S344" s="21"/>
      <c r="T344" s="21"/>
      <c r="U344" s="21"/>
      <c r="V344" s="21"/>
      <c r="W344" s="21"/>
      <c r="X344" s="21"/>
      <c r="Y344" s="21"/>
    </row>
    <row r="345" spans="1:25">
      <c r="A345" s="11"/>
      <c r="B345" s="21"/>
      <c r="C345" s="38"/>
      <c r="D345" s="38"/>
      <c r="E345" s="21"/>
      <c r="F345" s="21"/>
      <c r="G345" s="21"/>
      <c r="H345" s="21"/>
      <c r="I345" s="21"/>
      <c r="J345" s="21"/>
      <c r="K345" s="21"/>
      <c r="L345" s="21"/>
      <c r="M345" s="21"/>
      <c r="N345" s="21"/>
      <c r="O345" s="21"/>
      <c r="P345" s="21"/>
      <c r="Q345" s="21"/>
      <c r="R345" s="21"/>
      <c r="S345" s="21"/>
      <c r="T345" s="21"/>
      <c r="U345" s="21"/>
      <c r="V345" s="21"/>
      <c r="W345" s="21"/>
      <c r="X345" s="21"/>
      <c r="Y345" s="21"/>
    </row>
    <row r="346" spans="1:25">
      <c r="A346" s="11"/>
      <c r="B346" s="21"/>
      <c r="C346" s="38"/>
      <c r="D346" s="38"/>
      <c r="E346" s="21"/>
      <c r="F346" s="21"/>
      <c r="G346" s="21"/>
      <c r="H346" s="21"/>
      <c r="I346" s="21"/>
      <c r="J346" s="21"/>
      <c r="K346" s="21"/>
      <c r="L346" s="21"/>
      <c r="M346" s="21"/>
      <c r="N346" s="21"/>
      <c r="O346" s="21"/>
      <c r="P346" s="21"/>
      <c r="Q346" s="21"/>
      <c r="R346" s="21"/>
      <c r="S346" s="21"/>
      <c r="T346" s="21"/>
      <c r="U346" s="21"/>
      <c r="V346" s="21"/>
      <c r="W346" s="21"/>
      <c r="X346" s="21"/>
      <c r="Y346" s="21"/>
    </row>
    <row r="347" spans="1:25">
      <c r="A347" s="11"/>
      <c r="B347" s="21"/>
      <c r="C347" s="38"/>
      <c r="D347" s="38"/>
      <c r="E347" s="21"/>
      <c r="F347" s="21"/>
      <c r="G347" s="21"/>
      <c r="H347" s="21"/>
      <c r="I347" s="21"/>
      <c r="J347" s="21"/>
      <c r="K347" s="21"/>
      <c r="L347" s="21"/>
      <c r="M347" s="21"/>
      <c r="N347" s="21"/>
      <c r="O347" s="21"/>
      <c r="P347" s="21"/>
      <c r="Q347" s="21"/>
      <c r="R347" s="21"/>
      <c r="S347" s="21"/>
      <c r="T347" s="21"/>
      <c r="U347" s="21"/>
      <c r="V347" s="21"/>
      <c r="W347" s="21"/>
      <c r="X347" s="21"/>
      <c r="Y347" s="21"/>
    </row>
    <row r="348" spans="1:25">
      <c r="A348" s="11"/>
      <c r="B348" s="21"/>
      <c r="C348" s="38"/>
      <c r="D348" s="38"/>
      <c r="E348" s="21"/>
      <c r="F348" s="21"/>
      <c r="G348" s="21"/>
      <c r="H348" s="21"/>
      <c r="I348" s="21"/>
      <c r="J348" s="21"/>
      <c r="K348" s="21"/>
      <c r="L348" s="21"/>
      <c r="M348" s="21"/>
      <c r="N348" s="21"/>
      <c r="O348" s="21"/>
      <c r="P348" s="21"/>
      <c r="Q348" s="21"/>
      <c r="R348" s="21"/>
      <c r="S348" s="21"/>
      <c r="T348" s="21"/>
      <c r="U348" s="21"/>
      <c r="V348" s="21"/>
      <c r="W348" s="21"/>
      <c r="X348" s="21"/>
      <c r="Y348" s="21"/>
    </row>
    <row r="349" spans="1:25">
      <c r="A349" s="11"/>
      <c r="B349" s="21"/>
      <c r="C349" s="38"/>
      <c r="D349" s="38"/>
      <c r="E349" s="21"/>
      <c r="F349" s="21"/>
      <c r="G349" s="21"/>
      <c r="H349" s="21"/>
      <c r="I349" s="21"/>
      <c r="J349" s="21"/>
      <c r="K349" s="21"/>
      <c r="L349" s="21"/>
      <c r="M349" s="21"/>
      <c r="N349" s="21"/>
      <c r="O349" s="21"/>
      <c r="P349" s="21"/>
      <c r="Q349" s="21"/>
      <c r="R349" s="21"/>
      <c r="S349" s="21"/>
      <c r="T349" s="21"/>
      <c r="U349" s="21"/>
      <c r="V349" s="21"/>
      <c r="W349" s="21"/>
      <c r="X349" s="21"/>
      <c r="Y349" s="21"/>
    </row>
    <row r="350" spans="1:25">
      <c r="A350" s="11"/>
      <c r="B350" s="21"/>
      <c r="C350" s="38"/>
      <c r="D350" s="38"/>
      <c r="E350" s="21"/>
      <c r="F350" s="21"/>
      <c r="G350" s="21"/>
      <c r="H350" s="21"/>
      <c r="I350" s="21"/>
      <c r="J350" s="21"/>
      <c r="K350" s="21"/>
      <c r="L350" s="21"/>
      <c r="M350" s="21"/>
      <c r="N350" s="21"/>
      <c r="O350" s="21"/>
      <c r="P350" s="21"/>
      <c r="Q350" s="21"/>
      <c r="R350" s="21"/>
      <c r="S350" s="21"/>
      <c r="T350" s="21"/>
      <c r="U350" s="21"/>
      <c r="V350" s="21"/>
      <c r="W350" s="21"/>
      <c r="X350" s="21"/>
      <c r="Y350" s="21"/>
    </row>
    <row r="351" spans="1:25">
      <c r="A351" s="11"/>
      <c r="B351" s="21"/>
      <c r="C351" s="38"/>
      <c r="D351" s="38"/>
      <c r="E351" s="21"/>
      <c r="F351" s="21"/>
      <c r="G351" s="21"/>
      <c r="H351" s="21"/>
      <c r="I351" s="21"/>
      <c r="J351" s="21"/>
      <c r="K351" s="21"/>
      <c r="L351" s="21"/>
      <c r="M351" s="21"/>
      <c r="N351" s="21"/>
      <c r="O351" s="21"/>
      <c r="P351" s="21"/>
      <c r="Q351" s="21"/>
      <c r="R351" s="21"/>
      <c r="S351" s="21"/>
      <c r="T351" s="21"/>
      <c r="U351" s="21"/>
      <c r="V351" s="21"/>
      <c r="W351" s="21"/>
      <c r="X351" s="21"/>
      <c r="Y351" s="21"/>
    </row>
    <row r="352" spans="1:25">
      <c r="A352" s="11"/>
      <c r="B352" s="21"/>
      <c r="C352" s="38"/>
      <c r="D352" s="38"/>
      <c r="E352" s="21"/>
      <c r="F352" s="21"/>
      <c r="G352" s="21"/>
      <c r="H352" s="21"/>
      <c r="I352" s="21"/>
      <c r="J352" s="21"/>
      <c r="K352" s="21"/>
      <c r="L352" s="21"/>
      <c r="M352" s="21"/>
      <c r="N352" s="21"/>
      <c r="O352" s="21"/>
      <c r="P352" s="21"/>
      <c r="Q352" s="21"/>
      <c r="R352" s="21"/>
      <c r="S352" s="21"/>
      <c r="T352" s="21"/>
      <c r="U352" s="21"/>
      <c r="V352" s="21"/>
      <c r="W352" s="21"/>
      <c r="X352" s="21"/>
      <c r="Y352" s="21"/>
    </row>
    <row r="353" spans="1:25">
      <c r="A353" s="11"/>
      <c r="B353" s="21"/>
      <c r="C353" s="38"/>
      <c r="D353" s="38"/>
      <c r="E353" s="21"/>
      <c r="F353" s="21"/>
      <c r="G353" s="21"/>
      <c r="H353" s="21"/>
      <c r="I353" s="21"/>
      <c r="J353" s="21"/>
      <c r="K353" s="21"/>
      <c r="L353" s="21"/>
      <c r="M353" s="21"/>
      <c r="N353" s="21"/>
      <c r="O353" s="21"/>
      <c r="P353" s="21"/>
      <c r="Q353" s="21"/>
      <c r="R353" s="21"/>
      <c r="S353" s="21"/>
      <c r="T353" s="21"/>
      <c r="U353" s="21"/>
      <c r="V353" s="21"/>
      <c r="W353" s="21"/>
      <c r="X353" s="21"/>
      <c r="Y353" s="21"/>
    </row>
    <row r="354" spans="1:25">
      <c r="A354" s="11"/>
      <c r="B354" s="21"/>
      <c r="C354" s="38"/>
      <c r="D354" s="38"/>
      <c r="E354" s="21"/>
      <c r="F354" s="21"/>
      <c r="G354" s="21"/>
      <c r="H354" s="21"/>
      <c r="I354" s="21"/>
      <c r="J354" s="21"/>
      <c r="K354" s="21"/>
      <c r="L354" s="21"/>
      <c r="M354" s="21"/>
      <c r="N354" s="21"/>
      <c r="O354" s="21"/>
      <c r="P354" s="21"/>
      <c r="Q354" s="21"/>
      <c r="R354" s="21"/>
      <c r="S354" s="21"/>
      <c r="T354" s="21"/>
      <c r="U354" s="21"/>
      <c r="V354" s="21"/>
      <c r="W354" s="21"/>
      <c r="X354" s="21"/>
      <c r="Y354" s="21"/>
    </row>
    <row r="355" spans="1:25">
      <c r="A355" s="11"/>
      <c r="B355" s="21"/>
      <c r="C355" s="38"/>
      <c r="D355" s="38"/>
      <c r="E355" s="21"/>
      <c r="F355" s="21"/>
      <c r="G355" s="21"/>
      <c r="H355" s="21"/>
      <c r="I355" s="21"/>
      <c r="J355" s="21"/>
      <c r="K355" s="21"/>
      <c r="L355" s="21"/>
      <c r="M355" s="21"/>
      <c r="N355" s="21"/>
      <c r="O355" s="21"/>
      <c r="P355" s="21"/>
      <c r="Q355" s="21"/>
      <c r="R355" s="21"/>
      <c r="S355" s="21"/>
      <c r="T355" s="21"/>
      <c r="U355" s="21"/>
      <c r="V355" s="21"/>
      <c r="W355" s="21"/>
      <c r="X355" s="21"/>
      <c r="Y355" s="21"/>
    </row>
    <row r="356" spans="1:25">
      <c r="A356" s="11"/>
      <c r="B356" s="21"/>
      <c r="C356" s="38"/>
      <c r="D356" s="38"/>
      <c r="E356" s="21"/>
      <c r="F356" s="21"/>
      <c r="G356" s="21"/>
      <c r="H356" s="21"/>
      <c r="I356" s="21"/>
      <c r="J356" s="21"/>
      <c r="K356" s="21"/>
      <c r="L356" s="21"/>
      <c r="M356" s="21"/>
      <c r="N356" s="21"/>
      <c r="O356" s="21"/>
      <c r="P356" s="21"/>
      <c r="Q356" s="21"/>
      <c r="R356" s="21"/>
      <c r="S356" s="21"/>
      <c r="T356" s="21"/>
      <c r="U356" s="21"/>
      <c r="V356" s="21"/>
      <c r="W356" s="21"/>
      <c r="X356" s="21"/>
      <c r="Y356" s="21"/>
    </row>
    <row r="357" spans="1:25">
      <c r="A357" s="11"/>
      <c r="B357" s="21"/>
      <c r="C357" s="38"/>
      <c r="D357" s="38"/>
      <c r="E357" s="21"/>
      <c r="F357" s="21"/>
      <c r="G357" s="21"/>
      <c r="H357" s="21"/>
      <c r="I357" s="21"/>
      <c r="J357" s="21"/>
      <c r="K357" s="21"/>
      <c r="L357" s="21"/>
      <c r="M357" s="21"/>
      <c r="N357" s="21"/>
      <c r="O357" s="21"/>
      <c r="P357" s="21"/>
      <c r="Q357" s="21"/>
      <c r="R357" s="21"/>
      <c r="S357" s="21"/>
      <c r="T357" s="21"/>
      <c r="U357" s="21"/>
      <c r="V357" s="21"/>
      <c r="W357" s="21"/>
      <c r="X357" s="21"/>
      <c r="Y357" s="21"/>
    </row>
    <row r="358" spans="1:25">
      <c r="A358" s="11"/>
      <c r="B358" s="21"/>
      <c r="C358" s="38"/>
      <c r="D358" s="38"/>
      <c r="E358" s="21"/>
      <c r="F358" s="21"/>
      <c r="G358" s="21"/>
      <c r="H358" s="21"/>
      <c r="I358" s="21"/>
      <c r="J358" s="21"/>
      <c r="K358" s="21"/>
      <c r="L358" s="21"/>
      <c r="M358" s="21"/>
      <c r="N358" s="21"/>
      <c r="O358" s="21"/>
      <c r="P358" s="21"/>
      <c r="Q358" s="21"/>
      <c r="R358" s="21"/>
      <c r="S358" s="21"/>
      <c r="T358" s="21"/>
      <c r="U358" s="21"/>
      <c r="V358" s="21"/>
      <c r="W358" s="21"/>
      <c r="X358" s="21"/>
      <c r="Y358" s="21"/>
    </row>
    <row r="359" spans="1:25">
      <c r="A359" s="11"/>
      <c r="B359" s="21"/>
      <c r="C359" s="38"/>
      <c r="D359" s="38"/>
      <c r="E359" s="21"/>
      <c r="F359" s="21"/>
      <c r="G359" s="21"/>
      <c r="H359" s="21"/>
      <c r="I359" s="21"/>
      <c r="J359" s="21"/>
      <c r="K359" s="21"/>
      <c r="L359" s="21"/>
      <c r="M359" s="21"/>
      <c r="N359" s="21"/>
      <c r="O359" s="21"/>
      <c r="P359" s="21"/>
      <c r="Q359" s="21"/>
      <c r="R359" s="21"/>
      <c r="S359" s="21"/>
      <c r="T359" s="21"/>
      <c r="U359" s="21"/>
      <c r="V359" s="21"/>
      <c r="W359" s="21"/>
      <c r="X359" s="21"/>
      <c r="Y359" s="21"/>
    </row>
    <row r="360" spans="1:25">
      <c r="A360" s="11"/>
      <c r="B360" s="21"/>
      <c r="C360" s="38"/>
      <c r="D360" s="38"/>
      <c r="E360" s="21"/>
      <c r="F360" s="21"/>
      <c r="G360" s="21"/>
      <c r="H360" s="21"/>
      <c r="I360" s="21"/>
      <c r="J360" s="21"/>
      <c r="K360" s="21"/>
      <c r="L360" s="21"/>
      <c r="M360" s="21"/>
      <c r="N360" s="21"/>
      <c r="O360" s="21"/>
      <c r="P360" s="21"/>
      <c r="Q360" s="21"/>
      <c r="R360" s="21"/>
      <c r="S360" s="21"/>
      <c r="T360" s="21"/>
      <c r="U360" s="21"/>
      <c r="V360" s="21"/>
      <c r="W360" s="21"/>
      <c r="X360" s="21"/>
      <c r="Y360" s="21"/>
    </row>
    <row r="361" spans="1:25">
      <c r="A361" s="11"/>
      <c r="B361" s="21"/>
      <c r="C361" s="38"/>
      <c r="D361" s="38"/>
      <c r="E361" s="21"/>
      <c r="F361" s="21"/>
      <c r="G361" s="21"/>
      <c r="H361" s="21"/>
      <c r="I361" s="21"/>
      <c r="J361" s="21"/>
      <c r="K361" s="21"/>
      <c r="L361" s="21"/>
      <c r="M361" s="21"/>
      <c r="N361" s="21"/>
      <c r="O361" s="21"/>
      <c r="P361" s="21"/>
      <c r="Q361" s="21"/>
      <c r="R361" s="21"/>
      <c r="S361" s="21"/>
      <c r="T361" s="21"/>
      <c r="U361" s="21"/>
      <c r="V361" s="21"/>
      <c r="W361" s="21"/>
      <c r="X361" s="21"/>
      <c r="Y361" s="21"/>
    </row>
    <row r="362" spans="1:25">
      <c r="A362" s="11"/>
      <c r="B362" s="21"/>
      <c r="C362" s="38"/>
      <c r="D362" s="38"/>
      <c r="E362" s="21"/>
      <c r="F362" s="21"/>
      <c r="G362" s="21"/>
      <c r="H362" s="21"/>
      <c r="I362" s="21"/>
      <c r="J362" s="21"/>
      <c r="K362" s="21"/>
      <c r="L362" s="21"/>
      <c r="M362" s="21"/>
      <c r="N362" s="21"/>
      <c r="O362" s="21"/>
      <c r="P362" s="21"/>
      <c r="Q362" s="21"/>
      <c r="R362" s="21"/>
      <c r="S362" s="21"/>
      <c r="T362" s="21"/>
      <c r="U362" s="21"/>
      <c r="V362" s="21"/>
      <c r="W362" s="21"/>
      <c r="X362" s="21"/>
      <c r="Y362" s="21"/>
    </row>
    <row r="363" spans="1:25">
      <c r="A363" s="11"/>
      <c r="B363" s="21"/>
      <c r="C363" s="38"/>
      <c r="D363" s="38"/>
      <c r="E363" s="21"/>
      <c r="F363" s="21"/>
      <c r="G363" s="21"/>
      <c r="H363" s="21"/>
      <c r="I363" s="21"/>
      <c r="J363" s="21"/>
      <c r="K363" s="21"/>
      <c r="L363" s="21"/>
      <c r="M363" s="21"/>
      <c r="N363" s="21"/>
      <c r="O363" s="21"/>
      <c r="P363" s="21"/>
      <c r="Q363" s="21"/>
      <c r="R363" s="21"/>
      <c r="S363" s="21"/>
      <c r="T363" s="21"/>
      <c r="U363" s="21"/>
      <c r="V363" s="21"/>
      <c r="W363" s="21"/>
      <c r="X363" s="21"/>
      <c r="Y363" s="21"/>
    </row>
    <row r="364" spans="1:25">
      <c r="A364" s="11"/>
      <c r="B364" s="21"/>
      <c r="C364" s="38"/>
      <c r="D364" s="38"/>
      <c r="E364" s="21"/>
      <c r="F364" s="21"/>
      <c r="G364" s="21"/>
      <c r="H364" s="21"/>
      <c r="I364" s="21"/>
      <c r="J364" s="21"/>
      <c r="K364" s="21"/>
      <c r="L364" s="21"/>
      <c r="M364" s="21"/>
      <c r="N364" s="21"/>
      <c r="O364" s="21"/>
      <c r="P364" s="21"/>
      <c r="Q364" s="21"/>
      <c r="R364" s="21"/>
      <c r="S364" s="21"/>
      <c r="T364" s="21"/>
      <c r="U364" s="21"/>
      <c r="V364" s="21"/>
      <c r="W364" s="21"/>
      <c r="X364" s="21"/>
      <c r="Y364" s="21"/>
    </row>
    <row r="365" spans="1:25">
      <c r="A365" s="11"/>
      <c r="B365" s="21"/>
      <c r="C365" s="38"/>
      <c r="D365" s="38"/>
      <c r="E365" s="21"/>
      <c r="F365" s="21"/>
      <c r="G365" s="21"/>
      <c r="H365" s="21"/>
      <c r="I365" s="21"/>
      <c r="J365" s="21"/>
      <c r="K365" s="21"/>
      <c r="L365" s="21"/>
      <c r="M365" s="21"/>
      <c r="N365" s="21"/>
      <c r="O365" s="21"/>
      <c r="P365" s="21"/>
      <c r="Q365" s="21"/>
      <c r="R365" s="21"/>
      <c r="S365" s="21"/>
      <c r="T365" s="21"/>
      <c r="U365" s="21"/>
      <c r="V365" s="21"/>
      <c r="W365" s="21"/>
      <c r="X365" s="21"/>
      <c r="Y365" s="21"/>
    </row>
    <row r="366" spans="1:25">
      <c r="A366" s="11"/>
      <c r="B366" s="21"/>
      <c r="C366" s="38"/>
      <c r="D366" s="38"/>
      <c r="E366" s="21"/>
      <c r="F366" s="21"/>
      <c r="G366" s="21"/>
      <c r="H366" s="21"/>
      <c r="I366" s="21"/>
      <c r="J366" s="21"/>
      <c r="K366" s="21"/>
      <c r="L366" s="21"/>
      <c r="M366" s="21"/>
      <c r="N366" s="21"/>
      <c r="O366" s="21"/>
      <c r="P366" s="21"/>
      <c r="Q366" s="21"/>
      <c r="R366" s="21"/>
      <c r="S366" s="21"/>
      <c r="T366" s="21"/>
      <c r="U366" s="21"/>
      <c r="V366" s="21"/>
      <c r="W366" s="21"/>
      <c r="X366" s="21"/>
      <c r="Y366" s="21"/>
    </row>
    <row r="367" spans="1:25">
      <c r="A367" s="11"/>
      <c r="B367" s="21"/>
      <c r="C367" s="38"/>
      <c r="D367" s="38"/>
      <c r="E367" s="21"/>
      <c r="F367" s="21"/>
      <c r="G367" s="21"/>
      <c r="H367" s="21"/>
      <c r="I367" s="21"/>
      <c r="J367" s="21"/>
      <c r="K367" s="21"/>
      <c r="L367" s="21"/>
      <c r="M367" s="21"/>
      <c r="N367" s="21"/>
      <c r="O367" s="21"/>
      <c r="P367" s="21"/>
      <c r="Q367" s="21"/>
      <c r="R367" s="21"/>
      <c r="S367" s="21"/>
      <c r="T367" s="21"/>
      <c r="U367" s="21"/>
      <c r="V367" s="21"/>
      <c r="W367" s="21"/>
      <c r="X367" s="21"/>
      <c r="Y367" s="21"/>
    </row>
    <row r="368" spans="1:25">
      <c r="A368" s="11"/>
      <c r="B368" s="21"/>
      <c r="C368" s="38"/>
      <c r="D368" s="38"/>
      <c r="E368" s="21"/>
      <c r="F368" s="21"/>
      <c r="G368" s="21"/>
      <c r="H368" s="21"/>
      <c r="I368" s="21"/>
      <c r="J368" s="21"/>
      <c r="K368" s="21"/>
      <c r="L368" s="21"/>
      <c r="M368" s="21"/>
      <c r="N368" s="21"/>
      <c r="O368" s="21"/>
      <c r="P368" s="21"/>
      <c r="Q368" s="21"/>
      <c r="R368" s="21"/>
      <c r="S368" s="21"/>
      <c r="T368" s="21"/>
      <c r="U368" s="21"/>
      <c r="V368" s="21"/>
      <c r="W368" s="21"/>
      <c r="X368" s="21"/>
      <c r="Y368" s="21"/>
    </row>
    <row r="369" spans="1:25">
      <c r="A369" s="11"/>
      <c r="B369" s="21"/>
      <c r="C369" s="38"/>
      <c r="D369" s="38"/>
      <c r="E369" s="21"/>
      <c r="F369" s="21"/>
      <c r="G369" s="21"/>
      <c r="H369" s="21"/>
      <c r="I369" s="21"/>
      <c r="J369" s="21"/>
      <c r="K369" s="21"/>
      <c r="L369" s="21"/>
      <c r="M369" s="21"/>
      <c r="N369" s="21"/>
      <c r="O369" s="21"/>
      <c r="P369" s="21"/>
      <c r="Q369" s="21"/>
      <c r="R369" s="21"/>
      <c r="S369" s="21"/>
      <c r="T369" s="21"/>
      <c r="U369" s="21"/>
      <c r="V369" s="21"/>
      <c r="W369" s="21"/>
      <c r="X369" s="21"/>
      <c r="Y369" s="21"/>
    </row>
    <row r="370" spans="1:25">
      <c r="A370" s="11"/>
      <c r="B370" s="21"/>
      <c r="C370" s="38"/>
      <c r="D370" s="38"/>
      <c r="E370" s="21"/>
      <c r="F370" s="21"/>
      <c r="G370" s="21"/>
      <c r="H370" s="21"/>
      <c r="I370" s="21"/>
      <c r="J370" s="21"/>
      <c r="K370" s="21"/>
      <c r="L370" s="21"/>
      <c r="M370" s="21"/>
      <c r="N370" s="21"/>
      <c r="O370" s="21"/>
      <c r="P370" s="21"/>
      <c r="Q370" s="21"/>
      <c r="R370" s="21"/>
      <c r="S370" s="21"/>
      <c r="T370" s="21"/>
      <c r="U370" s="21"/>
      <c r="V370" s="21"/>
      <c r="W370" s="21"/>
      <c r="X370" s="21"/>
      <c r="Y370" s="21"/>
    </row>
    <row r="371" spans="1:25">
      <c r="A371" s="11"/>
      <c r="B371" s="21"/>
      <c r="C371" s="38"/>
      <c r="D371" s="38"/>
      <c r="E371" s="21"/>
      <c r="F371" s="21"/>
      <c r="G371" s="21"/>
      <c r="H371" s="21"/>
      <c r="I371" s="21"/>
      <c r="J371" s="21"/>
      <c r="K371" s="21"/>
      <c r="L371" s="21"/>
      <c r="M371" s="21"/>
      <c r="N371" s="21"/>
      <c r="O371" s="21"/>
      <c r="P371" s="21"/>
      <c r="Q371" s="21"/>
      <c r="R371" s="21"/>
      <c r="S371" s="21"/>
      <c r="T371" s="21"/>
      <c r="U371" s="21"/>
      <c r="V371" s="21"/>
      <c r="W371" s="21"/>
      <c r="X371" s="21"/>
      <c r="Y371" s="21"/>
    </row>
    <row r="372" spans="1:25">
      <c r="A372" s="11"/>
      <c r="B372" s="21"/>
      <c r="C372" s="38"/>
      <c r="D372" s="38"/>
      <c r="E372" s="21"/>
      <c r="F372" s="21"/>
      <c r="G372" s="21"/>
      <c r="H372" s="21"/>
      <c r="I372" s="21"/>
      <c r="J372" s="21"/>
      <c r="K372" s="21"/>
      <c r="L372" s="21"/>
      <c r="M372" s="21"/>
      <c r="N372" s="21"/>
      <c r="O372" s="21"/>
      <c r="P372" s="21"/>
      <c r="Q372" s="21"/>
      <c r="R372" s="21"/>
      <c r="S372" s="21"/>
      <c r="T372" s="21"/>
      <c r="U372" s="21"/>
      <c r="V372" s="21"/>
      <c r="W372" s="21"/>
      <c r="X372" s="21"/>
      <c r="Y372" s="21"/>
    </row>
    <row r="373" spans="1:25">
      <c r="A373" s="11"/>
      <c r="B373" s="21"/>
      <c r="C373" s="38"/>
      <c r="D373" s="38"/>
      <c r="E373" s="21"/>
      <c r="F373" s="21"/>
      <c r="G373" s="21"/>
      <c r="H373" s="21"/>
      <c r="I373" s="21"/>
      <c r="J373" s="21"/>
      <c r="K373" s="21"/>
      <c r="L373" s="21"/>
      <c r="M373" s="21"/>
      <c r="N373" s="21"/>
      <c r="O373" s="21"/>
      <c r="P373" s="21"/>
      <c r="Q373" s="21"/>
      <c r="R373" s="21"/>
      <c r="S373" s="21"/>
      <c r="T373" s="21"/>
      <c r="U373" s="21"/>
      <c r="V373" s="21"/>
      <c r="W373" s="21"/>
      <c r="X373" s="21"/>
      <c r="Y373" s="21"/>
    </row>
    <row r="374" spans="1:25">
      <c r="A374" s="11"/>
      <c r="B374" s="21"/>
      <c r="C374" s="38"/>
      <c r="D374" s="38"/>
      <c r="E374" s="21"/>
      <c r="F374" s="21"/>
      <c r="G374" s="21"/>
      <c r="H374" s="21"/>
      <c r="I374" s="21"/>
      <c r="J374" s="21"/>
      <c r="K374" s="21"/>
      <c r="L374" s="21"/>
      <c r="M374" s="21"/>
      <c r="N374" s="21"/>
      <c r="O374" s="21"/>
      <c r="P374" s="21"/>
      <c r="Q374" s="21"/>
      <c r="R374" s="21"/>
      <c r="S374" s="21"/>
      <c r="T374" s="21"/>
      <c r="U374" s="21"/>
      <c r="V374" s="21"/>
      <c r="W374" s="21"/>
      <c r="X374" s="21"/>
      <c r="Y374" s="21"/>
    </row>
    <row r="375" spans="1:25">
      <c r="A375" s="11"/>
      <c r="B375" s="21"/>
      <c r="C375" s="38"/>
      <c r="D375" s="38"/>
      <c r="E375" s="21"/>
      <c r="F375" s="21"/>
      <c r="G375" s="21"/>
      <c r="H375" s="21"/>
      <c r="I375" s="21"/>
      <c r="J375" s="21"/>
      <c r="K375" s="21"/>
      <c r="L375" s="21"/>
      <c r="M375" s="21"/>
      <c r="N375" s="21"/>
      <c r="O375" s="21"/>
      <c r="P375" s="21"/>
      <c r="Q375" s="21"/>
      <c r="R375" s="21"/>
      <c r="S375" s="21"/>
      <c r="T375" s="21"/>
      <c r="U375" s="21"/>
      <c r="V375" s="21"/>
      <c r="W375" s="21"/>
      <c r="X375" s="21"/>
      <c r="Y375" s="21"/>
    </row>
    <row r="376" spans="1:25">
      <c r="A376" s="11"/>
      <c r="B376" s="21"/>
      <c r="C376" s="38"/>
      <c r="D376" s="38"/>
      <c r="E376" s="21"/>
      <c r="F376" s="21"/>
      <c r="G376" s="21"/>
      <c r="H376" s="21"/>
      <c r="I376" s="21"/>
      <c r="J376" s="21"/>
      <c r="K376" s="21"/>
      <c r="L376" s="21"/>
      <c r="M376" s="21"/>
      <c r="N376" s="21"/>
      <c r="O376" s="21"/>
      <c r="P376" s="21"/>
      <c r="Q376" s="21"/>
      <c r="R376" s="21"/>
      <c r="S376" s="21"/>
      <c r="T376" s="21"/>
      <c r="U376" s="21"/>
      <c r="V376" s="21"/>
      <c r="W376" s="21"/>
      <c r="X376" s="21"/>
      <c r="Y376" s="21"/>
    </row>
    <row r="377" spans="1:25">
      <c r="A377" s="11"/>
      <c r="B377" s="21"/>
      <c r="C377" s="38"/>
      <c r="D377" s="38"/>
      <c r="E377" s="21"/>
      <c r="F377" s="21"/>
      <c r="G377" s="21"/>
      <c r="H377" s="21"/>
      <c r="I377" s="21"/>
      <c r="J377" s="21"/>
      <c r="K377" s="21"/>
      <c r="L377" s="21"/>
      <c r="M377" s="21"/>
      <c r="N377" s="21"/>
      <c r="O377" s="21"/>
      <c r="P377" s="21"/>
      <c r="Q377" s="21"/>
      <c r="R377" s="21"/>
      <c r="S377" s="21"/>
      <c r="T377" s="21"/>
      <c r="U377" s="21"/>
      <c r="V377" s="21"/>
      <c r="W377" s="21"/>
      <c r="X377" s="21"/>
      <c r="Y377" s="21"/>
    </row>
    <row r="378" spans="1:25">
      <c r="A378" s="11"/>
      <c r="B378" s="21"/>
      <c r="C378" s="38"/>
      <c r="D378" s="38"/>
      <c r="E378" s="21"/>
      <c r="F378" s="21"/>
      <c r="G378" s="21"/>
      <c r="H378" s="21"/>
      <c r="I378" s="21"/>
      <c r="J378" s="21"/>
      <c r="K378" s="21"/>
      <c r="L378" s="21"/>
      <c r="M378" s="21"/>
      <c r="N378" s="21"/>
      <c r="O378" s="21"/>
      <c r="P378" s="21"/>
      <c r="Q378" s="21"/>
      <c r="R378" s="21"/>
      <c r="S378" s="21"/>
      <c r="T378" s="21"/>
      <c r="U378" s="21"/>
      <c r="V378" s="21"/>
      <c r="W378" s="21"/>
      <c r="X378" s="21"/>
      <c r="Y378" s="21"/>
    </row>
    <row r="379" spans="1:25">
      <c r="A379" s="11"/>
      <c r="B379" s="21"/>
      <c r="C379" s="38"/>
      <c r="D379" s="38"/>
      <c r="E379" s="21"/>
      <c r="F379" s="21"/>
      <c r="G379" s="21"/>
      <c r="H379" s="21"/>
      <c r="I379" s="21"/>
      <c r="J379" s="21"/>
      <c r="K379" s="21"/>
      <c r="L379" s="21"/>
      <c r="M379" s="21"/>
      <c r="N379" s="21"/>
      <c r="O379" s="21"/>
      <c r="P379" s="21"/>
      <c r="Q379" s="21"/>
      <c r="R379" s="21"/>
      <c r="S379" s="21"/>
      <c r="T379" s="21"/>
      <c r="U379" s="21"/>
      <c r="V379" s="21"/>
      <c r="W379" s="21"/>
      <c r="X379" s="21"/>
      <c r="Y379" s="21"/>
    </row>
    <row r="380" spans="1:25">
      <c r="A380" s="11"/>
      <c r="B380" s="21"/>
      <c r="C380" s="38"/>
      <c r="D380" s="38"/>
      <c r="E380" s="21"/>
      <c r="F380" s="21"/>
      <c r="G380" s="21"/>
      <c r="H380" s="21"/>
      <c r="I380" s="21"/>
      <c r="J380" s="21"/>
      <c r="K380" s="21"/>
      <c r="L380" s="21"/>
      <c r="M380" s="21"/>
      <c r="N380" s="21"/>
      <c r="O380" s="21"/>
      <c r="P380" s="21"/>
      <c r="Q380" s="21"/>
      <c r="R380" s="21"/>
      <c r="S380" s="21"/>
      <c r="T380" s="21"/>
      <c r="U380" s="21"/>
      <c r="V380" s="21"/>
      <c r="W380" s="21"/>
      <c r="X380" s="21"/>
      <c r="Y380" s="21"/>
    </row>
    <row r="381" spans="1:25">
      <c r="A381" s="11"/>
      <c r="B381" s="21"/>
      <c r="C381" s="38"/>
      <c r="D381" s="38"/>
      <c r="E381" s="21"/>
      <c r="F381" s="21"/>
      <c r="G381" s="21"/>
      <c r="H381" s="21"/>
      <c r="I381" s="21"/>
      <c r="J381" s="21"/>
      <c r="K381" s="21"/>
      <c r="L381" s="21"/>
      <c r="M381" s="21"/>
      <c r="N381" s="21"/>
      <c r="O381" s="21"/>
      <c r="P381" s="21"/>
      <c r="Q381" s="21"/>
      <c r="R381" s="21"/>
      <c r="S381" s="21"/>
      <c r="T381" s="21"/>
      <c r="U381" s="21"/>
      <c r="V381" s="21"/>
      <c r="W381" s="21"/>
      <c r="X381" s="21"/>
      <c r="Y381" s="21"/>
    </row>
    <row r="382" spans="1:25">
      <c r="A382" s="11"/>
      <c r="B382" s="21"/>
      <c r="C382" s="38"/>
      <c r="D382" s="38"/>
      <c r="E382" s="21"/>
      <c r="F382" s="21"/>
      <c r="G382" s="21"/>
      <c r="H382" s="21"/>
      <c r="I382" s="21"/>
      <c r="J382" s="21"/>
      <c r="K382" s="21"/>
      <c r="L382" s="21"/>
      <c r="M382" s="21"/>
      <c r="N382" s="21"/>
      <c r="O382" s="21"/>
      <c r="P382" s="21"/>
      <c r="Q382" s="21"/>
      <c r="R382" s="21"/>
      <c r="S382" s="21"/>
      <c r="T382" s="21"/>
      <c r="U382" s="21"/>
      <c r="V382" s="21"/>
      <c r="W382" s="21"/>
      <c r="X382" s="21"/>
      <c r="Y382" s="21"/>
    </row>
    <row r="383" spans="1:25">
      <c r="A383" s="11"/>
      <c r="B383" s="21"/>
      <c r="C383" s="38"/>
      <c r="D383" s="38"/>
      <c r="E383" s="21"/>
      <c r="F383" s="21"/>
      <c r="G383" s="21"/>
      <c r="H383" s="21"/>
      <c r="I383" s="21"/>
      <c r="J383" s="21"/>
      <c r="K383" s="21"/>
      <c r="L383" s="21"/>
      <c r="M383" s="21"/>
      <c r="N383" s="21"/>
      <c r="O383" s="21"/>
      <c r="P383" s="21"/>
      <c r="Q383" s="21"/>
      <c r="R383" s="21"/>
      <c r="S383" s="21"/>
      <c r="T383" s="21"/>
      <c r="U383" s="21"/>
      <c r="V383" s="21"/>
      <c r="W383" s="21"/>
      <c r="X383" s="21"/>
      <c r="Y383" s="21"/>
    </row>
    <row r="384" spans="1:25">
      <c r="A384" s="11"/>
      <c r="B384" s="21"/>
      <c r="C384" s="38"/>
      <c r="D384" s="38"/>
      <c r="E384" s="21"/>
      <c r="F384" s="21"/>
      <c r="G384" s="21"/>
      <c r="H384" s="21"/>
      <c r="I384" s="21"/>
      <c r="J384" s="21"/>
      <c r="K384" s="21"/>
      <c r="L384" s="21"/>
      <c r="M384" s="21"/>
      <c r="N384" s="21"/>
      <c r="O384" s="21"/>
      <c r="P384" s="21"/>
      <c r="Q384" s="21"/>
      <c r="R384" s="21"/>
      <c r="S384" s="21"/>
      <c r="T384" s="21"/>
      <c r="U384" s="21"/>
      <c r="V384" s="21"/>
      <c r="W384" s="21"/>
      <c r="X384" s="21"/>
      <c r="Y384" s="21"/>
    </row>
    <row r="385" spans="1:25">
      <c r="A385" s="11"/>
      <c r="B385" s="21"/>
      <c r="C385" s="38"/>
      <c r="D385" s="38"/>
      <c r="E385" s="21"/>
      <c r="F385" s="21"/>
      <c r="G385" s="21"/>
      <c r="H385" s="21"/>
      <c r="I385" s="21"/>
      <c r="J385" s="21"/>
      <c r="K385" s="21"/>
      <c r="L385" s="21"/>
      <c r="M385" s="21"/>
      <c r="N385" s="21"/>
      <c r="O385" s="21"/>
      <c r="P385" s="21"/>
      <c r="Q385" s="21"/>
      <c r="R385" s="21"/>
      <c r="S385" s="21"/>
      <c r="T385" s="21"/>
      <c r="U385" s="21"/>
      <c r="V385" s="21"/>
      <c r="W385" s="21"/>
      <c r="X385" s="21"/>
      <c r="Y385" s="21"/>
    </row>
    <row r="386" spans="1:25">
      <c r="A386" s="11"/>
      <c r="B386" s="21"/>
      <c r="C386" s="38"/>
      <c r="D386" s="38"/>
      <c r="E386" s="21"/>
      <c r="F386" s="21"/>
      <c r="G386" s="21"/>
      <c r="H386" s="21"/>
      <c r="I386" s="21"/>
      <c r="J386" s="21"/>
      <c r="K386" s="21"/>
      <c r="L386" s="21"/>
      <c r="M386" s="21"/>
      <c r="N386" s="21"/>
      <c r="O386" s="21"/>
      <c r="P386" s="21"/>
      <c r="Q386" s="21"/>
      <c r="R386" s="21"/>
      <c r="S386" s="21"/>
      <c r="T386" s="21"/>
      <c r="U386" s="21"/>
      <c r="V386" s="21"/>
      <c r="W386" s="21"/>
      <c r="X386" s="21"/>
      <c r="Y386" s="21"/>
    </row>
    <row r="387" spans="1:25">
      <c r="A387" s="11"/>
      <c r="B387" s="21"/>
      <c r="C387" s="38"/>
      <c r="D387" s="38"/>
      <c r="E387" s="21"/>
      <c r="F387" s="21"/>
      <c r="G387" s="21"/>
      <c r="H387" s="21"/>
      <c r="I387" s="21"/>
      <c r="J387" s="21"/>
      <c r="K387" s="21"/>
      <c r="L387" s="21"/>
      <c r="M387" s="21"/>
      <c r="N387" s="21"/>
      <c r="O387" s="21"/>
      <c r="P387" s="21"/>
      <c r="Q387" s="21"/>
      <c r="R387" s="21"/>
      <c r="S387" s="21"/>
      <c r="T387" s="21"/>
      <c r="U387" s="21"/>
      <c r="V387" s="21"/>
      <c r="W387" s="21"/>
      <c r="X387" s="21"/>
      <c r="Y387" s="21"/>
    </row>
    <row r="388" spans="1:25">
      <c r="A388" s="11"/>
      <c r="B388" s="21"/>
      <c r="C388" s="38"/>
      <c r="D388" s="38"/>
      <c r="E388" s="21"/>
      <c r="F388" s="21"/>
      <c r="G388" s="21"/>
      <c r="H388" s="21"/>
      <c r="I388" s="21"/>
      <c r="J388" s="21"/>
      <c r="K388" s="21"/>
      <c r="L388" s="21"/>
      <c r="M388" s="21"/>
      <c r="N388" s="21"/>
      <c r="O388" s="21"/>
      <c r="P388" s="21"/>
      <c r="Q388" s="21"/>
      <c r="R388" s="21"/>
      <c r="S388" s="21"/>
      <c r="T388" s="21"/>
      <c r="U388" s="21"/>
      <c r="V388" s="21"/>
      <c r="W388" s="21"/>
      <c r="X388" s="21"/>
      <c r="Y388" s="21"/>
    </row>
    <row r="389" spans="1:25">
      <c r="A389" s="11"/>
      <c r="B389" s="21"/>
      <c r="C389" s="38"/>
      <c r="D389" s="38"/>
      <c r="E389" s="21"/>
      <c r="F389" s="21"/>
      <c r="G389" s="21"/>
      <c r="H389" s="21"/>
      <c r="I389" s="21"/>
      <c r="J389" s="21"/>
      <c r="K389" s="21"/>
      <c r="L389" s="21"/>
      <c r="M389" s="21"/>
      <c r="N389" s="21"/>
      <c r="O389" s="21"/>
      <c r="P389" s="21"/>
      <c r="Q389" s="21"/>
      <c r="R389" s="21"/>
      <c r="S389" s="21"/>
      <c r="T389" s="21"/>
      <c r="U389" s="21"/>
      <c r="V389" s="21"/>
      <c r="W389" s="21"/>
      <c r="X389" s="21"/>
      <c r="Y389" s="21"/>
    </row>
    <row r="390" spans="1:25">
      <c r="A390" s="11"/>
      <c r="B390" s="21"/>
      <c r="C390" s="38"/>
      <c r="D390" s="38"/>
      <c r="E390" s="21"/>
      <c r="F390" s="21"/>
      <c r="G390" s="21"/>
      <c r="H390" s="21"/>
      <c r="I390" s="21"/>
      <c r="J390" s="21"/>
      <c r="K390" s="21"/>
      <c r="L390" s="21"/>
      <c r="M390" s="21"/>
      <c r="N390" s="21"/>
      <c r="O390" s="21"/>
      <c r="P390" s="21"/>
      <c r="Q390" s="21"/>
      <c r="R390" s="21"/>
      <c r="S390" s="21"/>
      <c r="T390" s="21"/>
      <c r="U390" s="21"/>
      <c r="V390" s="21"/>
      <c r="W390" s="21"/>
      <c r="X390" s="21"/>
      <c r="Y390" s="21"/>
    </row>
    <row r="391" spans="1:25">
      <c r="A391" s="11"/>
      <c r="B391" s="21"/>
      <c r="C391" s="38"/>
      <c r="D391" s="38"/>
      <c r="E391" s="21"/>
      <c r="F391" s="21"/>
      <c r="G391" s="21"/>
      <c r="H391" s="21"/>
      <c r="I391" s="21"/>
      <c r="J391" s="21"/>
      <c r="K391" s="21"/>
      <c r="L391" s="21"/>
      <c r="M391" s="21"/>
      <c r="N391" s="21"/>
      <c r="O391" s="21"/>
      <c r="P391" s="21"/>
      <c r="Q391" s="21"/>
      <c r="R391" s="21"/>
      <c r="S391" s="21"/>
      <c r="T391" s="21"/>
      <c r="U391" s="21"/>
      <c r="V391" s="21"/>
      <c r="W391" s="21"/>
      <c r="X391" s="21"/>
      <c r="Y391" s="21"/>
    </row>
    <row r="392" spans="1:25">
      <c r="A392" s="11"/>
      <c r="B392" s="21"/>
      <c r="C392" s="38"/>
      <c r="D392" s="38"/>
      <c r="E392" s="21"/>
      <c r="F392" s="21"/>
      <c r="G392" s="21"/>
      <c r="H392" s="21"/>
      <c r="I392" s="21"/>
      <c r="J392" s="21"/>
      <c r="K392" s="21"/>
      <c r="L392" s="21"/>
      <c r="M392" s="21"/>
      <c r="N392" s="21"/>
      <c r="O392" s="21"/>
      <c r="P392" s="21"/>
      <c r="Q392" s="21"/>
      <c r="R392" s="21"/>
      <c r="S392" s="21"/>
      <c r="T392" s="21"/>
      <c r="U392" s="21"/>
      <c r="V392" s="21"/>
      <c r="W392" s="21"/>
      <c r="X392" s="21"/>
      <c r="Y392" s="21"/>
    </row>
    <row r="393" spans="1:25">
      <c r="A393" s="11"/>
      <c r="B393" s="21"/>
      <c r="C393" s="38"/>
      <c r="D393" s="38"/>
      <c r="E393" s="21"/>
      <c r="F393" s="21"/>
      <c r="G393" s="21"/>
      <c r="H393" s="21"/>
      <c r="I393" s="21"/>
      <c r="J393" s="21"/>
      <c r="K393" s="21"/>
      <c r="L393" s="21"/>
      <c r="M393" s="21"/>
      <c r="N393" s="21"/>
      <c r="O393" s="21"/>
      <c r="P393" s="21"/>
      <c r="Q393" s="21"/>
      <c r="R393" s="21"/>
      <c r="S393" s="21"/>
      <c r="T393" s="21"/>
      <c r="U393" s="21"/>
      <c r="V393" s="21"/>
      <c r="W393" s="21"/>
      <c r="X393" s="21"/>
      <c r="Y393" s="21"/>
    </row>
    <row r="394" spans="1:25">
      <c r="A394" s="11"/>
      <c r="B394" s="21"/>
      <c r="C394" s="38"/>
      <c r="D394" s="38"/>
      <c r="E394" s="21"/>
      <c r="F394" s="21"/>
      <c r="G394" s="21"/>
      <c r="H394" s="21"/>
      <c r="I394" s="21"/>
      <c r="J394" s="21"/>
      <c r="K394" s="21"/>
      <c r="L394" s="21"/>
      <c r="M394" s="21"/>
      <c r="N394" s="21"/>
      <c r="O394" s="21"/>
      <c r="P394" s="21"/>
      <c r="Q394" s="21"/>
      <c r="R394" s="21"/>
      <c r="S394" s="21"/>
      <c r="T394" s="21"/>
      <c r="U394" s="21"/>
      <c r="V394" s="21"/>
      <c r="W394" s="21"/>
      <c r="X394" s="21"/>
      <c r="Y394" s="21"/>
    </row>
    <row r="395" spans="1:25">
      <c r="A395" s="11"/>
      <c r="B395" s="21"/>
      <c r="C395" s="38"/>
      <c r="D395" s="38"/>
      <c r="E395" s="21"/>
      <c r="F395" s="21"/>
      <c r="G395" s="21"/>
      <c r="H395" s="21"/>
      <c r="I395" s="21"/>
      <c r="J395" s="21"/>
      <c r="K395" s="21"/>
      <c r="L395" s="21"/>
      <c r="M395" s="21"/>
      <c r="N395" s="21"/>
      <c r="O395" s="21"/>
      <c r="P395" s="21"/>
      <c r="Q395" s="21"/>
      <c r="R395" s="21"/>
      <c r="S395" s="21"/>
      <c r="T395" s="21"/>
      <c r="U395" s="21"/>
      <c r="V395" s="21"/>
      <c r="W395" s="21"/>
      <c r="X395" s="21"/>
      <c r="Y395" s="21"/>
    </row>
    <row r="396" spans="1:25">
      <c r="A396" s="11"/>
      <c r="B396" s="21"/>
      <c r="C396" s="38"/>
      <c r="D396" s="38"/>
      <c r="E396" s="21"/>
      <c r="F396" s="21"/>
      <c r="G396" s="21"/>
      <c r="H396" s="21"/>
      <c r="I396" s="21"/>
      <c r="J396" s="21"/>
      <c r="K396" s="21"/>
      <c r="L396" s="21"/>
      <c r="M396" s="21"/>
      <c r="N396" s="21"/>
      <c r="O396" s="21"/>
      <c r="P396" s="21"/>
      <c r="Q396" s="21"/>
      <c r="R396" s="21"/>
      <c r="S396" s="21"/>
      <c r="T396" s="21"/>
      <c r="U396" s="21"/>
      <c r="V396" s="21"/>
      <c r="W396" s="21"/>
      <c r="X396" s="21"/>
      <c r="Y396" s="21"/>
    </row>
    <row r="397" spans="1:25">
      <c r="A397" s="11"/>
      <c r="B397" s="21"/>
      <c r="C397" s="38"/>
      <c r="D397" s="38"/>
      <c r="E397" s="21"/>
      <c r="F397" s="21"/>
      <c r="G397" s="21"/>
      <c r="H397" s="21"/>
      <c r="I397" s="21"/>
      <c r="J397" s="21"/>
      <c r="K397" s="21"/>
      <c r="L397" s="21"/>
      <c r="M397" s="21"/>
      <c r="N397" s="21"/>
      <c r="O397" s="21"/>
      <c r="P397" s="21"/>
      <c r="Q397" s="21"/>
      <c r="R397" s="21"/>
      <c r="S397" s="21"/>
      <c r="T397" s="21"/>
      <c r="U397" s="21"/>
      <c r="V397" s="21"/>
      <c r="W397" s="21"/>
      <c r="X397" s="21"/>
      <c r="Y397" s="21"/>
    </row>
    <row r="398" spans="1:25">
      <c r="A398" s="11"/>
      <c r="B398" s="21"/>
      <c r="C398" s="38"/>
      <c r="D398" s="38"/>
      <c r="E398" s="21"/>
      <c r="F398" s="21"/>
      <c r="G398" s="21"/>
      <c r="H398" s="21"/>
      <c r="I398" s="21"/>
      <c r="J398" s="21"/>
      <c r="K398" s="21"/>
      <c r="L398" s="21"/>
      <c r="M398" s="21"/>
      <c r="N398" s="21"/>
      <c r="O398" s="21"/>
      <c r="P398" s="21"/>
      <c r="Q398" s="21"/>
      <c r="R398" s="21"/>
      <c r="S398" s="21"/>
      <c r="T398" s="21"/>
      <c r="U398" s="21"/>
      <c r="V398" s="21"/>
      <c r="W398" s="21"/>
      <c r="X398" s="21"/>
      <c r="Y398" s="21"/>
    </row>
    <row r="399" spans="1:25">
      <c r="A399" s="11"/>
      <c r="B399" s="21"/>
      <c r="C399" s="38"/>
      <c r="D399" s="38"/>
      <c r="E399" s="21"/>
      <c r="F399" s="21"/>
      <c r="G399" s="21"/>
      <c r="H399" s="21"/>
      <c r="I399" s="21"/>
      <c r="J399" s="21"/>
      <c r="K399" s="21"/>
      <c r="L399" s="21"/>
      <c r="M399" s="21"/>
      <c r="N399" s="21"/>
      <c r="O399" s="21"/>
      <c r="P399" s="21"/>
      <c r="Q399" s="21"/>
      <c r="R399" s="21"/>
      <c r="S399" s="21"/>
      <c r="T399" s="21"/>
      <c r="U399" s="21"/>
      <c r="V399" s="21"/>
      <c r="W399" s="21"/>
      <c r="X399" s="21"/>
      <c r="Y399" s="21"/>
    </row>
    <row r="400" spans="1:25">
      <c r="A400" s="11"/>
      <c r="B400" s="21"/>
      <c r="C400" s="38"/>
      <c r="D400" s="38"/>
      <c r="E400" s="21"/>
      <c r="F400" s="21"/>
      <c r="G400" s="21"/>
      <c r="H400" s="21"/>
      <c r="I400" s="21"/>
      <c r="J400" s="21"/>
      <c r="K400" s="21"/>
      <c r="L400" s="21"/>
      <c r="M400" s="21"/>
      <c r="N400" s="21"/>
      <c r="O400" s="21"/>
      <c r="P400" s="21"/>
      <c r="Q400" s="21"/>
      <c r="R400" s="21"/>
      <c r="S400" s="21"/>
      <c r="T400" s="21"/>
      <c r="U400" s="21"/>
      <c r="V400" s="21"/>
      <c r="W400" s="21"/>
      <c r="X400" s="21"/>
      <c r="Y400" s="21"/>
    </row>
    <row r="401" spans="1:25">
      <c r="A401" s="11"/>
      <c r="B401" s="21"/>
      <c r="C401" s="38"/>
      <c r="D401" s="38"/>
      <c r="E401" s="21"/>
      <c r="F401" s="21"/>
      <c r="G401" s="21"/>
      <c r="H401" s="21"/>
      <c r="I401" s="21"/>
      <c r="J401" s="21"/>
      <c r="K401" s="21"/>
      <c r="L401" s="21"/>
      <c r="M401" s="21"/>
      <c r="N401" s="21"/>
      <c r="O401" s="21"/>
      <c r="P401" s="21"/>
      <c r="Q401" s="21"/>
      <c r="R401" s="21"/>
      <c r="S401" s="21"/>
      <c r="T401" s="21"/>
      <c r="U401" s="21"/>
      <c r="V401" s="21"/>
      <c r="W401" s="21"/>
      <c r="X401" s="21"/>
      <c r="Y401" s="21"/>
    </row>
    <row r="402" spans="1:25">
      <c r="A402" s="11"/>
      <c r="B402" s="21"/>
      <c r="C402" s="38"/>
      <c r="D402" s="38"/>
      <c r="E402" s="21"/>
      <c r="F402" s="21"/>
      <c r="G402" s="21"/>
      <c r="H402" s="21"/>
      <c r="I402" s="21"/>
      <c r="J402" s="21"/>
      <c r="K402" s="21"/>
      <c r="L402" s="21"/>
      <c r="M402" s="21"/>
      <c r="N402" s="21"/>
      <c r="O402" s="21"/>
      <c r="P402" s="21"/>
      <c r="Q402" s="21"/>
      <c r="R402" s="21"/>
      <c r="S402" s="21"/>
      <c r="T402" s="21"/>
      <c r="U402" s="21"/>
      <c r="V402" s="21"/>
      <c r="W402" s="21"/>
      <c r="X402" s="21"/>
      <c r="Y402" s="21"/>
    </row>
    <row r="403" spans="1:25">
      <c r="A403" s="11"/>
      <c r="B403" s="21"/>
      <c r="C403" s="38"/>
      <c r="D403" s="38"/>
      <c r="E403" s="21"/>
      <c r="F403" s="21"/>
      <c r="G403" s="21"/>
      <c r="H403" s="21"/>
      <c r="I403" s="21"/>
      <c r="J403" s="21"/>
      <c r="K403" s="21"/>
      <c r="L403" s="21"/>
      <c r="M403" s="21"/>
      <c r="N403" s="21"/>
      <c r="O403" s="21"/>
      <c r="P403" s="21"/>
      <c r="Q403" s="21"/>
      <c r="R403" s="21"/>
      <c r="S403" s="21"/>
      <c r="T403" s="21"/>
      <c r="U403" s="21"/>
      <c r="V403" s="21"/>
      <c r="W403" s="21"/>
      <c r="X403" s="21"/>
      <c r="Y403" s="21"/>
    </row>
    <row r="404" spans="1:25">
      <c r="A404" s="11"/>
      <c r="B404" s="21"/>
      <c r="C404" s="38"/>
      <c r="D404" s="38"/>
      <c r="E404" s="21"/>
      <c r="F404" s="21"/>
      <c r="G404" s="21"/>
      <c r="H404" s="21"/>
      <c r="I404" s="21"/>
      <c r="J404" s="21"/>
      <c r="K404" s="21"/>
      <c r="L404" s="21"/>
      <c r="M404" s="21"/>
      <c r="N404" s="21"/>
      <c r="O404" s="21"/>
      <c r="P404" s="21"/>
      <c r="Q404" s="21"/>
      <c r="R404" s="21"/>
      <c r="S404" s="21"/>
      <c r="T404" s="21"/>
      <c r="U404" s="21"/>
      <c r="V404" s="21"/>
      <c r="W404" s="21"/>
      <c r="X404" s="21"/>
      <c r="Y404" s="21"/>
    </row>
    <row r="405" spans="1:25">
      <c r="A405" s="11"/>
      <c r="B405" s="21"/>
      <c r="C405" s="38"/>
      <c r="D405" s="38"/>
      <c r="E405" s="21"/>
      <c r="F405" s="21"/>
      <c r="G405" s="21"/>
      <c r="H405" s="21"/>
      <c r="I405" s="21"/>
      <c r="J405" s="21"/>
      <c r="K405" s="21"/>
      <c r="L405" s="21"/>
      <c r="M405" s="21"/>
      <c r="N405" s="21"/>
      <c r="O405" s="21"/>
      <c r="P405" s="21"/>
      <c r="Q405" s="21"/>
      <c r="R405" s="21"/>
      <c r="S405" s="21"/>
      <c r="T405" s="21"/>
      <c r="U405" s="21"/>
      <c r="V405" s="21"/>
      <c r="W405" s="21"/>
      <c r="X405" s="21"/>
      <c r="Y405" s="21"/>
    </row>
    <row r="406" spans="1:25">
      <c r="A406" s="11"/>
      <c r="B406" s="21"/>
      <c r="C406" s="38"/>
      <c r="D406" s="38"/>
      <c r="E406" s="21"/>
      <c r="F406" s="21"/>
      <c r="G406" s="21"/>
      <c r="H406" s="21"/>
      <c r="I406" s="21"/>
      <c r="J406" s="21"/>
      <c r="K406" s="21"/>
      <c r="L406" s="21"/>
      <c r="M406" s="21"/>
      <c r="N406" s="21"/>
      <c r="O406" s="21"/>
      <c r="P406" s="21"/>
      <c r="Q406" s="21"/>
      <c r="R406" s="21"/>
      <c r="S406" s="21"/>
      <c r="T406" s="21"/>
      <c r="U406" s="21"/>
      <c r="V406" s="21"/>
      <c r="W406" s="21"/>
      <c r="X406" s="21"/>
      <c r="Y406" s="21"/>
    </row>
    <row r="407" spans="1:25">
      <c r="A407" s="11"/>
      <c r="B407" s="21"/>
      <c r="C407" s="38"/>
      <c r="D407" s="38"/>
      <c r="E407" s="21"/>
      <c r="F407" s="21"/>
      <c r="G407" s="21"/>
      <c r="H407" s="21"/>
      <c r="I407" s="21"/>
      <c r="J407" s="21"/>
      <c r="K407" s="21"/>
      <c r="L407" s="21"/>
      <c r="M407" s="21"/>
      <c r="N407" s="21"/>
      <c r="O407" s="21"/>
      <c r="P407" s="21"/>
      <c r="Q407" s="21"/>
      <c r="R407" s="21"/>
      <c r="S407" s="21"/>
      <c r="T407" s="21"/>
      <c r="U407" s="21"/>
      <c r="V407" s="21"/>
      <c r="W407" s="21"/>
      <c r="X407" s="21"/>
      <c r="Y407" s="21"/>
    </row>
    <row r="408" spans="1:25">
      <c r="A408" s="11"/>
      <c r="B408" s="21"/>
      <c r="C408" s="38"/>
      <c r="D408" s="38"/>
      <c r="E408" s="21"/>
      <c r="F408" s="21"/>
      <c r="G408" s="21"/>
      <c r="H408" s="21"/>
      <c r="I408" s="21"/>
      <c r="J408" s="21"/>
      <c r="K408" s="21"/>
      <c r="L408" s="21"/>
      <c r="M408" s="21"/>
      <c r="N408" s="21"/>
      <c r="O408" s="21"/>
      <c r="P408" s="21"/>
      <c r="Q408" s="21"/>
      <c r="R408" s="21"/>
      <c r="S408" s="21"/>
      <c r="T408" s="21"/>
      <c r="U408" s="21"/>
      <c r="V408" s="21"/>
      <c r="W408" s="21"/>
      <c r="X408" s="21"/>
      <c r="Y408" s="21"/>
    </row>
    <row r="409" spans="1:25">
      <c r="A409" s="11"/>
      <c r="B409" s="21"/>
      <c r="C409" s="38"/>
      <c r="D409" s="38"/>
      <c r="E409" s="21"/>
      <c r="F409" s="21"/>
      <c r="G409" s="21"/>
      <c r="H409" s="21"/>
      <c r="I409" s="21"/>
      <c r="J409" s="21"/>
      <c r="K409" s="21"/>
      <c r="L409" s="21"/>
      <c r="M409" s="21"/>
      <c r="N409" s="21"/>
      <c r="O409" s="21"/>
      <c r="P409" s="21"/>
      <c r="Q409" s="21"/>
      <c r="R409" s="21"/>
      <c r="S409" s="21"/>
      <c r="T409" s="21"/>
      <c r="U409" s="21"/>
      <c r="V409" s="21"/>
      <c r="W409" s="21"/>
      <c r="X409" s="21"/>
      <c r="Y409" s="21"/>
    </row>
    <row r="410" spans="1:25">
      <c r="A410" s="11"/>
      <c r="B410" s="21"/>
      <c r="C410" s="38"/>
      <c r="D410" s="38"/>
      <c r="E410" s="21"/>
      <c r="F410" s="21"/>
      <c r="G410" s="21"/>
      <c r="H410" s="21"/>
      <c r="I410" s="21"/>
      <c r="J410" s="21"/>
      <c r="K410" s="21"/>
      <c r="L410" s="21"/>
      <c r="M410" s="21"/>
      <c r="N410" s="21"/>
      <c r="O410" s="21"/>
      <c r="P410" s="21"/>
      <c r="Q410" s="21"/>
      <c r="R410" s="21"/>
      <c r="S410" s="21"/>
      <c r="T410" s="21"/>
      <c r="U410" s="21"/>
      <c r="V410" s="21"/>
      <c r="W410" s="21"/>
      <c r="X410" s="21"/>
      <c r="Y410" s="21"/>
    </row>
    <row r="411" spans="1:25">
      <c r="A411" s="11"/>
      <c r="B411" s="21"/>
      <c r="C411" s="38"/>
      <c r="D411" s="38"/>
      <c r="E411" s="21"/>
      <c r="F411" s="21"/>
      <c r="G411" s="21"/>
      <c r="H411" s="21"/>
      <c r="I411" s="21"/>
      <c r="J411" s="21"/>
      <c r="K411" s="21"/>
      <c r="L411" s="21"/>
      <c r="M411" s="21"/>
      <c r="N411" s="21"/>
      <c r="O411" s="21"/>
      <c r="P411" s="21"/>
      <c r="Q411" s="21"/>
      <c r="R411" s="21"/>
      <c r="S411" s="21"/>
      <c r="T411" s="21"/>
      <c r="U411" s="21"/>
      <c r="V411" s="21"/>
      <c r="W411" s="21"/>
      <c r="X411" s="21"/>
      <c r="Y411" s="21"/>
    </row>
    <row r="412" spans="1:25">
      <c r="A412" s="11"/>
      <c r="B412" s="21"/>
      <c r="C412" s="38"/>
      <c r="D412" s="38"/>
      <c r="E412" s="21"/>
      <c r="F412" s="21"/>
      <c r="G412" s="21"/>
      <c r="H412" s="21"/>
      <c r="I412" s="21"/>
      <c r="J412" s="21"/>
      <c r="K412" s="21"/>
      <c r="L412" s="21"/>
      <c r="M412" s="21"/>
      <c r="N412" s="21"/>
      <c r="O412" s="21"/>
      <c r="P412" s="21"/>
      <c r="Q412" s="21"/>
      <c r="R412" s="21"/>
      <c r="S412" s="21"/>
      <c r="T412" s="21"/>
      <c r="U412" s="21"/>
      <c r="V412" s="21"/>
      <c r="W412" s="21"/>
      <c r="X412" s="21"/>
      <c r="Y412" s="21"/>
    </row>
    <row r="413" spans="1:25">
      <c r="A413" s="11"/>
      <c r="B413" s="21"/>
      <c r="C413" s="38"/>
      <c r="D413" s="38"/>
      <c r="E413" s="21"/>
      <c r="F413" s="21"/>
      <c r="G413" s="21"/>
      <c r="H413" s="21"/>
      <c r="I413" s="21"/>
      <c r="J413" s="21"/>
      <c r="K413" s="21"/>
      <c r="L413" s="21"/>
      <c r="M413" s="21"/>
      <c r="N413" s="21"/>
      <c r="O413" s="21"/>
      <c r="P413" s="21"/>
      <c r="Q413" s="21"/>
      <c r="R413" s="21"/>
      <c r="S413" s="21"/>
      <c r="T413" s="21"/>
      <c r="U413" s="21"/>
      <c r="V413" s="21"/>
      <c r="W413" s="21"/>
      <c r="X413" s="21"/>
      <c r="Y413" s="21"/>
    </row>
    <row r="414" spans="1:25">
      <c r="A414" s="11"/>
      <c r="B414" s="21"/>
      <c r="C414" s="38"/>
      <c r="D414" s="38"/>
      <c r="E414" s="21"/>
      <c r="F414" s="21"/>
      <c r="G414" s="21"/>
      <c r="H414" s="21"/>
      <c r="I414" s="21"/>
      <c r="J414" s="21"/>
      <c r="K414" s="21"/>
      <c r="L414" s="21"/>
      <c r="M414" s="21"/>
      <c r="N414" s="21"/>
      <c r="O414" s="21"/>
      <c r="P414" s="21"/>
      <c r="Q414" s="21"/>
      <c r="R414" s="21"/>
      <c r="S414" s="21"/>
      <c r="T414" s="21"/>
      <c r="U414" s="21"/>
      <c r="V414" s="21"/>
      <c r="W414" s="21"/>
      <c r="X414" s="21"/>
      <c r="Y414" s="21"/>
    </row>
    <row r="415" spans="1:25">
      <c r="A415" s="11"/>
      <c r="B415" s="21"/>
      <c r="C415" s="38"/>
      <c r="D415" s="38"/>
      <c r="E415" s="21"/>
      <c r="F415" s="21"/>
      <c r="G415" s="21"/>
      <c r="H415" s="21"/>
      <c r="I415" s="21"/>
      <c r="J415" s="21"/>
      <c r="K415" s="21"/>
      <c r="L415" s="21"/>
      <c r="M415" s="21"/>
      <c r="N415" s="21"/>
      <c r="O415" s="21"/>
      <c r="P415" s="21"/>
      <c r="Q415" s="21"/>
      <c r="R415" s="21"/>
      <c r="S415" s="21"/>
      <c r="T415" s="21"/>
      <c r="U415" s="21"/>
      <c r="V415" s="21"/>
      <c r="W415" s="21"/>
      <c r="X415" s="21"/>
      <c r="Y415" s="21"/>
    </row>
    <row r="416" spans="1:25">
      <c r="A416" s="11"/>
      <c r="B416" s="21"/>
      <c r="C416" s="38"/>
      <c r="D416" s="38"/>
      <c r="E416" s="21"/>
      <c r="F416" s="21"/>
      <c r="G416" s="21"/>
      <c r="H416" s="21"/>
      <c r="I416" s="21"/>
      <c r="J416" s="21"/>
      <c r="K416" s="21"/>
      <c r="L416" s="21"/>
      <c r="M416" s="21"/>
      <c r="N416" s="21"/>
      <c r="O416" s="21"/>
      <c r="P416" s="21"/>
      <c r="Q416" s="21"/>
      <c r="R416" s="21"/>
      <c r="S416" s="21"/>
      <c r="T416" s="21"/>
      <c r="U416" s="21"/>
      <c r="V416" s="21"/>
      <c r="W416" s="21"/>
      <c r="X416" s="21"/>
      <c r="Y416" s="21"/>
    </row>
    <row r="417" spans="1:25">
      <c r="A417" s="11"/>
      <c r="B417" s="21"/>
      <c r="C417" s="38"/>
      <c r="D417" s="38"/>
      <c r="E417" s="21"/>
      <c r="F417" s="21"/>
      <c r="G417" s="21"/>
      <c r="H417" s="21"/>
      <c r="I417" s="21"/>
      <c r="J417" s="21"/>
      <c r="K417" s="21"/>
      <c r="L417" s="21"/>
      <c r="M417" s="21"/>
      <c r="N417" s="21"/>
      <c r="O417" s="21"/>
      <c r="P417" s="21"/>
      <c r="Q417" s="21"/>
      <c r="R417" s="21"/>
      <c r="S417" s="21"/>
      <c r="T417" s="21"/>
      <c r="U417" s="21"/>
      <c r="V417" s="21"/>
      <c r="W417" s="21"/>
      <c r="X417" s="21"/>
      <c r="Y417" s="21"/>
    </row>
    <row r="418" spans="1:25">
      <c r="A418" s="11"/>
      <c r="B418" s="21"/>
      <c r="C418" s="38"/>
      <c r="D418" s="38"/>
      <c r="E418" s="21"/>
      <c r="F418" s="21"/>
      <c r="G418" s="21"/>
      <c r="H418" s="21"/>
      <c r="I418" s="21"/>
      <c r="J418" s="21"/>
      <c r="K418" s="21"/>
      <c r="L418" s="21"/>
      <c r="M418" s="21"/>
      <c r="N418" s="21"/>
      <c r="O418" s="21"/>
      <c r="P418" s="21"/>
      <c r="Q418" s="21"/>
      <c r="R418" s="21"/>
      <c r="S418" s="21"/>
      <c r="T418" s="21"/>
      <c r="U418" s="21"/>
      <c r="V418" s="21"/>
      <c r="W418" s="21"/>
      <c r="X418" s="21"/>
      <c r="Y418" s="21"/>
    </row>
    <row r="419" spans="1:25">
      <c r="A419" s="11"/>
      <c r="B419" s="21"/>
      <c r="C419" s="38"/>
      <c r="D419" s="38"/>
      <c r="E419" s="21"/>
      <c r="F419" s="21"/>
      <c r="G419" s="21"/>
      <c r="H419" s="21"/>
      <c r="I419" s="21"/>
      <c r="J419" s="21"/>
      <c r="K419" s="21"/>
      <c r="L419" s="21"/>
      <c r="M419" s="21"/>
      <c r="N419" s="21"/>
      <c r="O419" s="21"/>
      <c r="P419" s="21"/>
      <c r="Q419" s="21"/>
      <c r="R419" s="21"/>
      <c r="S419" s="21"/>
      <c r="T419" s="21"/>
      <c r="U419" s="21"/>
      <c r="V419" s="21"/>
      <c r="W419" s="21"/>
      <c r="X419" s="21"/>
      <c r="Y419" s="21"/>
    </row>
    <row r="420" spans="1:25">
      <c r="A420" s="11"/>
      <c r="B420" s="21"/>
      <c r="C420" s="38"/>
      <c r="D420" s="38"/>
      <c r="E420" s="21"/>
      <c r="F420" s="21"/>
      <c r="G420" s="21"/>
      <c r="H420" s="21"/>
      <c r="I420" s="21"/>
      <c r="J420" s="21"/>
      <c r="K420" s="21"/>
      <c r="L420" s="21"/>
      <c r="M420" s="21"/>
      <c r="N420" s="21"/>
      <c r="O420" s="21"/>
      <c r="P420" s="21"/>
      <c r="Q420" s="21"/>
      <c r="R420" s="21"/>
      <c r="S420" s="21"/>
      <c r="T420" s="21"/>
      <c r="U420" s="21"/>
      <c r="V420" s="21"/>
      <c r="W420" s="21"/>
      <c r="X420" s="21"/>
      <c r="Y420" s="21"/>
    </row>
    <row r="421" spans="1:25">
      <c r="A421" s="11"/>
      <c r="B421" s="21"/>
      <c r="C421" s="38"/>
      <c r="D421" s="38"/>
      <c r="E421" s="21"/>
      <c r="F421" s="21"/>
      <c r="G421" s="21"/>
      <c r="H421" s="21"/>
      <c r="I421" s="21"/>
      <c r="J421" s="21"/>
      <c r="K421" s="21"/>
      <c r="L421" s="21"/>
      <c r="M421" s="21"/>
      <c r="N421" s="21"/>
      <c r="O421" s="21"/>
      <c r="P421" s="21"/>
      <c r="Q421" s="21"/>
      <c r="R421" s="21"/>
      <c r="S421" s="21"/>
      <c r="T421" s="21"/>
      <c r="U421" s="21"/>
      <c r="V421" s="21"/>
      <c r="W421" s="21"/>
      <c r="X421" s="21"/>
      <c r="Y421" s="21"/>
    </row>
    <row r="422" spans="1:25">
      <c r="A422" s="11"/>
      <c r="B422" s="21"/>
      <c r="C422" s="38"/>
      <c r="D422" s="38"/>
      <c r="E422" s="21"/>
      <c r="F422" s="21"/>
      <c r="G422" s="21"/>
      <c r="H422" s="21"/>
      <c r="I422" s="21"/>
      <c r="J422" s="21"/>
      <c r="K422" s="21"/>
      <c r="L422" s="21"/>
      <c r="M422" s="21"/>
      <c r="N422" s="21"/>
      <c r="O422" s="21"/>
      <c r="P422" s="21"/>
      <c r="Q422" s="21"/>
      <c r="R422" s="21"/>
      <c r="S422" s="21"/>
      <c r="T422" s="21"/>
      <c r="U422" s="21"/>
      <c r="V422" s="21"/>
      <c r="W422" s="21"/>
      <c r="X422" s="21"/>
      <c r="Y422" s="21"/>
    </row>
    <row r="423" spans="1:25">
      <c r="A423" s="11"/>
      <c r="B423" s="21"/>
      <c r="C423" s="38"/>
      <c r="D423" s="38"/>
      <c r="E423" s="21"/>
      <c r="F423" s="21"/>
      <c r="G423" s="21"/>
      <c r="H423" s="21"/>
      <c r="I423" s="21"/>
      <c r="J423" s="21"/>
      <c r="K423" s="21"/>
      <c r="L423" s="21"/>
      <c r="M423" s="21"/>
      <c r="N423" s="21"/>
      <c r="O423" s="21"/>
      <c r="P423" s="21"/>
      <c r="Q423" s="21"/>
      <c r="R423" s="21"/>
      <c r="S423" s="21"/>
      <c r="T423" s="21"/>
      <c r="U423" s="21"/>
      <c r="V423" s="21"/>
      <c r="W423" s="21"/>
      <c r="X423" s="21"/>
      <c r="Y423" s="21"/>
    </row>
    <row r="424" spans="1:25">
      <c r="A424" s="11"/>
      <c r="B424" s="21"/>
      <c r="C424" s="38"/>
      <c r="D424" s="38"/>
      <c r="E424" s="21"/>
      <c r="F424" s="21"/>
      <c r="G424" s="21"/>
      <c r="H424" s="21"/>
      <c r="I424" s="21"/>
      <c r="J424" s="21"/>
      <c r="K424" s="21"/>
      <c r="L424" s="21"/>
      <c r="M424" s="21"/>
      <c r="N424" s="21"/>
      <c r="O424" s="21"/>
      <c r="P424" s="21"/>
      <c r="Q424" s="21"/>
      <c r="R424" s="21"/>
      <c r="S424" s="21"/>
      <c r="T424" s="21"/>
      <c r="U424" s="21"/>
      <c r="V424" s="21"/>
      <c r="W424" s="21"/>
      <c r="X424" s="21"/>
      <c r="Y424" s="21"/>
    </row>
    <row r="425" spans="1:25">
      <c r="A425" s="11"/>
      <c r="B425" s="21"/>
      <c r="C425" s="38"/>
      <c r="D425" s="38"/>
      <c r="E425" s="21"/>
      <c r="F425" s="21"/>
      <c r="G425" s="21"/>
      <c r="H425" s="21"/>
      <c r="I425" s="21"/>
      <c r="J425" s="21"/>
      <c r="K425" s="21"/>
      <c r="L425" s="21"/>
      <c r="M425" s="21"/>
      <c r="N425" s="21"/>
      <c r="O425" s="21"/>
      <c r="P425" s="21"/>
      <c r="Q425" s="21"/>
      <c r="R425" s="21"/>
      <c r="S425" s="21"/>
      <c r="T425" s="21"/>
      <c r="U425" s="21"/>
      <c r="V425" s="21"/>
      <c r="W425" s="21"/>
      <c r="X425" s="21"/>
      <c r="Y425" s="21"/>
    </row>
    <row r="426" spans="1:25">
      <c r="A426" s="11"/>
      <c r="B426" s="21"/>
      <c r="C426" s="38"/>
      <c r="D426" s="38"/>
      <c r="E426" s="21"/>
      <c r="F426" s="21"/>
      <c r="G426" s="21"/>
      <c r="H426" s="21"/>
      <c r="I426" s="21"/>
      <c r="J426" s="21"/>
      <c r="K426" s="21"/>
      <c r="L426" s="21"/>
      <c r="M426" s="21"/>
      <c r="N426" s="21"/>
      <c r="O426" s="21"/>
      <c r="P426" s="21"/>
      <c r="Q426" s="21"/>
      <c r="R426" s="21"/>
      <c r="S426" s="21"/>
      <c r="T426" s="21"/>
      <c r="U426" s="21"/>
      <c r="V426" s="21"/>
      <c r="W426" s="21"/>
      <c r="X426" s="21"/>
      <c r="Y426" s="21"/>
    </row>
    <row r="427" spans="1:25">
      <c r="A427" s="11"/>
      <c r="B427" s="21"/>
      <c r="C427" s="38"/>
      <c r="D427" s="38"/>
      <c r="E427" s="21"/>
      <c r="F427" s="21"/>
      <c r="G427" s="21"/>
      <c r="H427" s="21"/>
      <c r="I427" s="21"/>
      <c r="J427" s="21"/>
      <c r="K427" s="21"/>
      <c r="L427" s="21"/>
      <c r="M427" s="21"/>
      <c r="N427" s="21"/>
      <c r="O427" s="21"/>
      <c r="P427" s="21"/>
      <c r="Q427" s="21"/>
      <c r="R427" s="21"/>
      <c r="S427" s="21"/>
      <c r="T427" s="21"/>
      <c r="U427" s="21"/>
      <c r="V427" s="21"/>
      <c r="W427" s="21"/>
      <c r="X427" s="21"/>
      <c r="Y427" s="21"/>
    </row>
    <row r="428" spans="1:25">
      <c r="A428" s="11"/>
      <c r="B428" s="21"/>
      <c r="C428" s="38"/>
      <c r="D428" s="38"/>
      <c r="E428" s="21"/>
      <c r="F428" s="21"/>
      <c r="G428" s="21"/>
      <c r="H428" s="21"/>
      <c r="I428" s="21"/>
      <c r="J428" s="21"/>
      <c r="K428" s="21"/>
      <c r="L428" s="21"/>
      <c r="M428" s="21"/>
      <c r="N428" s="21"/>
      <c r="O428" s="21"/>
      <c r="P428" s="21"/>
      <c r="Q428" s="21"/>
      <c r="R428" s="21"/>
      <c r="S428" s="21"/>
      <c r="T428" s="21"/>
      <c r="U428" s="21"/>
      <c r="V428" s="21"/>
      <c r="W428" s="21"/>
      <c r="X428" s="21"/>
      <c r="Y428" s="21"/>
    </row>
    <row r="429" spans="1:25">
      <c r="A429" s="11"/>
      <c r="B429" s="21"/>
      <c r="C429" s="38"/>
      <c r="D429" s="38"/>
      <c r="E429" s="21"/>
      <c r="F429" s="21"/>
      <c r="G429" s="21"/>
      <c r="H429" s="21"/>
      <c r="I429" s="21"/>
      <c r="J429" s="21"/>
      <c r="K429" s="21"/>
      <c r="L429" s="21"/>
      <c r="M429" s="21"/>
      <c r="N429" s="21"/>
      <c r="O429" s="21"/>
      <c r="P429" s="21"/>
      <c r="Q429" s="21"/>
      <c r="R429" s="21"/>
      <c r="S429" s="21"/>
      <c r="T429" s="21"/>
      <c r="U429" s="21"/>
      <c r="V429" s="21"/>
      <c r="W429" s="21"/>
      <c r="X429" s="21"/>
      <c r="Y429" s="21"/>
    </row>
    <row r="430" spans="1:25">
      <c r="A430" s="11"/>
      <c r="B430" s="21"/>
      <c r="C430" s="38"/>
      <c r="D430" s="38"/>
      <c r="E430" s="21"/>
      <c r="F430" s="21"/>
      <c r="G430" s="21"/>
      <c r="H430" s="21"/>
      <c r="I430" s="21"/>
      <c r="J430" s="21"/>
      <c r="K430" s="21"/>
      <c r="L430" s="21"/>
      <c r="M430" s="21"/>
      <c r="N430" s="21"/>
      <c r="O430" s="21"/>
      <c r="P430" s="21"/>
      <c r="Q430" s="21"/>
      <c r="R430" s="21"/>
      <c r="S430" s="21"/>
      <c r="T430" s="21"/>
      <c r="U430" s="21"/>
      <c r="V430" s="21"/>
      <c r="W430" s="21"/>
      <c r="X430" s="21"/>
      <c r="Y430" s="21"/>
    </row>
    <row r="431" spans="1:25">
      <c r="A431" s="11"/>
      <c r="B431" s="21"/>
      <c r="C431" s="38"/>
      <c r="D431" s="38"/>
      <c r="E431" s="21"/>
      <c r="F431" s="21"/>
      <c r="G431" s="21"/>
      <c r="H431" s="21"/>
      <c r="I431" s="21"/>
      <c r="J431" s="21"/>
      <c r="K431" s="21"/>
      <c r="L431" s="21"/>
      <c r="M431" s="21"/>
      <c r="N431" s="21"/>
      <c r="O431" s="21"/>
      <c r="P431" s="21"/>
      <c r="Q431" s="21"/>
      <c r="R431" s="21"/>
      <c r="S431" s="21"/>
      <c r="T431" s="21"/>
      <c r="U431" s="21"/>
      <c r="V431" s="21"/>
      <c r="W431" s="21"/>
      <c r="X431" s="21"/>
      <c r="Y431" s="21"/>
    </row>
    <row r="432" spans="1:25">
      <c r="A432" s="11"/>
      <c r="B432" s="21"/>
      <c r="C432" s="38"/>
      <c r="D432" s="38"/>
      <c r="E432" s="21"/>
      <c r="F432" s="21"/>
      <c r="G432" s="21"/>
      <c r="H432" s="21"/>
      <c r="I432" s="21"/>
      <c r="J432" s="21"/>
      <c r="K432" s="21"/>
      <c r="L432" s="21"/>
      <c r="M432" s="21"/>
      <c r="N432" s="21"/>
      <c r="O432" s="21"/>
      <c r="P432" s="21"/>
      <c r="Q432" s="21"/>
      <c r="R432" s="21"/>
      <c r="S432" s="21"/>
      <c r="T432" s="21"/>
      <c r="U432" s="21"/>
      <c r="V432" s="21"/>
      <c r="W432" s="21"/>
      <c r="X432" s="21"/>
      <c r="Y432" s="21"/>
    </row>
    <row r="433" spans="1:25">
      <c r="A433" s="11"/>
      <c r="B433" s="21"/>
      <c r="C433" s="38"/>
      <c r="D433" s="38"/>
      <c r="E433" s="21"/>
      <c r="F433" s="21"/>
      <c r="G433" s="21"/>
      <c r="H433" s="21"/>
      <c r="I433" s="21"/>
      <c r="J433" s="21"/>
      <c r="K433" s="21"/>
      <c r="L433" s="21"/>
      <c r="M433" s="21"/>
      <c r="N433" s="21"/>
      <c r="O433" s="21"/>
      <c r="P433" s="21"/>
      <c r="Q433" s="21"/>
      <c r="R433" s="21"/>
      <c r="S433" s="21"/>
      <c r="T433" s="21"/>
      <c r="U433" s="21"/>
      <c r="V433" s="21"/>
      <c r="W433" s="21"/>
      <c r="X433" s="21"/>
      <c r="Y433" s="21"/>
    </row>
    <row r="434" spans="1:25">
      <c r="A434" s="11"/>
      <c r="B434" s="21"/>
      <c r="C434" s="38"/>
      <c r="D434" s="38"/>
      <c r="E434" s="21"/>
      <c r="F434" s="21"/>
      <c r="G434" s="21"/>
      <c r="H434" s="21"/>
      <c r="I434" s="21"/>
      <c r="J434" s="21"/>
      <c r="K434" s="21"/>
      <c r="L434" s="21"/>
      <c r="M434" s="21"/>
      <c r="N434" s="21"/>
      <c r="O434" s="21"/>
      <c r="P434" s="21"/>
      <c r="Q434" s="21"/>
      <c r="R434" s="21"/>
      <c r="S434" s="21"/>
      <c r="T434" s="21"/>
      <c r="U434" s="21"/>
      <c r="V434" s="21"/>
      <c r="W434" s="21"/>
      <c r="X434" s="21"/>
      <c r="Y434" s="21"/>
    </row>
    <row r="435" spans="1:25">
      <c r="A435" s="11"/>
      <c r="B435" s="21"/>
      <c r="C435" s="38"/>
      <c r="D435" s="38"/>
      <c r="E435" s="21"/>
      <c r="F435" s="21"/>
      <c r="G435" s="21"/>
      <c r="H435" s="21"/>
      <c r="I435" s="21"/>
      <c r="J435" s="21"/>
      <c r="K435" s="21"/>
      <c r="L435" s="21"/>
      <c r="M435" s="21"/>
      <c r="N435" s="21"/>
      <c r="O435" s="21"/>
      <c r="P435" s="21"/>
      <c r="Q435" s="21"/>
      <c r="R435" s="21"/>
      <c r="S435" s="21"/>
      <c r="T435" s="21"/>
      <c r="U435" s="21"/>
      <c r="V435" s="21"/>
      <c r="W435" s="21"/>
      <c r="X435" s="21"/>
      <c r="Y435" s="21"/>
    </row>
    <row r="436" spans="1:25">
      <c r="A436" s="11"/>
      <c r="B436" s="21"/>
      <c r="C436" s="38"/>
      <c r="D436" s="38"/>
      <c r="E436" s="21"/>
      <c r="F436" s="21"/>
      <c r="G436" s="21"/>
      <c r="H436" s="21"/>
      <c r="I436" s="21"/>
      <c r="J436" s="21"/>
      <c r="K436" s="21"/>
      <c r="L436" s="21"/>
      <c r="M436" s="21"/>
      <c r="N436" s="21"/>
      <c r="O436" s="21"/>
      <c r="P436" s="21"/>
      <c r="Q436" s="21"/>
      <c r="R436" s="21"/>
      <c r="S436" s="21"/>
      <c r="T436" s="21"/>
      <c r="U436" s="21"/>
      <c r="V436" s="21"/>
      <c r="W436" s="21"/>
      <c r="X436" s="21"/>
      <c r="Y436" s="21"/>
    </row>
    <row r="437" spans="1:25">
      <c r="A437" s="11"/>
      <c r="B437" s="21"/>
      <c r="C437" s="38"/>
      <c r="D437" s="38"/>
      <c r="E437" s="21"/>
      <c r="F437" s="21"/>
      <c r="G437" s="21"/>
      <c r="H437" s="21"/>
      <c r="I437" s="21"/>
      <c r="J437" s="21"/>
      <c r="K437" s="21"/>
      <c r="L437" s="21"/>
      <c r="M437" s="21"/>
      <c r="N437" s="21"/>
      <c r="O437" s="21"/>
      <c r="P437" s="21"/>
      <c r="Q437" s="21"/>
      <c r="R437" s="21"/>
      <c r="S437" s="21"/>
      <c r="T437" s="21"/>
      <c r="U437" s="21"/>
      <c r="V437" s="21"/>
      <c r="W437" s="21"/>
      <c r="X437" s="21"/>
      <c r="Y437" s="21"/>
    </row>
    <row r="438" spans="1:25">
      <c r="A438" s="11"/>
      <c r="B438" s="21"/>
      <c r="C438" s="38"/>
      <c r="D438" s="38"/>
      <c r="E438" s="21"/>
      <c r="F438" s="21"/>
      <c r="G438" s="21"/>
      <c r="H438" s="21"/>
      <c r="I438" s="21"/>
      <c r="J438" s="21"/>
      <c r="K438" s="21"/>
      <c r="L438" s="21"/>
      <c r="M438" s="21"/>
      <c r="N438" s="21"/>
      <c r="O438" s="21"/>
      <c r="P438" s="21"/>
      <c r="Q438" s="21"/>
      <c r="R438" s="21"/>
      <c r="S438" s="21"/>
      <c r="T438" s="21"/>
      <c r="U438" s="21"/>
      <c r="V438" s="21"/>
      <c r="W438" s="21"/>
      <c r="X438" s="21"/>
      <c r="Y438" s="21"/>
    </row>
    <row r="439" spans="1:25">
      <c r="A439" s="11"/>
      <c r="B439" s="21"/>
      <c r="C439" s="38"/>
      <c r="D439" s="38"/>
      <c r="E439" s="21"/>
      <c r="F439" s="21"/>
      <c r="G439" s="21"/>
      <c r="H439" s="21"/>
      <c r="I439" s="21"/>
      <c r="J439" s="21"/>
      <c r="K439" s="21"/>
      <c r="L439" s="21"/>
      <c r="M439" s="21"/>
      <c r="N439" s="21"/>
      <c r="O439" s="21"/>
      <c r="P439" s="21"/>
      <c r="Q439" s="21"/>
      <c r="R439" s="21"/>
      <c r="S439" s="21"/>
      <c r="T439" s="21"/>
      <c r="U439" s="21"/>
      <c r="V439" s="21"/>
      <c r="W439" s="21"/>
      <c r="X439" s="21"/>
      <c r="Y439" s="21"/>
    </row>
    <row r="440" spans="1:25">
      <c r="A440" s="11"/>
      <c r="B440" s="21"/>
      <c r="C440" s="38"/>
      <c r="D440" s="38"/>
      <c r="E440" s="21"/>
      <c r="F440" s="21"/>
      <c r="G440" s="21"/>
      <c r="H440" s="21"/>
      <c r="I440" s="21"/>
      <c r="J440" s="21"/>
      <c r="K440" s="21"/>
      <c r="L440" s="21"/>
      <c r="M440" s="21"/>
      <c r="N440" s="21"/>
      <c r="O440" s="21"/>
      <c r="P440" s="21"/>
      <c r="Q440" s="21"/>
      <c r="R440" s="21"/>
      <c r="S440" s="21"/>
      <c r="T440" s="21"/>
      <c r="U440" s="21"/>
      <c r="V440" s="21"/>
      <c r="W440" s="21"/>
      <c r="X440" s="21"/>
      <c r="Y440" s="21"/>
    </row>
    <row r="441" spans="1:25">
      <c r="A441" s="11"/>
      <c r="B441" s="21"/>
      <c r="C441" s="38"/>
      <c r="D441" s="38"/>
      <c r="E441" s="21"/>
      <c r="F441" s="21"/>
      <c r="G441" s="21"/>
      <c r="H441" s="21"/>
      <c r="I441" s="21"/>
      <c r="J441" s="21"/>
      <c r="K441" s="21"/>
      <c r="L441" s="21"/>
      <c r="M441" s="21"/>
      <c r="N441" s="21"/>
      <c r="O441" s="21"/>
      <c r="P441" s="21"/>
      <c r="Q441" s="21"/>
      <c r="R441" s="21"/>
      <c r="S441" s="21"/>
      <c r="T441" s="21"/>
      <c r="U441" s="21"/>
      <c r="V441" s="21"/>
      <c r="W441" s="21"/>
      <c r="X441" s="21"/>
      <c r="Y441" s="21"/>
    </row>
    <row r="442" spans="1:25">
      <c r="A442" s="11"/>
      <c r="B442" s="21"/>
      <c r="C442" s="38"/>
      <c r="D442" s="38"/>
      <c r="E442" s="21"/>
      <c r="F442" s="21"/>
      <c r="G442" s="21"/>
      <c r="H442" s="21"/>
      <c r="I442" s="21"/>
      <c r="J442" s="21"/>
      <c r="K442" s="21"/>
      <c r="L442" s="21"/>
      <c r="M442" s="21"/>
      <c r="N442" s="21"/>
      <c r="O442" s="21"/>
      <c r="P442" s="21"/>
      <c r="Q442" s="21"/>
      <c r="R442" s="21"/>
      <c r="S442" s="21"/>
      <c r="T442" s="21"/>
      <c r="U442" s="21"/>
      <c r="V442" s="21"/>
      <c r="W442" s="21"/>
      <c r="X442" s="21"/>
      <c r="Y442" s="21"/>
    </row>
    <row r="443" spans="1:25">
      <c r="A443" s="11"/>
      <c r="B443" s="21"/>
      <c r="C443" s="38"/>
      <c r="D443" s="38"/>
      <c r="E443" s="21"/>
      <c r="F443" s="21"/>
      <c r="G443" s="21"/>
      <c r="H443" s="21"/>
      <c r="I443" s="21"/>
      <c r="J443" s="21"/>
      <c r="K443" s="21"/>
      <c r="L443" s="21"/>
      <c r="M443" s="21"/>
      <c r="N443" s="21"/>
      <c r="O443" s="21"/>
      <c r="P443" s="21"/>
      <c r="Q443" s="21"/>
      <c r="R443" s="21"/>
      <c r="S443" s="21"/>
      <c r="T443" s="21"/>
      <c r="U443" s="21"/>
      <c r="V443" s="21"/>
      <c r="W443" s="21"/>
      <c r="X443" s="21"/>
      <c r="Y443" s="21"/>
    </row>
    <row r="444" spans="1:25">
      <c r="A444" s="11"/>
      <c r="B444" s="21"/>
      <c r="C444" s="38"/>
      <c r="D444" s="38"/>
      <c r="E444" s="21"/>
      <c r="F444" s="21"/>
      <c r="G444" s="21"/>
      <c r="H444" s="21"/>
      <c r="I444" s="21"/>
      <c r="J444" s="21"/>
      <c r="K444" s="21"/>
      <c r="L444" s="21"/>
      <c r="M444" s="21"/>
      <c r="N444" s="21"/>
      <c r="O444" s="21"/>
      <c r="P444" s="21"/>
      <c r="Q444" s="21"/>
      <c r="R444" s="21"/>
      <c r="S444" s="21"/>
      <c r="T444" s="21"/>
      <c r="U444" s="21"/>
      <c r="V444" s="21"/>
      <c r="W444" s="21"/>
      <c r="X444" s="21"/>
      <c r="Y444" s="21"/>
    </row>
    <row r="445" spans="1:25">
      <c r="A445" s="11"/>
      <c r="B445" s="21"/>
      <c r="C445" s="38"/>
      <c r="D445" s="38"/>
      <c r="E445" s="21"/>
      <c r="F445" s="21"/>
      <c r="G445" s="21"/>
      <c r="H445" s="21"/>
      <c r="I445" s="21"/>
      <c r="J445" s="21"/>
      <c r="K445" s="21"/>
      <c r="L445" s="21"/>
      <c r="M445" s="21"/>
      <c r="N445" s="21"/>
      <c r="O445" s="21"/>
      <c r="P445" s="21"/>
      <c r="Q445" s="21"/>
      <c r="R445" s="21"/>
      <c r="S445" s="21"/>
      <c r="T445" s="21"/>
      <c r="U445" s="21"/>
      <c r="V445" s="21"/>
      <c r="W445" s="21"/>
      <c r="X445" s="21"/>
      <c r="Y445" s="21"/>
    </row>
    <row r="446" spans="1:25">
      <c r="A446" s="11"/>
      <c r="B446" s="21"/>
      <c r="C446" s="38"/>
      <c r="D446" s="38"/>
      <c r="E446" s="21"/>
      <c r="F446" s="21"/>
      <c r="G446" s="21"/>
      <c r="H446" s="21"/>
      <c r="I446" s="21"/>
      <c r="J446" s="21"/>
      <c r="K446" s="21"/>
      <c r="L446" s="21"/>
      <c r="M446" s="21"/>
      <c r="N446" s="21"/>
      <c r="O446" s="21"/>
      <c r="P446" s="21"/>
      <c r="Q446" s="21"/>
      <c r="R446" s="21"/>
      <c r="S446" s="21"/>
      <c r="T446" s="21"/>
      <c r="U446" s="21"/>
      <c r="V446" s="21"/>
      <c r="W446" s="21"/>
      <c r="X446" s="21"/>
      <c r="Y446" s="21"/>
    </row>
    <row r="447" spans="1:25">
      <c r="A447" s="11"/>
      <c r="B447" s="21"/>
      <c r="C447" s="38"/>
      <c r="D447" s="38"/>
      <c r="E447" s="21"/>
      <c r="F447" s="21"/>
      <c r="G447" s="21"/>
      <c r="H447" s="21"/>
      <c r="I447" s="21"/>
      <c r="J447" s="21"/>
      <c r="K447" s="21"/>
      <c r="L447" s="21"/>
      <c r="M447" s="21"/>
      <c r="N447" s="21"/>
      <c r="O447" s="21"/>
      <c r="P447" s="21"/>
      <c r="Q447" s="21"/>
      <c r="R447" s="21"/>
      <c r="S447" s="21"/>
      <c r="T447" s="21"/>
      <c r="U447" s="21"/>
      <c r="V447" s="21"/>
      <c r="W447" s="21"/>
      <c r="X447" s="21"/>
      <c r="Y447" s="21"/>
    </row>
    <row r="448" spans="1:25">
      <c r="A448" s="11"/>
      <c r="B448" s="21"/>
      <c r="C448" s="38"/>
      <c r="D448" s="38"/>
      <c r="E448" s="21"/>
      <c r="F448" s="21"/>
      <c r="G448" s="21"/>
      <c r="H448" s="21"/>
      <c r="I448" s="21"/>
      <c r="J448" s="21"/>
      <c r="K448" s="21"/>
      <c r="L448" s="21"/>
      <c r="M448" s="21"/>
      <c r="N448" s="21"/>
      <c r="O448" s="21"/>
      <c r="P448" s="21"/>
      <c r="Q448" s="21"/>
      <c r="R448" s="21"/>
      <c r="S448" s="21"/>
      <c r="T448" s="21"/>
      <c r="U448" s="21"/>
      <c r="V448" s="21"/>
      <c r="W448" s="21"/>
      <c r="X448" s="21"/>
      <c r="Y448" s="21"/>
    </row>
    <row r="449" spans="1:25">
      <c r="A449" s="11"/>
      <c r="B449" s="21"/>
      <c r="C449" s="38"/>
      <c r="D449" s="38"/>
      <c r="E449" s="21"/>
      <c r="F449" s="21"/>
      <c r="G449" s="21"/>
      <c r="H449" s="21"/>
      <c r="I449" s="21"/>
      <c r="J449" s="21"/>
      <c r="K449" s="21"/>
      <c r="L449" s="21"/>
      <c r="M449" s="21"/>
      <c r="N449" s="21"/>
      <c r="O449" s="21"/>
      <c r="P449" s="21"/>
      <c r="Q449" s="21"/>
      <c r="R449" s="21"/>
      <c r="S449" s="21"/>
      <c r="T449" s="21"/>
      <c r="U449" s="21"/>
      <c r="V449" s="21"/>
      <c r="W449" s="21"/>
      <c r="X449" s="21"/>
      <c r="Y449" s="21"/>
    </row>
    <row r="450" spans="1:25">
      <c r="A450" s="11"/>
      <c r="B450" s="21"/>
      <c r="C450" s="38"/>
      <c r="D450" s="38"/>
      <c r="E450" s="21"/>
      <c r="F450" s="21"/>
      <c r="G450" s="21"/>
      <c r="H450" s="21"/>
      <c r="I450" s="21"/>
      <c r="J450" s="21"/>
      <c r="K450" s="21"/>
      <c r="L450" s="21"/>
      <c r="M450" s="21"/>
      <c r="N450" s="21"/>
      <c r="O450" s="21"/>
      <c r="P450" s="21"/>
      <c r="Q450" s="21"/>
      <c r="R450" s="21"/>
      <c r="S450" s="21"/>
      <c r="T450" s="21"/>
      <c r="U450" s="21"/>
      <c r="V450" s="21"/>
      <c r="W450" s="21"/>
      <c r="X450" s="21"/>
      <c r="Y450" s="21"/>
    </row>
    <row r="451" spans="1:25">
      <c r="A451" s="11"/>
      <c r="B451" s="21"/>
      <c r="C451" s="38"/>
      <c r="D451" s="38"/>
      <c r="E451" s="21"/>
      <c r="F451" s="21"/>
      <c r="G451" s="21"/>
      <c r="H451" s="21"/>
      <c r="I451" s="21"/>
      <c r="J451" s="21"/>
      <c r="K451" s="21"/>
      <c r="L451" s="21"/>
      <c r="M451" s="21"/>
      <c r="N451" s="21"/>
      <c r="O451" s="21"/>
      <c r="P451" s="21"/>
      <c r="Q451" s="21"/>
      <c r="R451" s="21"/>
      <c r="S451" s="21"/>
      <c r="T451" s="21"/>
      <c r="U451" s="21"/>
      <c r="V451" s="21"/>
      <c r="W451" s="21"/>
      <c r="X451" s="21"/>
      <c r="Y451" s="21"/>
    </row>
    <row r="452" spans="1:25">
      <c r="A452" s="11"/>
      <c r="B452" s="21"/>
      <c r="C452" s="38"/>
      <c r="D452" s="38"/>
      <c r="E452" s="21"/>
      <c r="F452" s="21"/>
      <c r="G452" s="21"/>
      <c r="H452" s="21"/>
      <c r="I452" s="21"/>
      <c r="J452" s="21"/>
      <c r="K452" s="21"/>
      <c r="L452" s="21"/>
      <c r="M452" s="21"/>
      <c r="N452" s="21"/>
      <c r="O452" s="21"/>
      <c r="P452" s="21"/>
      <c r="Q452" s="21"/>
      <c r="R452" s="21"/>
      <c r="S452" s="21"/>
      <c r="T452" s="21"/>
      <c r="U452" s="21"/>
      <c r="V452" s="21"/>
      <c r="W452" s="21"/>
      <c r="X452" s="21"/>
      <c r="Y452" s="21"/>
    </row>
    <row r="453" spans="1:25">
      <c r="A453" s="11"/>
      <c r="B453" s="21"/>
      <c r="C453" s="38"/>
      <c r="D453" s="38"/>
      <c r="E453" s="21"/>
      <c r="F453" s="21"/>
      <c r="G453" s="21"/>
      <c r="H453" s="21"/>
      <c r="I453" s="21"/>
      <c r="J453" s="21"/>
      <c r="K453" s="21"/>
      <c r="L453" s="21"/>
      <c r="M453" s="21"/>
      <c r="N453" s="21"/>
      <c r="O453" s="21"/>
      <c r="P453" s="21"/>
      <c r="Q453" s="21"/>
      <c r="R453" s="21"/>
      <c r="S453" s="21"/>
      <c r="T453" s="21"/>
      <c r="U453" s="21"/>
      <c r="V453" s="21"/>
      <c r="W453" s="21"/>
      <c r="X453" s="21"/>
      <c r="Y453" s="21"/>
    </row>
    <row r="454" spans="1:25">
      <c r="A454" s="11"/>
      <c r="B454" s="21"/>
      <c r="C454" s="38"/>
      <c r="D454" s="38"/>
      <c r="E454" s="21"/>
      <c r="F454" s="21"/>
      <c r="G454" s="21"/>
      <c r="H454" s="21"/>
      <c r="I454" s="21"/>
      <c r="J454" s="21"/>
      <c r="K454" s="21"/>
      <c r="L454" s="21"/>
      <c r="M454" s="21"/>
      <c r="N454" s="21"/>
      <c r="O454" s="21"/>
      <c r="P454" s="21"/>
      <c r="Q454" s="21"/>
      <c r="R454" s="21"/>
      <c r="S454" s="21"/>
      <c r="T454" s="21"/>
      <c r="U454" s="21"/>
      <c r="V454" s="21"/>
      <c r="W454" s="21"/>
      <c r="X454" s="21"/>
      <c r="Y454" s="21"/>
    </row>
    <row r="455" spans="1:25">
      <c r="A455" s="11"/>
      <c r="B455" s="21"/>
      <c r="C455" s="38"/>
      <c r="D455" s="38"/>
      <c r="E455" s="21"/>
      <c r="F455" s="21"/>
      <c r="G455" s="21"/>
      <c r="H455" s="21"/>
      <c r="I455" s="21"/>
      <c r="J455" s="21"/>
      <c r="K455" s="21"/>
      <c r="L455" s="21"/>
      <c r="M455" s="21"/>
      <c r="N455" s="21"/>
      <c r="O455" s="21"/>
      <c r="P455" s="21"/>
      <c r="Q455" s="21"/>
      <c r="R455" s="21"/>
      <c r="S455" s="21"/>
      <c r="T455" s="21"/>
      <c r="U455" s="21"/>
      <c r="V455" s="21"/>
      <c r="W455" s="21"/>
      <c r="X455" s="21"/>
      <c r="Y455" s="21"/>
    </row>
    <row r="456" spans="1:25">
      <c r="A456" s="11"/>
      <c r="B456" s="21"/>
      <c r="C456" s="38"/>
      <c r="D456" s="38"/>
      <c r="E456" s="21"/>
      <c r="F456" s="21"/>
      <c r="G456" s="21"/>
      <c r="H456" s="21"/>
      <c r="I456" s="21"/>
      <c r="J456" s="21"/>
      <c r="K456" s="21"/>
      <c r="L456" s="21"/>
      <c r="M456" s="21"/>
      <c r="N456" s="21"/>
      <c r="O456" s="21"/>
      <c r="P456" s="21"/>
      <c r="Q456" s="21"/>
      <c r="R456" s="21"/>
      <c r="S456" s="21"/>
      <c r="T456" s="21"/>
      <c r="U456" s="21"/>
      <c r="V456" s="21"/>
      <c r="W456" s="21"/>
      <c r="X456" s="21"/>
      <c r="Y456" s="21"/>
    </row>
    <row r="457" spans="1:25">
      <c r="A457" s="11"/>
      <c r="B457" s="21"/>
      <c r="C457" s="38"/>
      <c r="D457" s="38"/>
      <c r="E457" s="21"/>
      <c r="F457" s="21"/>
      <c r="G457" s="21"/>
      <c r="H457" s="21"/>
      <c r="I457" s="21"/>
      <c r="J457" s="21"/>
      <c r="K457" s="21"/>
      <c r="L457" s="21"/>
      <c r="M457" s="21"/>
      <c r="N457" s="21"/>
      <c r="O457" s="21"/>
      <c r="P457" s="21"/>
      <c r="Q457" s="21"/>
      <c r="R457" s="21"/>
      <c r="S457" s="21"/>
      <c r="T457" s="21"/>
      <c r="U457" s="21"/>
      <c r="V457" s="21"/>
      <c r="W457" s="21"/>
      <c r="X457" s="21"/>
      <c r="Y457" s="21"/>
    </row>
    <row r="458" spans="1:25">
      <c r="A458" s="11"/>
      <c r="B458" s="21"/>
      <c r="C458" s="38"/>
      <c r="D458" s="38"/>
      <c r="E458" s="21"/>
      <c r="F458" s="21"/>
      <c r="G458" s="21"/>
      <c r="H458" s="21"/>
      <c r="I458" s="21"/>
      <c r="J458" s="21"/>
      <c r="K458" s="21"/>
      <c r="L458" s="21"/>
      <c r="M458" s="21"/>
      <c r="N458" s="21"/>
      <c r="O458" s="21"/>
      <c r="P458" s="21"/>
      <c r="Q458" s="21"/>
      <c r="R458" s="21"/>
      <c r="S458" s="21"/>
      <c r="T458" s="21"/>
      <c r="U458" s="21"/>
      <c r="V458" s="21"/>
      <c r="W458" s="21"/>
      <c r="X458" s="21"/>
      <c r="Y458" s="21"/>
    </row>
    <row r="459" spans="1:25">
      <c r="A459" s="11"/>
      <c r="B459" s="21"/>
      <c r="C459" s="38"/>
      <c r="D459" s="38"/>
      <c r="E459" s="21"/>
      <c r="F459" s="21"/>
      <c r="G459" s="21"/>
      <c r="H459" s="21"/>
      <c r="I459" s="21"/>
      <c r="J459" s="21"/>
      <c r="K459" s="21"/>
      <c r="L459" s="21"/>
      <c r="M459" s="21"/>
      <c r="N459" s="21"/>
      <c r="O459" s="21"/>
      <c r="P459" s="21"/>
      <c r="Q459" s="21"/>
      <c r="R459" s="21"/>
      <c r="S459" s="21"/>
      <c r="T459" s="21"/>
      <c r="U459" s="21"/>
      <c r="V459" s="21"/>
      <c r="W459" s="21"/>
      <c r="X459" s="21"/>
      <c r="Y459" s="21"/>
    </row>
    <row r="460" spans="1:25">
      <c r="A460" s="11"/>
      <c r="B460" s="21"/>
      <c r="C460" s="38"/>
      <c r="D460" s="38"/>
      <c r="E460" s="21"/>
      <c r="F460" s="21"/>
      <c r="G460" s="21"/>
      <c r="H460" s="21"/>
      <c r="I460" s="21"/>
      <c r="J460" s="21"/>
      <c r="K460" s="21"/>
      <c r="L460" s="21"/>
      <c r="M460" s="21"/>
      <c r="N460" s="21"/>
      <c r="O460" s="21"/>
      <c r="P460" s="21"/>
      <c r="Q460" s="21"/>
      <c r="R460" s="21"/>
      <c r="S460" s="21"/>
      <c r="T460" s="21"/>
      <c r="U460" s="21"/>
      <c r="V460" s="21"/>
      <c r="W460" s="21"/>
      <c r="X460" s="21"/>
      <c r="Y460" s="21"/>
    </row>
    <row r="461" spans="1:25">
      <c r="A461" s="11"/>
      <c r="B461" s="21"/>
      <c r="C461" s="38"/>
      <c r="D461" s="38"/>
      <c r="E461" s="21"/>
      <c r="F461" s="21"/>
      <c r="G461" s="21"/>
      <c r="H461" s="21"/>
      <c r="I461" s="21"/>
      <c r="J461" s="21"/>
      <c r="K461" s="21"/>
      <c r="L461" s="21"/>
      <c r="M461" s="21"/>
      <c r="N461" s="21"/>
      <c r="O461" s="21"/>
      <c r="P461" s="21"/>
      <c r="Q461" s="21"/>
      <c r="R461" s="21"/>
      <c r="S461" s="21"/>
      <c r="T461" s="21"/>
      <c r="U461" s="21"/>
      <c r="V461" s="21"/>
      <c r="W461" s="21"/>
      <c r="X461" s="21"/>
      <c r="Y461" s="21"/>
    </row>
    <row r="462" spans="1:25">
      <c r="A462" s="11"/>
      <c r="B462" s="21"/>
      <c r="C462" s="38"/>
      <c r="D462" s="38"/>
      <c r="E462" s="21"/>
      <c r="F462" s="21"/>
      <c r="G462" s="21"/>
      <c r="H462" s="21"/>
      <c r="I462" s="21"/>
      <c r="J462" s="21"/>
      <c r="K462" s="21"/>
      <c r="L462" s="21"/>
      <c r="M462" s="21"/>
      <c r="N462" s="21"/>
      <c r="O462" s="21"/>
      <c r="P462" s="21"/>
      <c r="Q462" s="21"/>
      <c r="R462" s="21"/>
      <c r="S462" s="21"/>
      <c r="T462" s="21"/>
      <c r="U462" s="21"/>
      <c r="V462" s="21"/>
      <c r="W462" s="21"/>
      <c r="X462" s="21"/>
      <c r="Y462" s="21"/>
    </row>
    <row r="463" spans="1:25">
      <c r="A463" s="11"/>
      <c r="B463" s="21"/>
      <c r="C463" s="38"/>
      <c r="D463" s="38"/>
      <c r="E463" s="21"/>
      <c r="F463" s="21"/>
      <c r="G463" s="21"/>
      <c r="H463" s="21"/>
      <c r="I463" s="21"/>
      <c r="J463" s="21"/>
      <c r="K463" s="21"/>
      <c r="L463" s="21"/>
      <c r="M463" s="21"/>
      <c r="N463" s="21"/>
      <c r="O463" s="21"/>
      <c r="P463" s="21"/>
      <c r="Q463" s="21"/>
      <c r="R463" s="21"/>
      <c r="S463" s="21"/>
      <c r="T463" s="21"/>
      <c r="U463" s="21"/>
      <c r="V463" s="21"/>
      <c r="W463" s="21"/>
      <c r="X463" s="21"/>
      <c r="Y463" s="21"/>
    </row>
    <row r="464" spans="1:25">
      <c r="A464" s="11"/>
      <c r="B464" s="21"/>
      <c r="C464" s="38"/>
      <c r="D464" s="38"/>
      <c r="E464" s="21"/>
      <c r="F464" s="21"/>
      <c r="G464" s="21"/>
      <c r="H464" s="21"/>
      <c r="I464" s="21"/>
      <c r="J464" s="21"/>
      <c r="K464" s="21"/>
      <c r="L464" s="21"/>
      <c r="M464" s="21"/>
      <c r="N464" s="21"/>
      <c r="O464" s="21"/>
      <c r="P464" s="21"/>
      <c r="Q464" s="21"/>
      <c r="R464" s="21"/>
      <c r="S464" s="21"/>
      <c r="T464" s="21"/>
      <c r="U464" s="21"/>
      <c r="V464" s="21"/>
      <c r="W464" s="21"/>
      <c r="X464" s="21"/>
      <c r="Y464" s="21"/>
    </row>
    <row r="465" spans="1:25">
      <c r="A465" s="11"/>
      <c r="B465" s="21"/>
      <c r="C465" s="38"/>
      <c r="D465" s="38"/>
      <c r="E465" s="21"/>
      <c r="F465" s="21"/>
      <c r="G465" s="21"/>
      <c r="H465" s="21"/>
      <c r="I465" s="21"/>
      <c r="J465" s="21"/>
      <c r="K465" s="21"/>
      <c r="L465" s="21"/>
      <c r="M465" s="21"/>
      <c r="N465" s="21"/>
      <c r="O465" s="21"/>
      <c r="P465" s="21"/>
      <c r="Q465" s="21"/>
      <c r="R465" s="21"/>
      <c r="S465" s="21"/>
      <c r="T465" s="21"/>
      <c r="U465" s="21"/>
      <c r="V465" s="21"/>
      <c r="W465" s="21"/>
      <c r="X465" s="21"/>
      <c r="Y465" s="21"/>
    </row>
    <row r="466" spans="1:25">
      <c r="A466" s="11"/>
      <c r="B466" s="21"/>
      <c r="C466" s="38"/>
      <c r="D466" s="38"/>
      <c r="E466" s="21"/>
      <c r="F466" s="21"/>
      <c r="G466" s="21"/>
      <c r="H466" s="21"/>
      <c r="I466" s="21"/>
      <c r="J466" s="21"/>
      <c r="K466" s="21"/>
      <c r="L466" s="21"/>
      <c r="M466" s="21"/>
      <c r="N466" s="21"/>
      <c r="O466" s="21"/>
      <c r="P466" s="21"/>
      <c r="Q466" s="21"/>
      <c r="R466" s="21"/>
      <c r="S466" s="21"/>
      <c r="T466" s="21"/>
      <c r="U466" s="21"/>
      <c r="V466" s="21"/>
      <c r="W466" s="21"/>
      <c r="X466" s="21"/>
      <c r="Y466" s="21"/>
    </row>
    <row r="467" spans="1:25">
      <c r="A467" s="11"/>
      <c r="B467" s="21"/>
      <c r="C467" s="38"/>
      <c r="D467" s="38"/>
      <c r="E467" s="21"/>
      <c r="F467" s="21"/>
      <c r="G467" s="21"/>
      <c r="H467" s="21"/>
      <c r="I467" s="21"/>
      <c r="J467" s="21"/>
      <c r="K467" s="21"/>
      <c r="L467" s="21"/>
      <c r="M467" s="21"/>
      <c r="N467" s="21"/>
      <c r="O467" s="21"/>
      <c r="P467" s="21"/>
      <c r="Q467" s="21"/>
      <c r="R467" s="21"/>
      <c r="S467" s="21"/>
      <c r="T467" s="21"/>
      <c r="U467" s="21"/>
      <c r="V467" s="21"/>
      <c r="W467" s="21"/>
      <c r="X467" s="21"/>
      <c r="Y467" s="21"/>
    </row>
    <row r="468" spans="1:25">
      <c r="A468" s="11"/>
      <c r="B468" s="21"/>
      <c r="C468" s="38"/>
      <c r="D468" s="38"/>
      <c r="E468" s="21"/>
      <c r="F468" s="21"/>
      <c r="G468" s="21"/>
      <c r="H468" s="21"/>
      <c r="I468" s="21"/>
      <c r="J468" s="21"/>
      <c r="K468" s="21"/>
      <c r="L468" s="21"/>
      <c r="M468" s="21"/>
      <c r="N468" s="21"/>
      <c r="O468" s="21"/>
      <c r="P468" s="21"/>
      <c r="Q468" s="21"/>
      <c r="R468" s="21"/>
      <c r="S468" s="21"/>
      <c r="T468" s="21"/>
      <c r="U468" s="21"/>
      <c r="V468" s="21"/>
      <c r="W468" s="21"/>
      <c r="X468" s="21"/>
      <c r="Y468" s="21"/>
    </row>
    <row r="469" spans="1:25">
      <c r="A469" s="11"/>
      <c r="B469" s="21"/>
      <c r="C469" s="38"/>
      <c r="D469" s="38"/>
      <c r="E469" s="21"/>
      <c r="F469" s="21"/>
      <c r="G469" s="21"/>
      <c r="H469" s="21"/>
      <c r="I469" s="21"/>
      <c r="J469" s="21"/>
      <c r="K469" s="21"/>
      <c r="L469" s="21"/>
      <c r="M469" s="21"/>
      <c r="N469" s="21"/>
      <c r="O469" s="21"/>
      <c r="P469" s="21"/>
      <c r="Q469" s="21"/>
      <c r="R469" s="21"/>
      <c r="S469" s="21"/>
      <c r="T469" s="21"/>
      <c r="U469" s="21"/>
      <c r="V469" s="21"/>
      <c r="W469" s="21"/>
      <c r="X469" s="21"/>
      <c r="Y469" s="21"/>
    </row>
    <row r="470" spans="1:25">
      <c r="A470" s="11"/>
      <c r="B470" s="21"/>
      <c r="C470" s="38"/>
      <c r="D470" s="38"/>
      <c r="E470" s="21"/>
      <c r="F470" s="21"/>
      <c r="G470" s="21"/>
      <c r="H470" s="21"/>
      <c r="I470" s="21"/>
      <c r="J470" s="21"/>
      <c r="K470" s="21"/>
      <c r="L470" s="21"/>
      <c r="M470" s="21"/>
      <c r="N470" s="21"/>
      <c r="O470" s="21"/>
      <c r="P470" s="21"/>
      <c r="Q470" s="21"/>
      <c r="R470" s="21"/>
      <c r="S470" s="21"/>
      <c r="T470" s="21"/>
      <c r="U470" s="21"/>
      <c r="V470" s="21"/>
      <c r="W470" s="21"/>
      <c r="X470" s="21"/>
      <c r="Y470" s="21"/>
    </row>
    <row r="471" spans="1:25">
      <c r="A471" s="11"/>
      <c r="B471" s="21"/>
      <c r="C471" s="38"/>
      <c r="D471" s="38"/>
      <c r="E471" s="21"/>
      <c r="F471" s="21"/>
      <c r="G471" s="21"/>
      <c r="H471" s="21"/>
      <c r="I471" s="21"/>
      <c r="J471" s="21"/>
      <c r="K471" s="21"/>
      <c r="L471" s="21"/>
      <c r="M471" s="21"/>
      <c r="N471" s="21"/>
      <c r="O471" s="21"/>
      <c r="P471" s="21"/>
      <c r="Q471" s="21"/>
      <c r="R471" s="21"/>
      <c r="S471" s="21"/>
      <c r="T471" s="21"/>
      <c r="U471" s="21"/>
      <c r="V471" s="21"/>
      <c r="W471" s="21"/>
      <c r="X471" s="21"/>
      <c r="Y471" s="21"/>
    </row>
    <row r="472" spans="1:25">
      <c r="A472" s="11"/>
      <c r="B472" s="21"/>
      <c r="C472" s="38"/>
      <c r="D472" s="38"/>
      <c r="E472" s="21"/>
      <c r="F472" s="21"/>
      <c r="G472" s="21"/>
      <c r="H472" s="21"/>
      <c r="I472" s="21"/>
      <c r="J472" s="21"/>
      <c r="K472" s="21"/>
      <c r="L472" s="21"/>
      <c r="M472" s="21"/>
      <c r="N472" s="21"/>
      <c r="O472" s="21"/>
      <c r="P472" s="21"/>
      <c r="Q472" s="21"/>
      <c r="R472" s="21"/>
      <c r="S472" s="21"/>
      <c r="T472" s="21"/>
      <c r="U472" s="21"/>
      <c r="V472" s="21"/>
      <c r="W472" s="21"/>
      <c r="X472" s="21"/>
      <c r="Y472" s="21"/>
    </row>
    <row r="473" spans="1:25">
      <c r="A473" s="11"/>
      <c r="B473" s="21"/>
      <c r="C473" s="38"/>
      <c r="D473" s="38"/>
      <c r="E473" s="21"/>
      <c r="F473" s="21"/>
      <c r="G473" s="21"/>
      <c r="H473" s="21"/>
      <c r="I473" s="21"/>
      <c r="J473" s="21"/>
      <c r="K473" s="21"/>
      <c r="L473" s="21"/>
      <c r="M473" s="21"/>
      <c r="N473" s="21"/>
      <c r="O473" s="21"/>
      <c r="P473" s="21"/>
      <c r="Q473" s="21"/>
      <c r="R473" s="21"/>
      <c r="S473" s="21"/>
      <c r="T473" s="21"/>
      <c r="U473" s="21"/>
      <c r="V473" s="21"/>
      <c r="W473" s="21"/>
      <c r="X473" s="21"/>
      <c r="Y473" s="21"/>
    </row>
    <row r="474" spans="1:25">
      <c r="A474" s="11"/>
      <c r="B474" s="21"/>
      <c r="C474" s="38"/>
      <c r="D474" s="38"/>
      <c r="E474" s="21"/>
      <c r="F474" s="21"/>
      <c r="G474" s="21"/>
      <c r="H474" s="21"/>
      <c r="I474" s="21"/>
      <c r="J474" s="21"/>
      <c r="K474" s="21"/>
      <c r="L474" s="21"/>
      <c r="M474" s="21"/>
      <c r="N474" s="21"/>
      <c r="O474" s="21"/>
      <c r="P474" s="21"/>
      <c r="Q474" s="21"/>
      <c r="R474" s="21"/>
      <c r="S474" s="21"/>
      <c r="T474" s="21"/>
      <c r="U474" s="21"/>
      <c r="V474" s="21"/>
      <c r="W474" s="21"/>
      <c r="X474" s="21"/>
      <c r="Y474" s="21"/>
    </row>
    <row r="475" spans="1:25">
      <c r="A475" s="11"/>
      <c r="B475" s="21"/>
      <c r="C475" s="38"/>
      <c r="D475" s="38"/>
      <c r="E475" s="21"/>
      <c r="F475" s="21"/>
      <c r="G475" s="21"/>
      <c r="H475" s="21"/>
      <c r="I475" s="21"/>
      <c r="J475" s="21"/>
      <c r="K475" s="21"/>
      <c r="L475" s="21"/>
      <c r="M475" s="21"/>
      <c r="N475" s="21"/>
      <c r="O475" s="21"/>
      <c r="P475" s="21"/>
      <c r="Q475" s="21"/>
      <c r="R475" s="21"/>
      <c r="S475" s="21"/>
      <c r="T475" s="21"/>
      <c r="U475" s="21"/>
      <c r="V475" s="21"/>
      <c r="W475" s="21"/>
      <c r="X475" s="21"/>
      <c r="Y475" s="21"/>
    </row>
    <row r="476" spans="1:25">
      <c r="A476" s="11"/>
      <c r="B476" s="21"/>
      <c r="C476" s="38"/>
      <c r="D476" s="38"/>
      <c r="E476" s="21"/>
      <c r="F476" s="21"/>
      <c r="G476" s="21"/>
      <c r="H476" s="21"/>
      <c r="I476" s="21"/>
      <c r="J476" s="21"/>
      <c r="K476" s="21"/>
      <c r="L476" s="21"/>
      <c r="M476" s="21"/>
      <c r="N476" s="21"/>
      <c r="O476" s="21"/>
      <c r="P476" s="21"/>
      <c r="Q476" s="21"/>
      <c r="R476" s="21"/>
      <c r="S476" s="21"/>
      <c r="T476" s="21"/>
      <c r="U476" s="21"/>
      <c r="V476" s="21"/>
      <c r="W476" s="21"/>
      <c r="X476" s="21"/>
      <c r="Y476" s="21"/>
    </row>
    <row r="477" spans="1:25">
      <c r="A477" s="11"/>
      <c r="B477" s="21"/>
      <c r="C477" s="38"/>
      <c r="D477" s="38"/>
      <c r="E477" s="21"/>
      <c r="F477" s="21"/>
      <c r="G477" s="21"/>
      <c r="H477" s="21"/>
      <c r="I477" s="21"/>
      <c r="J477" s="21"/>
      <c r="K477" s="21"/>
      <c r="L477" s="21"/>
      <c r="M477" s="21"/>
      <c r="N477" s="21"/>
      <c r="O477" s="21"/>
      <c r="P477" s="21"/>
      <c r="Q477" s="21"/>
      <c r="R477" s="21"/>
      <c r="S477" s="21"/>
      <c r="T477" s="21"/>
      <c r="U477" s="21"/>
      <c r="V477" s="21"/>
      <c r="W477" s="21"/>
      <c r="X477" s="21"/>
      <c r="Y477" s="21"/>
    </row>
    <row r="478" spans="1:25">
      <c r="A478" s="11"/>
      <c r="B478" s="21"/>
      <c r="C478" s="38"/>
      <c r="D478" s="38"/>
      <c r="E478" s="21"/>
      <c r="F478" s="21"/>
      <c r="G478" s="21"/>
      <c r="H478" s="21"/>
      <c r="I478" s="21"/>
      <c r="J478" s="21"/>
      <c r="K478" s="21"/>
      <c r="L478" s="21"/>
      <c r="M478" s="21"/>
      <c r="N478" s="21"/>
      <c r="O478" s="21"/>
      <c r="P478" s="21"/>
      <c r="Q478" s="21"/>
      <c r="R478" s="21"/>
      <c r="S478" s="21"/>
      <c r="T478" s="21"/>
      <c r="U478" s="21"/>
      <c r="V478" s="21"/>
      <c r="W478" s="21"/>
      <c r="X478" s="21"/>
      <c r="Y478" s="21"/>
    </row>
    <row r="479" spans="1:25">
      <c r="A479" s="11"/>
      <c r="B479" s="21"/>
      <c r="C479" s="38"/>
      <c r="D479" s="38"/>
      <c r="E479" s="21"/>
      <c r="F479" s="21"/>
      <c r="G479" s="21"/>
      <c r="H479" s="21"/>
      <c r="I479" s="21"/>
      <c r="J479" s="21"/>
      <c r="K479" s="21"/>
      <c r="L479" s="21"/>
      <c r="M479" s="21"/>
      <c r="N479" s="21"/>
      <c r="O479" s="21"/>
      <c r="P479" s="21"/>
      <c r="Q479" s="21"/>
      <c r="R479" s="21"/>
      <c r="S479" s="21"/>
      <c r="T479" s="21"/>
      <c r="U479" s="21"/>
      <c r="V479" s="21"/>
      <c r="W479" s="21"/>
      <c r="X479" s="21"/>
      <c r="Y479" s="21"/>
    </row>
    <row r="480" spans="1:25">
      <c r="A480" s="11"/>
      <c r="B480" s="21"/>
      <c r="C480" s="38"/>
      <c r="D480" s="38"/>
      <c r="E480" s="21"/>
      <c r="F480" s="21"/>
      <c r="G480" s="21"/>
      <c r="H480" s="21"/>
      <c r="I480" s="21"/>
      <c r="J480" s="21"/>
      <c r="K480" s="21"/>
      <c r="L480" s="21"/>
      <c r="M480" s="21"/>
      <c r="N480" s="21"/>
      <c r="O480" s="21"/>
      <c r="P480" s="21"/>
      <c r="Q480" s="21"/>
      <c r="R480" s="21"/>
      <c r="S480" s="21"/>
      <c r="T480" s="21"/>
      <c r="U480" s="21"/>
      <c r="V480" s="21"/>
      <c r="W480" s="21"/>
      <c r="X480" s="21"/>
      <c r="Y480" s="21"/>
    </row>
    <row r="481" spans="1:25">
      <c r="A481" s="11"/>
      <c r="B481" s="21"/>
      <c r="C481" s="38"/>
      <c r="D481" s="38"/>
      <c r="E481" s="21"/>
      <c r="F481" s="21"/>
      <c r="G481" s="21"/>
      <c r="H481" s="21"/>
      <c r="I481" s="21"/>
      <c r="J481" s="21"/>
      <c r="K481" s="21"/>
      <c r="L481" s="21"/>
      <c r="M481" s="21"/>
      <c r="N481" s="21"/>
      <c r="O481" s="21"/>
      <c r="P481" s="21"/>
      <c r="Q481" s="21"/>
      <c r="R481" s="21"/>
      <c r="S481" s="21"/>
      <c r="T481" s="21"/>
      <c r="U481" s="21"/>
      <c r="V481" s="21"/>
      <c r="W481" s="21"/>
      <c r="X481" s="21"/>
      <c r="Y481" s="21"/>
    </row>
    <row r="482" spans="1:25">
      <c r="A482" s="11"/>
      <c r="B482" s="21"/>
      <c r="C482" s="38"/>
      <c r="D482" s="38"/>
      <c r="E482" s="21"/>
      <c r="F482" s="21"/>
      <c r="G482" s="21"/>
      <c r="H482" s="21"/>
      <c r="I482" s="21"/>
      <c r="J482" s="21"/>
      <c r="K482" s="21"/>
      <c r="L482" s="21"/>
      <c r="M482" s="21"/>
      <c r="N482" s="21"/>
      <c r="O482" s="21"/>
      <c r="P482" s="21"/>
      <c r="Q482" s="21"/>
      <c r="R482" s="21"/>
      <c r="S482" s="21"/>
      <c r="T482" s="21"/>
      <c r="U482" s="21"/>
      <c r="V482" s="21"/>
      <c r="W482" s="21"/>
      <c r="X482" s="21"/>
      <c r="Y482" s="21"/>
    </row>
    <row r="483" spans="1:25">
      <c r="A483" s="11"/>
      <c r="B483" s="21"/>
      <c r="C483" s="38"/>
      <c r="D483" s="38"/>
      <c r="E483" s="21"/>
      <c r="F483" s="21"/>
      <c r="G483" s="21"/>
      <c r="H483" s="21"/>
      <c r="I483" s="21"/>
      <c r="J483" s="21"/>
      <c r="K483" s="21"/>
      <c r="L483" s="21"/>
      <c r="M483" s="21"/>
      <c r="N483" s="21"/>
      <c r="O483" s="21"/>
      <c r="P483" s="21"/>
      <c r="Q483" s="21"/>
      <c r="R483" s="21"/>
      <c r="S483" s="21"/>
      <c r="T483" s="21"/>
      <c r="U483" s="21"/>
      <c r="V483" s="21"/>
      <c r="W483" s="21"/>
      <c r="X483" s="21"/>
      <c r="Y483" s="21"/>
    </row>
    <row r="484" spans="1:25">
      <c r="A484" s="11"/>
      <c r="B484" s="21"/>
      <c r="C484" s="38"/>
      <c r="D484" s="38"/>
      <c r="E484" s="21"/>
      <c r="F484" s="21"/>
      <c r="G484" s="21"/>
      <c r="H484" s="21"/>
      <c r="I484" s="21"/>
      <c r="J484" s="21"/>
      <c r="K484" s="21"/>
      <c r="L484" s="21"/>
      <c r="M484" s="21"/>
      <c r="N484" s="21"/>
      <c r="O484" s="21"/>
      <c r="P484" s="21"/>
      <c r="Q484" s="21"/>
      <c r="R484" s="21"/>
      <c r="S484" s="21"/>
      <c r="T484" s="21"/>
      <c r="U484" s="21"/>
      <c r="V484" s="21"/>
      <c r="W484" s="21"/>
      <c r="X484" s="21"/>
      <c r="Y484" s="21"/>
    </row>
    <row r="485" spans="1:25">
      <c r="A485" s="11"/>
      <c r="B485" s="21"/>
      <c r="C485" s="38"/>
      <c r="D485" s="38"/>
      <c r="E485" s="21"/>
      <c r="F485" s="21"/>
      <c r="G485" s="21"/>
      <c r="H485" s="21"/>
      <c r="I485" s="21"/>
      <c r="J485" s="21"/>
      <c r="K485" s="21"/>
      <c r="L485" s="21"/>
      <c r="M485" s="21"/>
      <c r="N485" s="21"/>
      <c r="O485" s="21"/>
      <c r="P485" s="21"/>
      <c r="Q485" s="21"/>
      <c r="R485" s="21"/>
      <c r="S485" s="21"/>
      <c r="T485" s="21"/>
      <c r="U485" s="21"/>
      <c r="V485" s="21"/>
      <c r="W485" s="21"/>
      <c r="X485" s="21"/>
      <c r="Y485" s="21"/>
    </row>
    <row r="486" spans="1:25">
      <c r="A486" s="11"/>
      <c r="B486" s="21"/>
      <c r="C486" s="38"/>
      <c r="D486" s="38"/>
      <c r="E486" s="21"/>
      <c r="F486" s="21"/>
      <c r="G486" s="21"/>
      <c r="H486" s="21"/>
      <c r="I486" s="21"/>
      <c r="J486" s="21"/>
      <c r="K486" s="21"/>
      <c r="L486" s="21"/>
      <c r="M486" s="21"/>
      <c r="N486" s="21"/>
      <c r="O486" s="21"/>
      <c r="P486" s="21"/>
      <c r="Q486" s="21"/>
      <c r="R486" s="21"/>
      <c r="S486" s="21"/>
      <c r="T486" s="21"/>
      <c r="U486" s="21"/>
      <c r="V486" s="21"/>
      <c r="W486" s="21"/>
      <c r="X486" s="21"/>
      <c r="Y486" s="21"/>
    </row>
    <row r="487" spans="1:25">
      <c r="A487" s="11"/>
      <c r="B487" s="21"/>
      <c r="C487" s="38"/>
      <c r="D487" s="38"/>
      <c r="E487" s="21"/>
      <c r="F487" s="21"/>
      <c r="G487" s="21"/>
      <c r="H487" s="21"/>
      <c r="I487" s="21"/>
      <c r="J487" s="21"/>
      <c r="K487" s="21"/>
      <c r="L487" s="21"/>
      <c r="M487" s="21"/>
      <c r="N487" s="21"/>
      <c r="O487" s="21"/>
      <c r="P487" s="21"/>
      <c r="Q487" s="21"/>
      <c r="R487" s="21"/>
      <c r="S487" s="21"/>
      <c r="T487" s="21"/>
      <c r="U487" s="21"/>
      <c r="V487" s="21"/>
      <c r="W487" s="21"/>
      <c r="X487" s="21"/>
      <c r="Y487" s="21"/>
    </row>
    <row r="488" spans="1:25">
      <c r="A488" s="11"/>
      <c r="B488" s="21"/>
      <c r="C488" s="38"/>
      <c r="D488" s="38"/>
      <c r="E488" s="21"/>
      <c r="F488" s="21"/>
      <c r="G488" s="21"/>
      <c r="H488" s="21"/>
      <c r="I488" s="21"/>
      <c r="J488" s="21"/>
      <c r="K488" s="21"/>
      <c r="L488" s="21"/>
      <c r="M488" s="21"/>
      <c r="N488" s="21"/>
      <c r="O488" s="21"/>
      <c r="P488" s="21"/>
      <c r="Q488" s="21"/>
      <c r="R488" s="21"/>
      <c r="S488" s="21"/>
      <c r="T488" s="21"/>
      <c r="U488" s="21"/>
      <c r="V488" s="21"/>
      <c r="W488" s="21"/>
      <c r="X488" s="21"/>
      <c r="Y488" s="21"/>
    </row>
    <row r="489" spans="1:25">
      <c r="A489" s="11"/>
      <c r="B489" s="21"/>
      <c r="C489" s="38"/>
      <c r="D489" s="38"/>
      <c r="E489" s="21"/>
      <c r="F489" s="21"/>
      <c r="G489" s="21"/>
      <c r="H489" s="21"/>
      <c r="I489" s="21"/>
      <c r="J489" s="21"/>
      <c r="K489" s="21"/>
      <c r="L489" s="21"/>
      <c r="M489" s="21"/>
      <c r="N489" s="21"/>
      <c r="O489" s="21"/>
      <c r="P489" s="21"/>
      <c r="Q489" s="21"/>
      <c r="R489" s="21"/>
      <c r="S489" s="21"/>
      <c r="T489" s="21"/>
      <c r="U489" s="21"/>
      <c r="V489" s="21"/>
      <c r="W489" s="21"/>
      <c r="X489" s="21"/>
      <c r="Y489" s="21"/>
    </row>
    <row r="490" spans="1:25">
      <c r="A490" s="11"/>
      <c r="B490" s="21"/>
      <c r="C490" s="38"/>
      <c r="D490" s="38"/>
      <c r="E490" s="21"/>
      <c r="F490" s="21"/>
      <c r="G490" s="21"/>
      <c r="H490" s="21"/>
      <c r="I490" s="21"/>
      <c r="J490" s="21"/>
      <c r="K490" s="21"/>
      <c r="L490" s="21"/>
      <c r="M490" s="21"/>
      <c r="N490" s="21"/>
      <c r="O490" s="21"/>
      <c r="P490" s="21"/>
      <c r="Q490" s="21"/>
      <c r="R490" s="21"/>
      <c r="S490" s="21"/>
      <c r="T490" s="21"/>
      <c r="U490" s="21"/>
      <c r="V490" s="21"/>
      <c r="W490" s="21"/>
      <c r="X490" s="21"/>
      <c r="Y490" s="21"/>
    </row>
    <row r="491" spans="1:25">
      <c r="A491" s="11"/>
      <c r="B491" s="21"/>
      <c r="C491" s="38"/>
      <c r="D491" s="38"/>
      <c r="E491" s="21"/>
      <c r="F491" s="21"/>
      <c r="G491" s="21"/>
      <c r="H491" s="21"/>
      <c r="I491" s="21"/>
      <c r="J491" s="21"/>
      <c r="K491" s="21"/>
      <c r="L491" s="21"/>
      <c r="M491" s="21"/>
      <c r="N491" s="21"/>
      <c r="O491" s="21"/>
      <c r="P491" s="21"/>
      <c r="Q491" s="21"/>
      <c r="R491" s="21"/>
      <c r="S491" s="21"/>
      <c r="T491" s="21"/>
      <c r="U491" s="21"/>
      <c r="V491" s="21"/>
      <c r="W491" s="21"/>
      <c r="X491" s="21"/>
      <c r="Y491" s="21"/>
    </row>
    <row r="492" spans="1:25">
      <c r="A492" s="11"/>
      <c r="B492" s="21"/>
      <c r="C492" s="38"/>
      <c r="D492" s="38"/>
      <c r="E492" s="21"/>
      <c r="F492" s="21"/>
      <c r="G492" s="21"/>
      <c r="H492" s="21"/>
      <c r="I492" s="21"/>
      <c r="J492" s="21"/>
      <c r="K492" s="21"/>
      <c r="L492" s="21"/>
      <c r="M492" s="21"/>
      <c r="N492" s="21"/>
      <c r="O492" s="21"/>
      <c r="P492" s="21"/>
      <c r="Q492" s="21"/>
      <c r="R492" s="21"/>
      <c r="S492" s="21"/>
      <c r="T492" s="21"/>
      <c r="U492" s="21"/>
      <c r="V492" s="21"/>
      <c r="W492" s="21"/>
      <c r="X492" s="21"/>
      <c r="Y492" s="21"/>
    </row>
    <row r="493" spans="1:25">
      <c r="A493" s="11"/>
      <c r="B493" s="21"/>
      <c r="C493" s="38"/>
      <c r="D493" s="38"/>
      <c r="E493" s="21"/>
      <c r="F493" s="21"/>
      <c r="G493" s="21"/>
      <c r="H493" s="21"/>
      <c r="I493" s="21"/>
      <c r="J493" s="21"/>
      <c r="K493" s="21"/>
      <c r="L493" s="21"/>
      <c r="M493" s="21"/>
      <c r="N493" s="21"/>
      <c r="O493" s="21"/>
      <c r="P493" s="21"/>
      <c r="Q493" s="21"/>
      <c r="R493" s="21"/>
      <c r="S493" s="21"/>
      <c r="T493" s="21"/>
      <c r="U493" s="21"/>
      <c r="V493" s="21"/>
      <c r="W493" s="21"/>
      <c r="X493" s="21"/>
      <c r="Y493" s="21"/>
    </row>
    <row r="494" spans="1:25">
      <c r="A494" s="11"/>
      <c r="B494" s="21"/>
      <c r="C494" s="38"/>
      <c r="D494" s="38"/>
      <c r="E494" s="21"/>
      <c r="F494" s="21"/>
      <c r="G494" s="21"/>
      <c r="H494" s="21"/>
      <c r="I494" s="21"/>
      <c r="J494" s="21"/>
      <c r="K494" s="21"/>
      <c r="L494" s="21"/>
      <c r="M494" s="21"/>
      <c r="N494" s="21"/>
      <c r="O494" s="21"/>
      <c r="P494" s="21"/>
      <c r="Q494" s="21"/>
      <c r="R494" s="21"/>
      <c r="S494" s="21"/>
      <c r="T494" s="21"/>
      <c r="U494" s="21"/>
      <c r="V494" s="21"/>
      <c r="W494" s="21"/>
      <c r="X494" s="21"/>
      <c r="Y494" s="21"/>
    </row>
    <row r="495" spans="1:25">
      <c r="A495" s="11"/>
      <c r="B495" s="21"/>
      <c r="C495" s="38"/>
      <c r="D495" s="38"/>
      <c r="E495" s="21"/>
      <c r="F495" s="21"/>
      <c r="G495" s="21"/>
      <c r="H495" s="21"/>
      <c r="I495" s="21"/>
      <c r="J495" s="21"/>
      <c r="K495" s="21"/>
      <c r="L495" s="21"/>
      <c r="M495" s="21"/>
      <c r="N495" s="21"/>
      <c r="O495" s="21"/>
      <c r="P495" s="21"/>
      <c r="Q495" s="21"/>
      <c r="R495" s="21"/>
      <c r="S495" s="21"/>
      <c r="T495" s="21"/>
      <c r="U495" s="21"/>
      <c r="V495" s="21"/>
      <c r="W495" s="21"/>
      <c r="X495" s="21"/>
      <c r="Y495" s="21"/>
    </row>
    <row r="496" spans="1:25">
      <c r="A496" s="11"/>
      <c r="B496" s="21"/>
      <c r="C496" s="38"/>
      <c r="D496" s="38"/>
      <c r="E496" s="21"/>
      <c r="F496" s="21"/>
      <c r="G496" s="21"/>
      <c r="H496" s="21"/>
      <c r="I496" s="21"/>
      <c r="J496" s="21"/>
      <c r="K496" s="21"/>
      <c r="L496" s="21"/>
      <c r="M496" s="21"/>
      <c r="N496" s="21"/>
      <c r="O496" s="21"/>
      <c r="P496" s="21"/>
      <c r="Q496" s="21"/>
      <c r="R496" s="21"/>
      <c r="S496" s="21"/>
      <c r="T496" s="21"/>
      <c r="U496" s="21"/>
      <c r="V496" s="21"/>
      <c r="W496" s="21"/>
      <c r="X496" s="21"/>
      <c r="Y496" s="21"/>
    </row>
    <row r="497" spans="1:25">
      <c r="A497" s="11"/>
      <c r="B497" s="21"/>
      <c r="C497" s="38"/>
      <c r="D497" s="38"/>
      <c r="E497" s="21"/>
      <c r="F497" s="21"/>
      <c r="G497" s="21"/>
      <c r="H497" s="21"/>
      <c r="I497" s="21"/>
      <c r="J497" s="21"/>
      <c r="K497" s="21"/>
      <c r="L497" s="21"/>
      <c r="M497" s="21"/>
      <c r="N497" s="21"/>
      <c r="O497" s="21"/>
      <c r="P497" s="21"/>
      <c r="Q497" s="21"/>
      <c r="R497" s="21"/>
      <c r="S497" s="21"/>
      <c r="T497" s="21"/>
      <c r="U497" s="21"/>
      <c r="V497" s="21"/>
      <c r="W497" s="21"/>
      <c r="X497" s="21"/>
      <c r="Y497" s="21"/>
    </row>
    <row r="498" spans="1:25">
      <c r="A498" s="11"/>
      <c r="B498" s="21"/>
      <c r="C498" s="38"/>
      <c r="D498" s="38"/>
      <c r="E498" s="21"/>
      <c r="F498" s="21"/>
      <c r="G498" s="21"/>
      <c r="H498" s="21"/>
      <c r="I498" s="21"/>
      <c r="J498" s="21"/>
      <c r="K498" s="21"/>
      <c r="L498" s="21"/>
      <c r="M498" s="21"/>
      <c r="N498" s="21"/>
      <c r="O498" s="21"/>
      <c r="P498" s="21"/>
      <c r="Q498" s="21"/>
      <c r="R498" s="21"/>
      <c r="S498" s="21"/>
      <c r="T498" s="21"/>
      <c r="U498" s="21"/>
      <c r="V498" s="21"/>
      <c r="W498" s="21"/>
      <c r="X498" s="21"/>
      <c r="Y498" s="21"/>
    </row>
    <row r="499" spans="1:25">
      <c r="A499" s="11"/>
      <c r="B499" s="21"/>
      <c r="C499" s="38"/>
      <c r="D499" s="38"/>
      <c r="E499" s="21"/>
      <c r="F499" s="21"/>
      <c r="G499" s="21"/>
      <c r="H499" s="21"/>
      <c r="I499" s="21"/>
      <c r="J499" s="21"/>
      <c r="K499" s="21"/>
      <c r="L499" s="21"/>
      <c r="M499" s="21"/>
      <c r="N499" s="21"/>
      <c r="O499" s="21"/>
      <c r="P499" s="21"/>
      <c r="Q499" s="21"/>
      <c r="R499" s="21"/>
      <c r="S499" s="21"/>
      <c r="T499" s="21"/>
      <c r="U499" s="21"/>
      <c r="V499" s="21"/>
      <c r="W499" s="21"/>
      <c r="X499" s="21"/>
      <c r="Y499" s="21"/>
    </row>
    <row r="500" spans="1:25">
      <c r="A500" s="11"/>
      <c r="B500" s="21"/>
      <c r="C500" s="38"/>
      <c r="D500" s="38"/>
      <c r="E500" s="21"/>
      <c r="F500" s="21"/>
      <c r="G500" s="21"/>
      <c r="H500" s="21"/>
      <c r="I500" s="21"/>
      <c r="J500" s="21"/>
      <c r="K500" s="21"/>
      <c r="L500" s="21"/>
      <c r="M500" s="21"/>
      <c r="N500" s="21"/>
      <c r="O500" s="21"/>
      <c r="P500" s="21"/>
      <c r="Q500" s="21"/>
      <c r="R500" s="21"/>
      <c r="S500" s="21"/>
      <c r="T500" s="21"/>
      <c r="U500" s="21"/>
      <c r="V500" s="21"/>
      <c r="W500" s="21"/>
      <c r="X500" s="21"/>
      <c r="Y500" s="21"/>
    </row>
    <row r="501" spans="1:25">
      <c r="A501" s="11"/>
      <c r="B501" s="21"/>
      <c r="C501" s="38"/>
      <c r="D501" s="38"/>
      <c r="E501" s="21"/>
      <c r="F501" s="21"/>
      <c r="G501" s="21"/>
      <c r="H501" s="21"/>
      <c r="I501" s="21"/>
      <c r="J501" s="21"/>
      <c r="K501" s="21"/>
      <c r="L501" s="21"/>
      <c r="M501" s="21"/>
      <c r="N501" s="21"/>
      <c r="O501" s="21"/>
      <c r="P501" s="21"/>
      <c r="Q501" s="21"/>
      <c r="R501" s="21"/>
      <c r="S501" s="21"/>
      <c r="T501" s="21"/>
      <c r="U501" s="21"/>
      <c r="V501" s="21"/>
      <c r="W501" s="21"/>
      <c r="X501" s="21"/>
      <c r="Y501" s="21"/>
    </row>
    <row r="502" spans="1:25">
      <c r="A502" s="11"/>
      <c r="B502" s="21"/>
      <c r="C502" s="38"/>
      <c r="D502" s="38"/>
      <c r="E502" s="21"/>
      <c r="F502" s="21"/>
      <c r="G502" s="21"/>
      <c r="H502" s="21"/>
      <c r="I502" s="21"/>
      <c r="J502" s="21"/>
      <c r="K502" s="21"/>
      <c r="L502" s="21"/>
      <c r="M502" s="21"/>
      <c r="N502" s="21"/>
      <c r="O502" s="21"/>
      <c r="P502" s="21"/>
      <c r="Q502" s="21"/>
      <c r="R502" s="21"/>
      <c r="S502" s="21"/>
      <c r="T502" s="21"/>
      <c r="U502" s="21"/>
      <c r="V502" s="21"/>
      <c r="W502" s="21"/>
      <c r="X502" s="21"/>
      <c r="Y502" s="21"/>
    </row>
    <row r="503" spans="1:25">
      <c r="A503" s="11"/>
      <c r="B503" s="21"/>
      <c r="C503" s="38"/>
      <c r="D503" s="38"/>
      <c r="E503" s="21"/>
      <c r="F503" s="21"/>
      <c r="G503" s="21"/>
      <c r="H503" s="21"/>
      <c r="I503" s="21"/>
      <c r="J503" s="21"/>
      <c r="K503" s="21"/>
      <c r="L503" s="21"/>
      <c r="M503" s="21"/>
      <c r="N503" s="21"/>
      <c r="O503" s="21"/>
      <c r="P503" s="21"/>
      <c r="Q503" s="21"/>
      <c r="R503" s="21"/>
      <c r="S503" s="21"/>
      <c r="T503" s="21"/>
      <c r="U503" s="21"/>
      <c r="V503" s="21"/>
      <c r="W503" s="21"/>
      <c r="X503" s="21"/>
      <c r="Y503" s="21"/>
    </row>
    <row r="504" spans="1:25">
      <c r="A504" s="11"/>
      <c r="B504" s="21"/>
      <c r="C504" s="38"/>
      <c r="D504" s="38"/>
      <c r="E504" s="21"/>
      <c r="F504" s="21"/>
      <c r="G504" s="21"/>
      <c r="H504" s="21"/>
      <c r="I504" s="21"/>
      <c r="J504" s="21"/>
      <c r="K504" s="21"/>
      <c r="L504" s="21"/>
      <c r="M504" s="21"/>
      <c r="N504" s="21"/>
      <c r="O504" s="21"/>
      <c r="P504" s="21"/>
      <c r="Q504" s="21"/>
      <c r="R504" s="21"/>
      <c r="S504" s="21"/>
      <c r="T504" s="21"/>
      <c r="U504" s="21"/>
      <c r="V504" s="21"/>
      <c r="W504" s="21"/>
      <c r="X504" s="21"/>
      <c r="Y504" s="21"/>
    </row>
    <row r="505" spans="1:25">
      <c r="A505" s="11"/>
      <c r="B505" s="21"/>
      <c r="C505" s="38"/>
      <c r="D505" s="38"/>
      <c r="E505" s="21"/>
      <c r="F505" s="21"/>
      <c r="G505" s="21"/>
      <c r="H505" s="21"/>
      <c r="I505" s="21"/>
      <c r="J505" s="21"/>
      <c r="K505" s="21"/>
      <c r="L505" s="21"/>
      <c r="M505" s="21"/>
      <c r="N505" s="21"/>
      <c r="O505" s="21"/>
      <c r="P505" s="21"/>
      <c r="Q505" s="21"/>
      <c r="R505" s="21"/>
      <c r="S505" s="21"/>
      <c r="T505" s="21"/>
      <c r="U505" s="21"/>
      <c r="V505" s="21"/>
      <c r="W505" s="21"/>
      <c r="X505" s="21"/>
      <c r="Y505" s="21"/>
    </row>
    <row r="506" spans="1:25">
      <c r="A506" s="11"/>
      <c r="B506" s="21"/>
      <c r="C506" s="38"/>
      <c r="D506" s="38"/>
      <c r="E506" s="21"/>
      <c r="F506" s="21"/>
      <c r="G506" s="21"/>
      <c r="H506" s="21"/>
      <c r="I506" s="21"/>
      <c r="J506" s="21"/>
      <c r="K506" s="21"/>
      <c r="L506" s="21"/>
      <c r="M506" s="21"/>
      <c r="N506" s="21"/>
      <c r="O506" s="21"/>
      <c r="P506" s="21"/>
      <c r="Q506" s="21"/>
      <c r="R506" s="21"/>
      <c r="S506" s="21"/>
      <c r="T506" s="21"/>
      <c r="U506" s="21"/>
      <c r="V506" s="21"/>
      <c r="W506" s="21"/>
      <c r="X506" s="21"/>
      <c r="Y506" s="21"/>
    </row>
    <row r="507" spans="1:25">
      <c r="A507" s="11"/>
      <c r="B507" s="21"/>
      <c r="C507" s="38"/>
      <c r="D507" s="38"/>
      <c r="E507" s="21"/>
      <c r="F507" s="21"/>
      <c r="G507" s="21"/>
      <c r="H507" s="21"/>
      <c r="I507" s="21"/>
      <c r="J507" s="21"/>
      <c r="K507" s="21"/>
      <c r="L507" s="21"/>
      <c r="M507" s="21"/>
      <c r="N507" s="21"/>
      <c r="O507" s="21"/>
      <c r="P507" s="21"/>
      <c r="Q507" s="21"/>
      <c r="R507" s="21"/>
      <c r="S507" s="21"/>
      <c r="T507" s="21"/>
      <c r="U507" s="21"/>
      <c r="V507" s="21"/>
      <c r="W507" s="21"/>
      <c r="X507" s="21"/>
      <c r="Y507" s="21"/>
    </row>
    <row r="508" spans="1:25">
      <c r="A508" s="11"/>
      <c r="B508" s="21"/>
      <c r="C508" s="38"/>
      <c r="D508" s="38"/>
      <c r="E508" s="21"/>
      <c r="F508" s="21"/>
      <c r="G508" s="21"/>
      <c r="H508" s="21"/>
      <c r="I508" s="21"/>
      <c r="J508" s="21"/>
      <c r="K508" s="21"/>
      <c r="L508" s="21"/>
      <c r="M508" s="21"/>
      <c r="N508" s="21"/>
      <c r="O508" s="21"/>
      <c r="P508" s="21"/>
      <c r="Q508" s="21"/>
      <c r="R508" s="21"/>
      <c r="S508" s="21"/>
      <c r="T508" s="21"/>
      <c r="U508" s="21"/>
      <c r="V508" s="21"/>
      <c r="W508" s="21"/>
      <c r="X508" s="21"/>
      <c r="Y508" s="21"/>
    </row>
    <row r="509" spans="1:25">
      <c r="A509" s="11"/>
      <c r="B509" s="21"/>
      <c r="C509" s="38"/>
      <c r="D509" s="38"/>
      <c r="E509" s="21"/>
      <c r="F509" s="21"/>
      <c r="G509" s="21"/>
      <c r="H509" s="21"/>
      <c r="I509" s="21"/>
      <c r="J509" s="21"/>
      <c r="K509" s="21"/>
      <c r="L509" s="21"/>
      <c r="M509" s="21"/>
      <c r="N509" s="21"/>
      <c r="O509" s="21"/>
      <c r="P509" s="21"/>
      <c r="Q509" s="21"/>
      <c r="R509" s="21"/>
      <c r="S509" s="21"/>
      <c r="T509" s="21"/>
      <c r="U509" s="21"/>
      <c r="V509" s="21"/>
      <c r="W509" s="21"/>
      <c r="X509" s="21"/>
      <c r="Y509" s="21"/>
    </row>
    <row r="510" spans="1:25">
      <c r="A510" s="11"/>
      <c r="B510" s="21"/>
      <c r="C510" s="38"/>
      <c r="D510" s="38"/>
      <c r="E510" s="21"/>
      <c r="F510" s="21"/>
      <c r="G510" s="21"/>
      <c r="H510" s="21"/>
      <c r="I510" s="21"/>
      <c r="J510" s="21"/>
      <c r="K510" s="21"/>
      <c r="L510" s="21"/>
      <c r="M510" s="21"/>
      <c r="N510" s="21"/>
      <c r="O510" s="21"/>
      <c r="P510" s="21"/>
      <c r="Q510" s="21"/>
      <c r="R510" s="21"/>
      <c r="S510" s="21"/>
      <c r="T510" s="21"/>
      <c r="U510" s="21"/>
      <c r="V510" s="21"/>
      <c r="W510" s="21"/>
      <c r="X510" s="21"/>
      <c r="Y510" s="21"/>
    </row>
    <row r="511" spans="1:25">
      <c r="A511" s="11"/>
      <c r="B511" s="21"/>
      <c r="C511" s="38"/>
      <c r="D511" s="38"/>
      <c r="E511" s="21"/>
      <c r="F511" s="21"/>
      <c r="G511" s="21"/>
      <c r="H511" s="21"/>
      <c r="I511" s="21"/>
      <c r="J511" s="21"/>
      <c r="K511" s="21"/>
      <c r="L511" s="21"/>
      <c r="M511" s="21"/>
      <c r="N511" s="21"/>
      <c r="O511" s="21"/>
      <c r="P511" s="21"/>
      <c r="Q511" s="21"/>
      <c r="R511" s="21"/>
      <c r="S511" s="21"/>
      <c r="T511" s="21"/>
      <c r="U511" s="21"/>
      <c r="V511" s="21"/>
      <c r="W511" s="21"/>
      <c r="X511" s="21"/>
      <c r="Y511" s="21"/>
    </row>
    <row r="512" spans="1:25">
      <c r="A512" s="11"/>
      <c r="B512" s="21"/>
      <c r="C512" s="38"/>
      <c r="D512" s="38"/>
      <c r="E512" s="21"/>
      <c r="F512" s="21"/>
      <c r="G512" s="21"/>
      <c r="H512" s="21"/>
      <c r="I512" s="21"/>
      <c r="J512" s="21"/>
      <c r="K512" s="21"/>
      <c r="L512" s="21"/>
      <c r="M512" s="21"/>
      <c r="N512" s="21"/>
      <c r="O512" s="21"/>
      <c r="P512" s="21"/>
      <c r="Q512" s="21"/>
      <c r="R512" s="21"/>
      <c r="S512" s="21"/>
      <c r="T512" s="21"/>
      <c r="U512" s="21"/>
      <c r="V512" s="21"/>
      <c r="W512" s="21"/>
      <c r="X512" s="21"/>
      <c r="Y512" s="21"/>
    </row>
    <row r="513" spans="1:25">
      <c r="A513" s="11"/>
      <c r="B513" s="21"/>
      <c r="C513" s="38"/>
      <c r="D513" s="38"/>
      <c r="E513" s="21"/>
      <c r="F513" s="21"/>
      <c r="G513" s="21"/>
      <c r="H513" s="21"/>
      <c r="I513" s="21"/>
      <c r="J513" s="21"/>
      <c r="K513" s="21"/>
      <c r="L513" s="21"/>
      <c r="M513" s="21"/>
      <c r="N513" s="21"/>
      <c r="O513" s="21"/>
      <c r="P513" s="21"/>
      <c r="Q513" s="21"/>
      <c r="R513" s="21"/>
      <c r="S513" s="21"/>
      <c r="T513" s="21"/>
      <c r="U513" s="21"/>
      <c r="V513" s="21"/>
      <c r="W513" s="21"/>
      <c r="X513" s="21"/>
      <c r="Y513" s="21"/>
    </row>
    <row r="514" spans="1:25">
      <c r="A514" s="11"/>
      <c r="B514" s="21"/>
      <c r="C514" s="38"/>
      <c r="D514" s="38"/>
      <c r="E514" s="21"/>
      <c r="F514" s="21"/>
      <c r="G514" s="21"/>
      <c r="H514" s="21"/>
      <c r="I514" s="21"/>
      <c r="J514" s="21"/>
      <c r="K514" s="21"/>
      <c r="L514" s="21"/>
      <c r="M514" s="21"/>
      <c r="N514" s="21"/>
      <c r="O514" s="21"/>
      <c r="P514" s="21"/>
      <c r="Q514" s="21"/>
      <c r="R514" s="21"/>
      <c r="S514" s="21"/>
      <c r="T514" s="21"/>
      <c r="U514" s="21"/>
      <c r="V514" s="21"/>
      <c r="W514" s="21"/>
      <c r="X514" s="21"/>
      <c r="Y514" s="21"/>
    </row>
    <row r="515" spans="1:25">
      <c r="A515" s="11"/>
      <c r="B515" s="21"/>
      <c r="C515" s="38"/>
      <c r="D515" s="38"/>
      <c r="E515" s="21"/>
      <c r="F515" s="21"/>
      <c r="G515" s="21"/>
      <c r="H515" s="21"/>
      <c r="I515" s="21"/>
      <c r="J515" s="21"/>
      <c r="K515" s="21"/>
      <c r="L515" s="21"/>
      <c r="M515" s="21"/>
      <c r="N515" s="21"/>
      <c r="O515" s="21"/>
      <c r="P515" s="21"/>
      <c r="Q515" s="21"/>
      <c r="R515" s="21"/>
      <c r="S515" s="21"/>
      <c r="T515" s="21"/>
      <c r="U515" s="21"/>
      <c r="V515" s="21"/>
      <c r="W515" s="21"/>
      <c r="X515" s="21"/>
      <c r="Y515" s="21"/>
    </row>
    <row r="516" spans="1:25">
      <c r="A516" s="11"/>
      <c r="B516" s="21"/>
      <c r="C516" s="38"/>
      <c r="D516" s="38"/>
      <c r="E516" s="21"/>
      <c r="F516" s="21"/>
      <c r="G516" s="21"/>
      <c r="H516" s="21"/>
      <c r="I516" s="21"/>
      <c r="J516" s="21"/>
      <c r="K516" s="21"/>
      <c r="L516" s="21"/>
      <c r="M516" s="21"/>
      <c r="N516" s="21"/>
      <c r="O516" s="21"/>
      <c r="P516" s="21"/>
      <c r="Q516" s="21"/>
      <c r="R516" s="21"/>
      <c r="S516" s="21"/>
      <c r="T516" s="21"/>
      <c r="U516" s="21"/>
      <c r="V516" s="21"/>
      <c r="W516" s="21"/>
      <c r="X516" s="21"/>
      <c r="Y516" s="21"/>
    </row>
    <row r="517" spans="1:25">
      <c r="A517" s="11"/>
      <c r="B517" s="21"/>
      <c r="C517" s="38"/>
      <c r="D517" s="38"/>
      <c r="E517" s="21"/>
      <c r="F517" s="21"/>
      <c r="G517" s="21"/>
      <c r="H517" s="21"/>
      <c r="I517" s="21"/>
      <c r="J517" s="21"/>
      <c r="K517" s="21"/>
      <c r="L517" s="21"/>
      <c r="M517" s="21"/>
      <c r="N517" s="21"/>
      <c r="O517" s="21"/>
      <c r="P517" s="21"/>
      <c r="Q517" s="21"/>
      <c r="R517" s="21"/>
      <c r="S517" s="21"/>
      <c r="T517" s="21"/>
      <c r="U517" s="21"/>
      <c r="V517" s="21"/>
      <c r="W517" s="21"/>
      <c r="X517" s="21"/>
      <c r="Y517" s="21"/>
    </row>
    <row r="518" spans="1:25">
      <c r="A518" s="11"/>
      <c r="B518" s="21"/>
      <c r="C518" s="38"/>
      <c r="D518" s="38"/>
      <c r="E518" s="21"/>
      <c r="F518" s="21"/>
      <c r="G518" s="21"/>
      <c r="H518" s="21"/>
      <c r="I518" s="21"/>
      <c r="J518" s="21"/>
      <c r="K518" s="21"/>
      <c r="L518" s="21"/>
      <c r="M518" s="21"/>
      <c r="N518" s="21"/>
      <c r="O518" s="21"/>
      <c r="P518" s="21"/>
      <c r="Q518" s="21"/>
      <c r="R518" s="21"/>
      <c r="S518" s="21"/>
      <c r="T518" s="21"/>
      <c r="U518" s="21"/>
      <c r="V518" s="21"/>
      <c r="W518" s="21"/>
      <c r="X518" s="21"/>
      <c r="Y518" s="21"/>
    </row>
    <row r="519" spans="1:25">
      <c r="A519" s="11"/>
      <c r="B519" s="21"/>
      <c r="C519" s="38"/>
      <c r="D519" s="38"/>
      <c r="E519" s="21"/>
      <c r="F519" s="21"/>
      <c r="G519" s="21"/>
      <c r="H519" s="21"/>
      <c r="I519" s="21"/>
      <c r="J519" s="21"/>
      <c r="K519" s="21"/>
      <c r="L519" s="21"/>
      <c r="M519" s="21"/>
      <c r="N519" s="21"/>
      <c r="O519" s="21"/>
      <c r="P519" s="21"/>
      <c r="Q519" s="21"/>
      <c r="R519" s="21"/>
      <c r="S519" s="21"/>
      <c r="T519" s="21"/>
      <c r="U519" s="21"/>
      <c r="V519" s="21"/>
      <c r="W519" s="21"/>
      <c r="X519" s="21"/>
      <c r="Y519" s="21"/>
    </row>
    <row r="520" spans="1:25">
      <c r="A520" s="11"/>
      <c r="B520" s="21"/>
      <c r="C520" s="38"/>
      <c r="D520" s="38"/>
      <c r="E520" s="21"/>
      <c r="F520" s="21"/>
      <c r="G520" s="21"/>
      <c r="H520" s="21"/>
      <c r="I520" s="21"/>
      <c r="J520" s="21"/>
      <c r="K520" s="21"/>
      <c r="L520" s="21"/>
      <c r="M520" s="21"/>
      <c r="N520" s="21"/>
      <c r="O520" s="21"/>
      <c r="P520" s="21"/>
      <c r="Q520" s="21"/>
      <c r="R520" s="21"/>
      <c r="S520" s="21"/>
      <c r="T520" s="21"/>
      <c r="U520" s="21"/>
      <c r="V520" s="21"/>
      <c r="W520" s="21"/>
      <c r="X520" s="21"/>
      <c r="Y520" s="21"/>
    </row>
    <row r="521" spans="1:25">
      <c r="A521" s="11"/>
      <c r="B521" s="21"/>
      <c r="C521" s="38"/>
      <c r="D521" s="38"/>
      <c r="E521" s="21"/>
      <c r="F521" s="21"/>
      <c r="G521" s="21"/>
      <c r="H521" s="21"/>
      <c r="I521" s="21"/>
      <c r="J521" s="21"/>
      <c r="K521" s="21"/>
      <c r="L521" s="21"/>
      <c r="M521" s="21"/>
      <c r="N521" s="21"/>
      <c r="O521" s="21"/>
      <c r="P521" s="21"/>
      <c r="Q521" s="21"/>
      <c r="R521" s="21"/>
      <c r="S521" s="21"/>
      <c r="T521" s="21"/>
      <c r="U521" s="21"/>
      <c r="V521" s="21"/>
      <c r="W521" s="21"/>
      <c r="X521" s="21"/>
      <c r="Y521" s="21"/>
    </row>
    <row r="522" spans="1:25">
      <c r="A522" s="11"/>
      <c r="B522" s="21"/>
      <c r="C522" s="38"/>
      <c r="D522" s="38"/>
      <c r="E522" s="21"/>
      <c r="F522" s="21"/>
      <c r="G522" s="21"/>
      <c r="H522" s="21"/>
      <c r="I522" s="21"/>
      <c r="J522" s="21"/>
      <c r="K522" s="21"/>
      <c r="L522" s="21"/>
      <c r="M522" s="21"/>
      <c r="N522" s="21"/>
      <c r="O522" s="21"/>
      <c r="P522" s="21"/>
      <c r="Q522" s="21"/>
      <c r="R522" s="21"/>
      <c r="S522" s="21"/>
      <c r="T522" s="21"/>
      <c r="U522" s="21"/>
      <c r="V522" s="21"/>
      <c r="W522" s="21"/>
      <c r="X522" s="21"/>
      <c r="Y522" s="21"/>
    </row>
    <row r="523" spans="1:25">
      <c r="A523" s="11"/>
      <c r="B523" s="21"/>
      <c r="C523" s="38"/>
      <c r="D523" s="38"/>
      <c r="E523" s="21"/>
      <c r="F523" s="21"/>
      <c r="G523" s="21"/>
      <c r="H523" s="21"/>
      <c r="I523" s="21"/>
      <c r="J523" s="21"/>
      <c r="K523" s="21"/>
      <c r="L523" s="21"/>
      <c r="M523" s="21"/>
      <c r="N523" s="21"/>
      <c r="O523" s="21"/>
      <c r="P523" s="21"/>
      <c r="Q523" s="21"/>
      <c r="R523" s="21"/>
      <c r="S523" s="21"/>
      <c r="T523" s="21"/>
      <c r="U523" s="21"/>
      <c r="V523" s="21"/>
      <c r="W523" s="21"/>
      <c r="X523" s="21"/>
      <c r="Y523" s="21"/>
    </row>
    <row r="524" spans="1:25">
      <c r="A524" s="11"/>
      <c r="B524" s="21"/>
      <c r="C524" s="38"/>
      <c r="D524" s="38"/>
      <c r="E524" s="21"/>
      <c r="F524" s="21"/>
      <c r="G524" s="21"/>
      <c r="H524" s="21"/>
      <c r="I524" s="21"/>
      <c r="J524" s="21"/>
      <c r="K524" s="21"/>
      <c r="L524" s="21"/>
      <c r="M524" s="21"/>
      <c r="N524" s="21"/>
      <c r="O524" s="21"/>
      <c r="P524" s="21"/>
      <c r="Q524" s="21"/>
      <c r="R524" s="21"/>
      <c r="S524" s="21"/>
      <c r="T524" s="21"/>
      <c r="U524" s="21"/>
      <c r="V524" s="21"/>
      <c r="W524" s="21"/>
      <c r="X524" s="21"/>
      <c r="Y524" s="21"/>
    </row>
    <row r="525" spans="1:25">
      <c r="A525" s="11"/>
      <c r="B525" s="21"/>
      <c r="C525" s="38"/>
      <c r="D525" s="38"/>
      <c r="E525" s="21"/>
      <c r="F525" s="21"/>
      <c r="G525" s="21"/>
      <c r="H525" s="21"/>
      <c r="I525" s="21"/>
      <c r="J525" s="21"/>
      <c r="K525" s="21"/>
      <c r="L525" s="21"/>
      <c r="M525" s="21"/>
      <c r="N525" s="21"/>
      <c r="O525" s="21"/>
      <c r="P525" s="21"/>
      <c r="Q525" s="21"/>
      <c r="R525" s="21"/>
      <c r="S525" s="21"/>
      <c r="T525" s="21"/>
      <c r="U525" s="21"/>
      <c r="V525" s="21"/>
      <c r="W525" s="21"/>
      <c r="X525" s="21"/>
      <c r="Y525" s="21"/>
    </row>
    <row r="526" spans="1:25">
      <c r="A526" s="11"/>
      <c r="B526" s="21"/>
      <c r="C526" s="38"/>
      <c r="D526" s="38"/>
      <c r="E526" s="21"/>
      <c r="F526" s="21"/>
      <c r="G526" s="21"/>
      <c r="H526" s="21"/>
      <c r="I526" s="21"/>
      <c r="J526" s="21"/>
      <c r="K526" s="21"/>
      <c r="L526" s="21"/>
      <c r="M526" s="21"/>
      <c r="N526" s="21"/>
      <c r="O526" s="21"/>
      <c r="P526" s="21"/>
      <c r="Q526" s="21"/>
      <c r="R526" s="21"/>
      <c r="S526" s="21"/>
      <c r="T526" s="21"/>
      <c r="U526" s="21"/>
      <c r="V526" s="21"/>
      <c r="W526" s="21"/>
      <c r="X526" s="21"/>
      <c r="Y526" s="21"/>
    </row>
    <row r="527" spans="1:25">
      <c r="A527" s="11"/>
      <c r="B527" s="21"/>
      <c r="C527" s="38"/>
      <c r="D527" s="38"/>
      <c r="E527" s="21"/>
      <c r="F527" s="21"/>
      <c r="G527" s="21"/>
      <c r="H527" s="21"/>
      <c r="I527" s="21"/>
      <c r="J527" s="21"/>
      <c r="K527" s="21"/>
      <c r="L527" s="21"/>
      <c r="M527" s="21"/>
      <c r="N527" s="21"/>
      <c r="O527" s="21"/>
      <c r="P527" s="21"/>
      <c r="Q527" s="21"/>
      <c r="R527" s="21"/>
      <c r="S527" s="21"/>
      <c r="T527" s="21"/>
      <c r="U527" s="21"/>
      <c r="V527" s="21"/>
      <c r="W527" s="21"/>
      <c r="X527" s="21"/>
      <c r="Y527" s="21"/>
    </row>
    <row r="528" spans="1:25">
      <c r="A528" s="11"/>
      <c r="B528" s="21"/>
      <c r="C528" s="38"/>
      <c r="D528" s="38"/>
      <c r="E528" s="21"/>
      <c r="F528" s="21"/>
      <c r="G528" s="21"/>
      <c r="H528" s="21"/>
      <c r="I528" s="21"/>
      <c r="J528" s="21"/>
      <c r="K528" s="21"/>
      <c r="L528" s="21"/>
      <c r="M528" s="21"/>
      <c r="N528" s="21"/>
      <c r="O528" s="21"/>
      <c r="P528" s="21"/>
      <c r="Q528" s="21"/>
      <c r="R528" s="21"/>
      <c r="S528" s="21"/>
      <c r="T528" s="21"/>
      <c r="U528" s="21"/>
      <c r="V528" s="21"/>
      <c r="W528" s="21"/>
      <c r="X528" s="21"/>
      <c r="Y528" s="21"/>
    </row>
    <row r="529" spans="1:25">
      <c r="A529" s="11"/>
      <c r="B529" s="21"/>
      <c r="C529" s="38"/>
      <c r="D529" s="38"/>
      <c r="E529" s="21"/>
      <c r="F529" s="21"/>
      <c r="G529" s="21"/>
      <c r="H529" s="21"/>
      <c r="I529" s="21"/>
      <c r="J529" s="21"/>
      <c r="K529" s="21"/>
      <c r="L529" s="21"/>
      <c r="M529" s="21"/>
      <c r="N529" s="21"/>
      <c r="O529" s="21"/>
      <c r="P529" s="21"/>
      <c r="Q529" s="21"/>
      <c r="R529" s="21"/>
      <c r="S529" s="21"/>
      <c r="T529" s="21"/>
      <c r="U529" s="21"/>
      <c r="V529" s="21"/>
      <c r="W529" s="21"/>
      <c r="X529" s="21"/>
      <c r="Y529" s="21"/>
    </row>
    <row r="530" spans="1:25">
      <c r="A530" s="11"/>
      <c r="B530" s="21"/>
      <c r="C530" s="38"/>
      <c r="D530" s="38"/>
      <c r="E530" s="21"/>
      <c r="F530" s="21"/>
      <c r="G530" s="21"/>
      <c r="H530" s="21"/>
      <c r="I530" s="21"/>
      <c r="J530" s="21"/>
      <c r="K530" s="21"/>
      <c r="L530" s="21"/>
      <c r="M530" s="21"/>
      <c r="N530" s="21"/>
      <c r="O530" s="21"/>
      <c r="P530" s="21"/>
      <c r="Q530" s="21"/>
      <c r="R530" s="21"/>
      <c r="S530" s="21"/>
      <c r="T530" s="21"/>
      <c r="U530" s="21"/>
      <c r="V530" s="21"/>
      <c r="W530" s="21"/>
      <c r="X530" s="21"/>
      <c r="Y530" s="21"/>
    </row>
    <row r="531" spans="1:25">
      <c r="A531" s="11"/>
      <c r="B531" s="21"/>
      <c r="C531" s="38"/>
      <c r="D531" s="38"/>
      <c r="E531" s="21"/>
      <c r="F531" s="21"/>
      <c r="G531" s="21"/>
      <c r="H531" s="21"/>
      <c r="I531" s="21"/>
      <c r="J531" s="21"/>
      <c r="K531" s="21"/>
      <c r="L531" s="21"/>
      <c r="M531" s="21"/>
      <c r="N531" s="21"/>
      <c r="O531" s="21"/>
      <c r="P531" s="21"/>
      <c r="Q531" s="21"/>
      <c r="R531" s="21"/>
      <c r="S531" s="21"/>
      <c r="T531" s="21"/>
      <c r="U531" s="21"/>
      <c r="V531" s="21"/>
      <c r="W531" s="21"/>
      <c r="X531" s="21"/>
      <c r="Y531" s="21"/>
    </row>
    <row r="532" spans="1:25">
      <c r="A532" s="11"/>
      <c r="B532" s="21"/>
      <c r="C532" s="38"/>
      <c r="D532" s="38"/>
      <c r="E532" s="21"/>
      <c r="F532" s="21"/>
      <c r="G532" s="21"/>
      <c r="H532" s="21"/>
      <c r="I532" s="21"/>
      <c r="J532" s="21"/>
      <c r="K532" s="21"/>
      <c r="L532" s="21"/>
      <c r="M532" s="21"/>
      <c r="N532" s="21"/>
      <c r="O532" s="21"/>
      <c r="P532" s="21"/>
      <c r="Q532" s="21"/>
      <c r="R532" s="21"/>
      <c r="S532" s="21"/>
      <c r="T532" s="21"/>
      <c r="U532" s="21"/>
      <c r="V532" s="21"/>
      <c r="W532" s="21"/>
      <c r="X532" s="21"/>
      <c r="Y532" s="21"/>
    </row>
    <row r="533" spans="1:25">
      <c r="A533" s="11"/>
      <c r="B533" s="21"/>
      <c r="C533" s="38"/>
      <c r="D533" s="38"/>
      <c r="E533" s="21"/>
      <c r="F533" s="21"/>
      <c r="G533" s="21"/>
      <c r="H533" s="21"/>
      <c r="I533" s="21"/>
      <c r="J533" s="21"/>
      <c r="K533" s="21"/>
      <c r="L533" s="21"/>
      <c r="M533" s="21"/>
      <c r="N533" s="21"/>
      <c r="O533" s="21"/>
      <c r="P533" s="21"/>
      <c r="Q533" s="21"/>
      <c r="R533" s="21"/>
      <c r="S533" s="21"/>
      <c r="T533" s="21"/>
      <c r="U533" s="21"/>
      <c r="V533" s="21"/>
      <c r="W533" s="21"/>
      <c r="X533" s="21"/>
      <c r="Y533" s="21"/>
    </row>
    <row r="534" spans="1:25">
      <c r="A534" s="11"/>
      <c r="B534" s="21"/>
      <c r="C534" s="38"/>
      <c r="D534" s="38"/>
      <c r="E534" s="21"/>
      <c r="F534" s="21"/>
      <c r="G534" s="21"/>
      <c r="H534" s="21"/>
      <c r="I534" s="21"/>
      <c r="J534" s="21"/>
      <c r="K534" s="21"/>
      <c r="L534" s="21"/>
      <c r="M534" s="21"/>
      <c r="N534" s="21"/>
      <c r="O534" s="21"/>
      <c r="P534" s="21"/>
      <c r="Q534" s="21"/>
      <c r="R534" s="21"/>
      <c r="S534" s="21"/>
      <c r="T534" s="21"/>
      <c r="U534" s="21"/>
      <c r="V534" s="21"/>
      <c r="W534" s="21"/>
      <c r="X534" s="21"/>
      <c r="Y534" s="21"/>
    </row>
    <row r="535" spans="1:25">
      <c r="A535" s="11"/>
      <c r="B535" s="21"/>
      <c r="C535" s="38"/>
      <c r="D535" s="38"/>
      <c r="E535" s="21"/>
      <c r="F535" s="21"/>
      <c r="G535" s="21"/>
      <c r="H535" s="21"/>
      <c r="I535" s="21"/>
      <c r="J535" s="21"/>
      <c r="K535" s="21"/>
      <c r="L535" s="21"/>
      <c r="M535" s="21"/>
      <c r="N535" s="21"/>
      <c r="O535" s="21"/>
      <c r="P535" s="21"/>
      <c r="Q535" s="21"/>
      <c r="R535" s="21"/>
      <c r="S535" s="21"/>
      <c r="T535" s="21"/>
      <c r="U535" s="21"/>
      <c r="V535" s="21"/>
      <c r="W535" s="21"/>
      <c r="X535" s="21"/>
      <c r="Y535" s="21"/>
    </row>
    <row r="536" spans="1:25">
      <c r="A536" s="11"/>
      <c r="B536" s="21"/>
      <c r="C536" s="38"/>
      <c r="D536" s="38"/>
      <c r="E536" s="21"/>
      <c r="F536" s="21"/>
      <c r="G536" s="21"/>
      <c r="H536" s="21"/>
      <c r="I536" s="21"/>
      <c r="J536" s="21"/>
      <c r="K536" s="21"/>
      <c r="L536" s="21"/>
      <c r="M536" s="21"/>
      <c r="N536" s="21"/>
      <c r="O536" s="21"/>
      <c r="P536" s="21"/>
      <c r="Q536" s="21"/>
      <c r="R536" s="21"/>
      <c r="S536" s="21"/>
      <c r="T536" s="21"/>
      <c r="U536" s="21"/>
      <c r="V536" s="21"/>
      <c r="W536" s="21"/>
      <c r="X536" s="21"/>
      <c r="Y536" s="21"/>
    </row>
    <row r="537" spans="1:25">
      <c r="A537" s="11"/>
      <c r="B537" s="21"/>
      <c r="C537" s="38"/>
      <c r="D537" s="38"/>
      <c r="E537" s="21"/>
      <c r="F537" s="21"/>
      <c r="G537" s="21"/>
      <c r="H537" s="21"/>
      <c r="I537" s="21"/>
      <c r="J537" s="21"/>
      <c r="K537" s="21"/>
      <c r="L537" s="21"/>
      <c r="M537" s="21"/>
      <c r="N537" s="21"/>
      <c r="O537" s="21"/>
      <c r="P537" s="21"/>
      <c r="Q537" s="21"/>
      <c r="R537" s="21"/>
      <c r="S537" s="21"/>
      <c r="T537" s="21"/>
      <c r="U537" s="21"/>
      <c r="V537" s="21"/>
      <c r="W537" s="21"/>
      <c r="X537" s="21"/>
      <c r="Y537" s="21"/>
    </row>
    <row r="538" spans="1:25">
      <c r="A538" s="11"/>
      <c r="B538" s="21"/>
      <c r="C538" s="38"/>
      <c r="D538" s="38"/>
      <c r="E538" s="21"/>
      <c r="F538" s="21"/>
      <c r="G538" s="21"/>
      <c r="H538" s="21"/>
      <c r="I538" s="21"/>
      <c r="J538" s="21"/>
      <c r="K538" s="21"/>
      <c r="L538" s="21"/>
      <c r="M538" s="21"/>
      <c r="N538" s="21"/>
      <c r="O538" s="21"/>
      <c r="P538" s="21"/>
      <c r="Q538" s="21"/>
      <c r="R538" s="21"/>
      <c r="S538" s="21"/>
      <c r="T538" s="21"/>
      <c r="U538" s="21"/>
      <c r="V538" s="21"/>
      <c r="W538" s="21"/>
      <c r="X538" s="21"/>
      <c r="Y538" s="21"/>
    </row>
    <row r="539" spans="1:25">
      <c r="A539" s="11"/>
      <c r="B539" s="21"/>
      <c r="C539" s="38"/>
      <c r="D539" s="38"/>
      <c r="E539" s="21"/>
      <c r="F539" s="21"/>
      <c r="G539" s="21"/>
      <c r="H539" s="21"/>
      <c r="I539" s="21"/>
      <c r="J539" s="21"/>
      <c r="K539" s="21"/>
      <c r="L539" s="21"/>
      <c r="M539" s="21"/>
      <c r="N539" s="21"/>
      <c r="O539" s="21"/>
      <c r="P539" s="21"/>
      <c r="Q539" s="21"/>
      <c r="R539" s="21"/>
      <c r="S539" s="21"/>
      <c r="T539" s="21"/>
      <c r="U539" s="21"/>
      <c r="V539" s="21"/>
      <c r="W539" s="21"/>
      <c r="X539" s="21"/>
      <c r="Y539" s="21"/>
    </row>
    <row r="540" spans="1:25">
      <c r="A540" s="11"/>
      <c r="B540" s="21"/>
      <c r="C540" s="38"/>
      <c r="D540" s="38"/>
      <c r="E540" s="21"/>
      <c r="F540" s="21"/>
      <c r="G540" s="21"/>
      <c r="H540" s="21"/>
      <c r="I540" s="21"/>
      <c r="J540" s="21"/>
      <c r="K540" s="21"/>
      <c r="L540" s="21"/>
      <c r="M540" s="21"/>
      <c r="N540" s="21"/>
      <c r="O540" s="21"/>
      <c r="P540" s="21"/>
      <c r="Q540" s="21"/>
      <c r="R540" s="21"/>
      <c r="S540" s="21"/>
      <c r="T540" s="21"/>
      <c r="U540" s="21"/>
      <c r="V540" s="21"/>
      <c r="W540" s="21"/>
      <c r="X540" s="21"/>
      <c r="Y540" s="21"/>
    </row>
    <row r="541" spans="1:25">
      <c r="A541" s="11"/>
      <c r="B541" s="21"/>
      <c r="C541" s="38"/>
      <c r="D541" s="38"/>
      <c r="E541" s="21"/>
      <c r="F541" s="21"/>
      <c r="G541" s="21"/>
      <c r="H541" s="21"/>
      <c r="I541" s="21"/>
      <c r="J541" s="21"/>
      <c r="K541" s="21"/>
      <c r="L541" s="21"/>
      <c r="M541" s="21"/>
      <c r="N541" s="21"/>
      <c r="O541" s="21"/>
      <c r="P541" s="21"/>
      <c r="Q541" s="21"/>
      <c r="R541" s="21"/>
      <c r="S541" s="21"/>
      <c r="T541" s="21"/>
      <c r="U541" s="21"/>
      <c r="V541" s="21"/>
      <c r="W541" s="21"/>
      <c r="X541" s="21"/>
      <c r="Y541" s="21"/>
    </row>
    <row r="542" spans="1:25">
      <c r="A542" s="11"/>
      <c r="B542" s="21"/>
      <c r="C542" s="38"/>
      <c r="D542" s="38"/>
      <c r="E542" s="21"/>
      <c r="F542" s="21"/>
      <c r="G542" s="21"/>
      <c r="H542" s="21"/>
      <c r="I542" s="21"/>
      <c r="J542" s="21"/>
      <c r="K542" s="21"/>
      <c r="L542" s="21"/>
      <c r="M542" s="21"/>
      <c r="N542" s="21"/>
      <c r="O542" s="21"/>
      <c r="P542" s="21"/>
      <c r="Q542" s="21"/>
      <c r="R542" s="21"/>
      <c r="S542" s="21"/>
      <c r="T542" s="21"/>
      <c r="U542" s="21"/>
      <c r="V542" s="21"/>
      <c r="W542" s="21"/>
      <c r="X542" s="21"/>
      <c r="Y542" s="21"/>
    </row>
    <row r="543" spans="1:25">
      <c r="A543" s="11"/>
      <c r="B543" s="21"/>
      <c r="C543" s="38"/>
      <c r="D543" s="38"/>
      <c r="E543" s="21"/>
      <c r="F543" s="21"/>
      <c r="G543" s="21"/>
      <c r="H543" s="21"/>
      <c r="I543" s="21"/>
      <c r="J543" s="21"/>
      <c r="K543" s="21"/>
      <c r="L543" s="21"/>
      <c r="M543" s="21"/>
      <c r="N543" s="21"/>
      <c r="O543" s="21"/>
      <c r="P543" s="21"/>
      <c r="Q543" s="21"/>
      <c r="R543" s="21"/>
      <c r="S543" s="21"/>
      <c r="T543" s="21"/>
      <c r="U543" s="21"/>
      <c r="V543" s="21"/>
      <c r="W543" s="21"/>
      <c r="X543" s="21"/>
      <c r="Y543" s="21"/>
    </row>
    <row r="544" spans="1:25">
      <c r="A544" s="11"/>
      <c r="B544" s="21"/>
      <c r="C544" s="38"/>
      <c r="D544" s="38"/>
      <c r="E544" s="21"/>
      <c r="F544" s="21"/>
      <c r="G544" s="21"/>
      <c r="H544" s="21"/>
      <c r="I544" s="21"/>
      <c r="J544" s="21"/>
      <c r="K544" s="21"/>
      <c r="L544" s="21"/>
      <c r="M544" s="21"/>
      <c r="N544" s="21"/>
      <c r="O544" s="21"/>
      <c r="P544" s="21"/>
      <c r="Q544" s="21"/>
      <c r="R544" s="21"/>
      <c r="S544" s="21"/>
      <c r="T544" s="21"/>
      <c r="U544" s="21"/>
      <c r="V544" s="21"/>
      <c r="W544" s="21"/>
      <c r="X544" s="21"/>
      <c r="Y544" s="21"/>
    </row>
    <row r="545" spans="1:25">
      <c r="A545" s="11"/>
      <c r="B545" s="21"/>
      <c r="C545" s="38"/>
      <c r="D545" s="38"/>
      <c r="E545" s="21"/>
      <c r="F545" s="21"/>
      <c r="G545" s="21"/>
      <c r="H545" s="21"/>
      <c r="I545" s="21"/>
      <c r="J545" s="21"/>
      <c r="K545" s="21"/>
      <c r="L545" s="21"/>
      <c r="M545" s="21"/>
      <c r="N545" s="21"/>
      <c r="O545" s="21"/>
      <c r="P545" s="21"/>
      <c r="Q545" s="21"/>
      <c r="R545" s="21"/>
      <c r="S545" s="21"/>
      <c r="T545" s="21"/>
      <c r="U545" s="21"/>
      <c r="V545" s="21"/>
      <c r="W545" s="21"/>
      <c r="X545" s="21"/>
      <c r="Y545" s="21"/>
    </row>
    <row r="546" spans="1:25">
      <c r="A546" s="11"/>
      <c r="B546" s="21"/>
      <c r="C546" s="38"/>
      <c r="D546" s="38"/>
      <c r="E546" s="21"/>
      <c r="F546" s="21"/>
      <c r="G546" s="21"/>
      <c r="H546" s="21"/>
      <c r="I546" s="21"/>
      <c r="J546" s="21"/>
      <c r="K546" s="21"/>
      <c r="L546" s="21"/>
      <c r="M546" s="21"/>
      <c r="N546" s="21"/>
      <c r="O546" s="21"/>
      <c r="P546" s="21"/>
      <c r="Q546" s="21"/>
      <c r="R546" s="21"/>
      <c r="S546" s="21"/>
      <c r="T546" s="21"/>
      <c r="U546" s="21"/>
      <c r="V546" s="21"/>
      <c r="W546" s="21"/>
      <c r="X546" s="21"/>
      <c r="Y546" s="21"/>
    </row>
    <row r="547" spans="1:25">
      <c r="A547" s="11"/>
      <c r="B547" s="21"/>
      <c r="C547" s="38"/>
      <c r="D547" s="38"/>
      <c r="E547" s="21"/>
      <c r="F547" s="21"/>
      <c r="G547" s="21"/>
      <c r="H547" s="21"/>
      <c r="I547" s="21"/>
      <c r="J547" s="21"/>
      <c r="K547" s="21"/>
      <c r="L547" s="21"/>
      <c r="M547" s="21"/>
      <c r="N547" s="21"/>
      <c r="O547" s="21"/>
      <c r="P547" s="21"/>
      <c r="Q547" s="21"/>
      <c r="R547" s="21"/>
      <c r="S547" s="21"/>
      <c r="T547" s="21"/>
      <c r="U547" s="21"/>
      <c r="V547" s="21"/>
      <c r="W547" s="21"/>
      <c r="X547" s="21"/>
      <c r="Y547" s="21"/>
    </row>
    <row r="548" spans="1:25">
      <c r="A548" s="11"/>
      <c r="B548" s="21"/>
      <c r="C548" s="38"/>
      <c r="D548" s="38"/>
      <c r="E548" s="21"/>
      <c r="F548" s="21"/>
      <c r="G548" s="21"/>
      <c r="H548" s="21"/>
      <c r="I548" s="21"/>
      <c r="J548" s="21"/>
      <c r="K548" s="21"/>
      <c r="L548" s="21"/>
      <c r="M548" s="21"/>
      <c r="N548" s="21"/>
      <c r="O548" s="21"/>
      <c r="P548" s="21"/>
      <c r="Q548" s="21"/>
      <c r="R548" s="21"/>
      <c r="S548" s="21"/>
      <c r="T548" s="21"/>
      <c r="U548" s="21"/>
      <c r="V548" s="21"/>
      <c r="W548" s="21"/>
      <c r="X548" s="21"/>
      <c r="Y548" s="21"/>
    </row>
    <row r="549" spans="1:25">
      <c r="A549" s="11"/>
      <c r="B549" s="21"/>
      <c r="C549" s="38"/>
      <c r="D549" s="38"/>
      <c r="E549" s="21"/>
      <c r="F549" s="21"/>
      <c r="G549" s="21"/>
      <c r="H549" s="21"/>
      <c r="I549" s="21"/>
      <c r="J549" s="21"/>
      <c r="K549" s="21"/>
      <c r="L549" s="21"/>
      <c r="M549" s="21"/>
      <c r="N549" s="21"/>
      <c r="O549" s="21"/>
      <c r="P549" s="21"/>
      <c r="Q549" s="21"/>
      <c r="R549" s="21"/>
      <c r="S549" s="21"/>
      <c r="T549" s="21"/>
      <c r="U549" s="21"/>
      <c r="V549" s="21"/>
      <c r="W549" s="21"/>
      <c r="X549" s="21"/>
      <c r="Y549" s="21"/>
    </row>
    <row r="550" spans="1:25">
      <c r="A550" s="11"/>
      <c r="B550" s="21"/>
      <c r="C550" s="38"/>
      <c r="D550" s="38"/>
      <c r="E550" s="21"/>
      <c r="F550" s="21"/>
      <c r="G550" s="21"/>
      <c r="H550" s="21"/>
      <c r="I550" s="21"/>
      <c r="J550" s="21"/>
      <c r="K550" s="21"/>
      <c r="L550" s="21"/>
      <c r="M550" s="21"/>
      <c r="N550" s="21"/>
      <c r="O550" s="21"/>
      <c r="P550" s="21"/>
      <c r="Q550" s="21"/>
      <c r="R550" s="21"/>
      <c r="S550" s="21"/>
      <c r="T550" s="21"/>
      <c r="U550" s="21"/>
      <c r="V550" s="21"/>
      <c r="W550" s="21"/>
      <c r="X550" s="21"/>
      <c r="Y550" s="21"/>
    </row>
    <row r="551" spans="1:25">
      <c r="A551" s="11"/>
      <c r="B551" s="21"/>
      <c r="C551" s="38"/>
      <c r="D551" s="38"/>
      <c r="E551" s="21"/>
      <c r="F551" s="21"/>
      <c r="G551" s="21"/>
      <c r="H551" s="21"/>
      <c r="I551" s="21"/>
      <c r="J551" s="21"/>
      <c r="K551" s="21"/>
      <c r="L551" s="21"/>
      <c r="M551" s="21"/>
      <c r="N551" s="21"/>
      <c r="O551" s="21"/>
      <c r="P551" s="21"/>
      <c r="Q551" s="21"/>
      <c r="R551" s="21"/>
      <c r="S551" s="21"/>
      <c r="T551" s="21"/>
      <c r="U551" s="21"/>
      <c r="V551" s="21"/>
      <c r="W551" s="21"/>
      <c r="X551" s="21"/>
      <c r="Y551" s="21"/>
    </row>
    <row r="552" spans="1:25">
      <c r="A552" s="11"/>
      <c r="B552" s="21"/>
      <c r="C552" s="38"/>
      <c r="D552" s="38"/>
      <c r="E552" s="21"/>
      <c r="F552" s="21"/>
      <c r="G552" s="21"/>
      <c r="H552" s="21"/>
      <c r="I552" s="21"/>
      <c r="J552" s="21"/>
      <c r="K552" s="21"/>
      <c r="L552" s="21"/>
      <c r="M552" s="21"/>
      <c r="N552" s="21"/>
      <c r="O552" s="21"/>
      <c r="P552" s="21"/>
      <c r="Q552" s="21"/>
      <c r="R552" s="21"/>
      <c r="S552" s="21"/>
      <c r="T552" s="21"/>
      <c r="U552" s="21"/>
      <c r="V552" s="21"/>
      <c r="W552" s="21"/>
      <c r="X552" s="21"/>
      <c r="Y552" s="21"/>
    </row>
    <row r="553" spans="1:25">
      <c r="A553" s="11"/>
      <c r="B553" s="21"/>
      <c r="C553" s="38"/>
      <c r="D553" s="38"/>
      <c r="E553" s="21"/>
      <c r="F553" s="21"/>
      <c r="G553" s="21"/>
      <c r="H553" s="21"/>
      <c r="I553" s="21"/>
      <c r="J553" s="21"/>
      <c r="K553" s="21"/>
      <c r="L553" s="21"/>
      <c r="M553" s="21"/>
      <c r="N553" s="21"/>
      <c r="O553" s="21"/>
      <c r="P553" s="21"/>
      <c r="Q553" s="21"/>
      <c r="R553" s="21"/>
      <c r="S553" s="21"/>
      <c r="T553" s="21"/>
      <c r="U553" s="21"/>
      <c r="V553" s="21"/>
      <c r="W553" s="21"/>
      <c r="X553" s="21"/>
      <c r="Y553" s="21"/>
    </row>
    <row r="554" spans="1:25">
      <c r="A554" s="11"/>
      <c r="B554" s="21"/>
      <c r="C554" s="38"/>
      <c r="D554" s="38"/>
      <c r="E554" s="21"/>
      <c r="F554" s="21"/>
      <c r="G554" s="21"/>
      <c r="H554" s="21"/>
      <c r="I554" s="21"/>
      <c r="J554" s="21"/>
      <c r="K554" s="21"/>
      <c r="L554" s="21"/>
      <c r="M554" s="21"/>
      <c r="N554" s="21"/>
      <c r="O554" s="21"/>
      <c r="P554" s="21"/>
      <c r="Q554" s="21"/>
      <c r="R554" s="21"/>
      <c r="S554" s="21"/>
      <c r="T554" s="21"/>
      <c r="U554" s="21"/>
      <c r="V554" s="21"/>
      <c r="W554" s="21"/>
      <c r="X554" s="21"/>
      <c r="Y554" s="21"/>
    </row>
    <row r="555" spans="1:25">
      <c r="A555" s="11"/>
      <c r="B555" s="21"/>
      <c r="C555" s="38"/>
      <c r="D555" s="38"/>
      <c r="E555" s="21"/>
      <c r="F555" s="21"/>
      <c r="G555" s="21"/>
      <c r="H555" s="21"/>
      <c r="I555" s="21"/>
      <c r="J555" s="21"/>
      <c r="K555" s="21"/>
      <c r="L555" s="21"/>
      <c r="M555" s="21"/>
      <c r="N555" s="21"/>
      <c r="O555" s="21"/>
      <c r="P555" s="21"/>
      <c r="Q555" s="21"/>
      <c r="R555" s="21"/>
      <c r="S555" s="21"/>
      <c r="T555" s="21"/>
      <c r="U555" s="21"/>
      <c r="V555" s="21"/>
      <c r="W555" s="21"/>
      <c r="X555" s="21"/>
      <c r="Y555" s="21"/>
    </row>
    <row r="556" spans="1:25">
      <c r="A556" s="11"/>
      <c r="B556" s="21"/>
      <c r="C556" s="38"/>
      <c r="D556" s="38"/>
      <c r="E556" s="21"/>
      <c r="F556" s="21"/>
      <c r="G556" s="21"/>
      <c r="H556" s="21"/>
      <c r="I556" s="21"/>
      <c r="J556" s="21"/>
      <c r="K556" s="21"/>
      <c r="L556" s="21"/>
      <c r="M556" s="21"/>
      <c r="N556" s="21"/>
      <c r="O556" s="21"/>
      <c r="P556" s="21"/>
      <c r="Q556" s="21"/>
      <c r="R556" s="21"/>
      <c r="S556" s="21"/>
      <c r="T556" s="21"/>
      <c r="U556" s="21"/>
      <c r="V556" s="21"/>
      <c r="W556" s="21"/>
      <c r="X556" s="21"/>
      <c r="Y556" s="21"/>
    </row>
    <row r="557" spans="1:25">
      <c r="A557" s="11"/>
      <c r="B557" s="21"/>
      <c r="C557" s="38"/>
      <c r="D557" s="38"/>
      <c r="E557" s="21"/>
      <c r="F557" s="21"/>
      <c r="G557" s="21"/>
      <c r="H557" s="21"/>
      <c r="I557" s="21"/>
      <c r="J557" s="21"/>
      <c r="K557" s="21"/>
      <c r="L557" s="21"/>
      <c r="M557" s="21"/>
      <c r="N557" s="21"/>
      <c r="O557" s="21"/>
      <c r="P557" s="21"/>
      <c r="Q557" s="21"/>
      <c r="R557" s="21"/>
      <c r="S557" s="21"/>
      <c r="T557" s="21"/>
      <c r="U557" s="21"/>
      <c r="V557" s="21"/>
      <c r="W557" s="21"/>
      <c r="X557" s="21"/>
      <c r="Y557" s="21"/>
    </row>
    <row r="558" spans="1:25">
      <c r="A558" s="11"/>
      <c r="B558" s="21"/>
      <c r="C558" s="38"/>
      <c r="D558" s="38"/>
      <c r="E558" s="21"/>
      <c r="F558" s="21"/>
      <c r="G558" s="21"/>
      <c r="H558" s="21"/>
      <c r="I558" s="21"/>
      <c r="J558" s="21"/>
      <c r="K558" s="21"/>
      <c r="L558" s="21"/>
      <c r="M558" s="21"/>
      <c r="N558" s="21"/>
      <c r="O558" s="21"/>
      <c r="P558" s="21"/>
      <c r="Q558" s="21"/>
      <c r="R558" s="21"/>
      <c r="S558" s="21"/>
      <c r="T558" s="21"/>
      <c r="U558" s="21"/>
      <c r="V558" s="21"/>
      <c r="W558" s="21"/>
      <c r="X558" s="21"/>
      <c r="Y558" s="21"/>
    </row>
    <row r="559" spans="1:25">
      <c r="A559" s="11"/>
      <c r="B559" s="21"/>
      <c r="C559" s="38"/>
      <c r="D559" s="38"/>
      <c r="E559" s="21"/>
      <c r="F559" s="21"/>
      <c r="G559" s="21"/>
      <c r="H559" s="21"/>
      <c r="I559" s="21"/>
      <c r="J559" s="21"/>
      <c r="K559" s="21"/>
      <c r="L559" s="21"/>
      <c r="M559" s="21"/>
      <c r="N559" s="21"/>
      <c r="O559" s="21"/>
      <c r="P559" s="21"/>
      <c r="Q559" s="21"/>
      <c r="R559" s="21"/>
      <c r="S559" s="21"/>
      <c r="T559" s="21"/>
      <c r="U559" s="21"/>
      <c r="V559" s="21"/>
      <c r="W559" s="21"/>
      <c r="X559" s="21"/>
      <c r="Y559" s="21"/>
    </row>
    <row r="560" spans="1:25">
      <c r="A560" s="11"/>
      <c r="B560" s="21"/>
      <c r="C560" s="38"/>
      <c r="D560" s="38"/>
      <c r="E560" s="21"/>
      <c r="F560" s="21"/>
      <c r="G560" s="21"/>
      <c r="H560" s="21"/>
      <c r="I560" s="21"/>
      <c r="J560" s="21"/>
      <c r="K560" s="21"/>
      <c r="L560" s="21"/>
      <c r="M560" s="21"/>
      <c r="N560" s="21"/>
      <c r="O560" s="21"/>
      <c r="P560" s="21"/>
      <c r="Q560" s="21"/>
      <c r="R560" s="21"/>
      <c r="S560" s="21"/>
      <c r="T560" s="21"/>
      <c r="U560" s="21"/>
      <c r="V560" s="21"/>
      <c r="W560" s="21"/>
      <c r="X560" s="21"/>
      <c r="Y560" s="21"/>
    </row>
    <row r="561" spans="1:25">
      <c r="A561" s="11"/>
      <c r="B561" s="21"/>
      <c r="C561" s="38"/>
      <c r="D561" s="38"/>
      <c r="E561" s="21"/>
      <c r="F561" s="21"/>
      <c r="G561" s="21"/>
      <c r="H561" s="21"/>
      <c r="I561" s="21"/>
      <c r="J561" s="21"/>
      <c r="K561" s="21"/>
      <c r="L561" s="21"/>
      <c r="M561" s="21"/>
      <c r="N561" s="21"/>
      <c r="O561" s="21"/>
      <c r="P561" s="21"/>
      <c r="Q561" s="21"/>
      <c r="R561" s="21"/>
      <c r="S561" s="21"/>
      <c r="T561" s="21"/>
      <c r="U561" s="21"/>
      <c r="V561" s="21"/>
      <c r="W561" s="21"/>
      <c r="X561" s="21"/>
      <c r="Y561" s="21"/>
    </row>
    <row r="562" spans="1:25">
      <c r="A562" s="11"/>
      <c r="B562" s="21"/>
      <c r="C562" s="38"/>
      <c r="D562" s="38"/>
      <c r="E562" s="21"/>
      <c r="F562" s="21"/>
      <c r="G562" s="21"/>
      <c r="H562" s="21"/>
      <c r="I562" s="21"/>
      <c r="J562" s="21"/>
      <c r="K562" s="21"/>
      <c r="L562" s="21"/>
      <c r="M562" s="21"/>
      <c r="N562" s="21"/>
      <c r="O562" s="21"/>
      <c r="P562" s="21"/>
      <c r="Q562" s="21"/>
      <c r="R562" s="21"/>
      <c r="S562" s="21"/>
      <c r="T562" s="21"/>
      <c r="U562" s="21"/>
      <c r="V562" s="21"/>
      <c r="W562" s="21"/>
      <c r="X562" s="21"/>
      <c r="Y562" s="21"/>
    </row>
    <row r="563" spans="1:25">
      <c r="A563" s="11"/>
      <c r="B563" s="21"/>
      <c r="C563" s="38"/>
      <c r="D563" s="38"/>
      <c r="E563" s="21"/>
      <c r="F563" s="21"/>
      <c r="G563" s="21"/>
      <c r="H563" s="21"/>
      <c r="I563" s="21"/>
      <c r="J563" s="21"/>
      <c r="K563" s="21"/>
      <c r="L563" s="21"/>
      <c r="M563" s="21"/>
      <c r="N563" s="21"/>
      <c r="O563" s="21"/>
      <c r="P563" s="21"/>
      <c r="Q563" s="21"/>
      <c r="R563" s="21"/>
      <c r="S563" s="21"/>
      <c r="T563" s="21"/>
      <c r="U563" s="21"/>
      <c r="V563" s="21"/>
      <c r="W563" s="21"/>
      <c r="X563" s="21"/>
      <c r="Y563" s="21"/>
    </row>
    <row r="564" spans="1:25">
      <c r="A564" s="11"/>
      <c r="B564" s="21"/>
      <c r="C564" s="38"/>
      <c r="D564" s="38"/>
      <c r="E564" s="21"/>
      <c r="F564" s="21"/>
      <c r="G564" s="21"/>
      <c r="H564" s="21"/>
      <c r="I564" s="21"/>
      <c r="J564" s="21"/>
      <c r="K564" s="21"/>
      <c r="L564" s="21"/>
      <c r="M564" s="21"/>
      <c r="N564" s="21"/>
      <c r="O564" s="21"/>
      <c r="P564" s="21"/>
      <c r="Q564" s="21"/>
      <c r="R564" s="21"/>
      <c r="S564" s="21"/>
      <c r="T564" s="21"/>
      <c r="U564" s="21"/>
      <c r="V564" s="21"/>
      <c r="W564" s="21"/>
      <c r="X564" s="21"/>
      <c r="Y564" s="21"/>
    </row>
    <row r="565" spans="1:25">
      <c r="A565" s="11"/>
      <c r="B565" s="21"/>
      <c r="C565" s="38"/>
      <c r="D565" s="38"/>
      <c r="E565" s="21"/>
      <c r="F565" s="21"/>
      <c r="G565" s="21"/>
      <c r="H565" s="21"/>
      <c r="I565" s="21"/>
      <c r="J565" s="21"/>
      <c r="K565" s="21"/>
      <c r="L565" s="21"/>
      <c r="M565" s="21"/>
      <c r="N565" s="21"/>
      <c r="O565" s="21"/>
      <c r="P565" s="21"/>
      <c r="Q565" s="21"/>
      <c r="R565" s="21"/>
      <c r="S565" s="21"/>
      <c r="T565" s="21"/>
      <c r="U565" s="21"/>
      <c r="V565" s="21"/>
      <c r="W565" s="21"/>
      <c r="X565" s="21"/>
      <c r="Y565" s="21"/>
    </row>
    <row r="566" spans="1:25">
      <c r="A566" s="11"/>
      <c r="B566" s="21"/>
      <c r="C566" s="38"/>
      <c r="D566" s="38"/>
      <c r="E566" s="21"/>
      <c r="F566" s="21"/>
      <c r="G566" s="21"/>
      <c r="H566" s="21"/>
      <c r="I566" s="21"/>
      <c r="J566" s="21"/>
      <c r="K566" s="21"/>
      <c r="L566" s="21"/>
      <c r="M566" s="21"/>
      <c r="N566" s="21"/>
      <c r="O566" s="21"/>
      <c r="P566" s="21"/>
      <c r="Q566" s="21"/>
      <c r="R566" s="21"/>
      <c r="S566" s="21"/>
      <c r="T566" s="21"/>
      <c r="U566" s="21"/>
      <c r="V566" s="21"/>
      <c r="W566" s="21"/>
      <c r="X566" s="21"/>
      <c r="Y566" s="21"/>
    </row>
    <row r="567" spans="1:25">
      <c r="A567" s="11"/>
      <c r="B567" s="21"/>
      <c r="C567" s="38"/>
      <c r="D567" s="38"/>
      <c r="E567" s="21"/>
      <c r="F567" s="21"/>
      <c r="G567" s="21"/>
      <c r="H567" s="21"/>
      <c r="I567" s="21"/>
      <c r="J567" s="21"/>
      <c r="K567" s="21"/>
      <c r="L567" s="21"/>
      <c r="M567" s="21"/>
      <c r="N567" s="21"/>
      <c r="O567" s="21"/>
      <c r="P567" s="21"/>
      <c r="Q567" s="21"/>
      <c r="R567" s="21"/>
      <c r="S567" s="21"/>
      <c r="T567" s="21"/>
      <c r="U567" s="21"/>
      <c r="V567" s="21"/>
      <c r="W567" s="21"/>
      <c r="X567" s="21"/>
      <c r="Y567" s="21"/>
    </row>
    <row r="568" spans="1:25">
      <c r="A568" s="11"/>
      <c r="B568" s="21"/>
      <c r="C568" s="38"/>
      <c r="D568" s="38"/>
      <c r="E568" s="21"/>
      <c r="F568" s="21"/>
      <c r="G568" s="21"/>
      <c r="H568" s="21"/>
      <c r="I568" s="21"/>
      <c r="J568" s="21"/>
      <c r="K568" s="21"/>
      <c r="L568" s="21"/>
      <c r="M568" s="21"/>
      <c r="N568" s="21"/>
      <c r="O568" s="21"/>
      <c r="P568" s="21"/>
      <c r="Q568" s="21"/>
      <c r="R568" s="21"/>
      <c r="S568" s="21"/>
      <c r="T568" s="21"/>
      <c r="U568" s="21"/>
      <c r="V568" s="21"/>
      <c r="W568" s="21"/>
      <c r="X568" s="21"/>
      <c r="Y568" s="21"/>
    </row>
    <row r="569" spans="1:25">
      <c r="A569" s="11"/>
      <c r="B569" s="21"/>
      <c r="C569" s="38"/>
      <c r="D569" s="38"/>
      <c r="E569" s="21"/>
      <c r="F569" s="21"/>
      <c r="G569" s="21"/>
      <c r="H569" s="21"/>
      <c r="I569" s="21"/>
      <c r="J569" s="21"/>
      <c r="K569" s="21"/>
      <c r="L569" s="21"/>
      <c r="M569" s="21"/>
      <c r="N569" s="21"/>
      <c r="O569" s="21"/>
      <c r="P569" s="21"/>
      <c r="Q569" s="21"/>
      <c r="R569" s="21"/>
      <c r="S569" s="21"/>
      <c r="T569" s="21"/>
      <c r="U569" s="21"/>
      <c r="V569" s="21"/>
      <c r="W569" s="21"/>
      <c r="X569" s="21"/>
      <c r="Y569" s="21"/>
    </row>
    <row r="570" spans="1:25">
      <c r="A570" s="11"/>
      <c r="B570" s="21"/>
      <c r="C570" s="38"/>
      <c r="D570" s="38"/>
      <c r="E570" s="21"/>
      <c r="F570" s="21"/>
      <c r="G570" s="21"/>
      <c r="H570" s="21"/>
      <c r="I570" s="21"/>
      <c r="J570" s="21"/>
      <c r="K570" s="21"/>
      <c r="L570" s="21"/>
      <c r="M570" s="21"/>
      <c r="N570" s="21"/>
      <c r="O570" s="21"/>
      <c r="P570" s="21"/>
      <c r="Q570" s="21"/>
      <c r="R570" s="21"/>
      <c r="S570" s="21"/>
      <c r="T570" s="21"/>
      <c r="U570" s="21"/>
      <c r="V570" s="21"/>
      <c r="W570" s="21"/>
      <c r="X570" s="21"/>
      <c r="Y570" s="21"/>
    </row>
    <row r="571" spans="1:25">
      <c r="A571" s="11"/>
      <c r="B571" s="21"/>
      <c r="C571" s="38"/>
      <c r="D571" s="38"/>
      <c r="E571" s="21"/>
      <c r="F571" s="21"/>
      <c r="G571" s="21"/>
      <c r="H571" s="21"/>
      <c r="I571" s="21"/>
      <c r="J571" s="21"/>
      <c r="K571" s="21"/>
      <c r="L571" s="21"/>
      <c r="M571" s="21"/>
      <c r="N571" s="21"/>
      <c r="O571" s="21"/>
      <c r="P571" s="21"/>
      <c r="Q571" s="21"/>
      <c r="R571" s="21"/>
      <c r="S571" s="21"/>
      <c r="T571" s="21"/>
      <c r="U571" s="21"/>
      <c r="V571" s="21"/>
      <c r="W571" s="21"/>
      <c r="X571" s="21"/>
      <c r="Y571" s="21"/>
    </row>
    <row r="572" spans="1:25">
      <c r="A572" s="11"/>
      <c r="B572" s="21"/>
      <c r="C572" s="38"/>
      <c r="D572" s="38"/>
      <c r="E572" s="21"/>
      <c r="F572" s="21"/>
      <c r="G572" s="21"/>
      <c r="H572" s="21"/>
      <c r="I572" s="21"/>
      <c r="J572" s="21"/>
      <c r="K572" s="21"/>
      <c r="L572" s="21"/>
      <c r="M572" s="21"/>
      <c r="N572" s="21"/>
      <c r="O572" s="21"/>
      <c r="P572" s="21"/>
      <c r="Q572" s="21"/>
      <c r="R572" s="21"/>
      <c r="S572" s="21"/>
      <c r="T572" s="21"/>
      <c r="U572" s="21"/>
      <c r="V572" s="21"/>
      <c r="W572" s="21"/>
      <c r="X572" s="21"/>
      <c r="Y572" s="21"/>
    </row>
    <row r="573" spans="1:25">
      <c r="A573" s="11"/>
      <c r="B573" s="21"/>
      <c r="C573" s="38"/>
      <c r="D573" s="38"/>
      <c r="E573" s="21"/>
      <c r="F573" s="21"/>
      <c r="G573" s="21"/>
      <c r="H573" s="21"/>
      <c r="I573" s="21"/>
      <c r="J573" s="21"/>
      <c r="K573" s="21"/>
      <c r="L573" s="21"/>
      <c r="M573" s="21"/>
      <c r="N573" s="21"/>
      <c r="O573" s="21"/>
      <c r="P573" s="21"/>
      <c r="Q573" s="21"/>
      <c r="R573" s="21"/>
      <c r="S573" s="21"/>
      <c r="T573" s="21"/>
      <c r="U573" s="21"/>
      <c r="V573" s="21"/>
      <c r="W573" s="21"/>
      <c r="X573" s="21"/>
      <c r="Y573" s="21"/>
    </row>
    <row r="574" spans="1:25">
      <c r="A574" s="11"/>
      <c r="B574" s="21"/>
      <c r="C574" s="38"/>
      <c r="D574" s="38"/>
      <c r="E574" s="21"/>
      <c r="F574" s="21"/>
      <c r="G574" s="21"/>
      <c r="H574" s="21"/>
      <c r="I574" s="21"/>
      <c r="J574" s="21"/>
      <c r="K574" s="21"/>
      <c r="L574" s="21"/>
      <c r="M574" s="21"/>
      <c r="N574" s="21"/>
      <c r="O574" s="21"/>
      <c r="P574" s="21"/>
      <c r="Q574" s="21"/>
      <c r="R574" s="21"/>
      <c r="S574" s="21"/>
      <c r="T574" s="21"/>
      <c r="U574" s="21"/>
      <c r="V574" s="21"/>
      <c r="W574" s="21"/>
      <c r="X574" s="21"/>
      <c r="Y574" s="21"/>
    </row>
    <row r="575" spans="1:25">
      <c r="A575" s="11"/>
      <c r="B575" s="21"/>
      <c r="C575" s="38"/>
      <c r="D575" s="38"/>
      <c r="E575" s="21"/>
      <c r="F575" s="21"/>
      <c r="G575" s="21"/>
      <c r="H575" s="21"/>
      <c r="I575" s="21"/>
      <c r="J575" s="21"/>
      <c r="K575" s="21"/>
      <c r="L575" s="21"/>
      <c r="M575" s="21"/>
      <c r="N575" s="21"/>
      <c r="O575" s="21"/>
      <c r="P575" s="21"/>
      <c r="Q575" s="21"/>
      <c r="R575" s="21"/>
      <c r="S575" s="21"/>
      <c r="T575" s="21"/>
      <c r="U575" s="21"/>
      <c r="V575" s="21"/>
      <c r="W575" s="21"/>
      <c r="X575" s="21"/>
      <c r="Y575" s="21"/>
    </row>
    <row r="576" spans="1:25">
      <c r="A576" s="11"/>
      <c r="B576" s="21"/>
      <c r="C576" s="38"/>
      <c r="D576" s="38"/>
      <c r="E576" s="21"/>
      <c r="F576" s="21"/>
      <c r="G576" s="21"/>
      <c r="H576" s="21"/>
      <c r="I576" s="21"/>
      <c r="J576" s="21"/>
      <c r="K576" s="21"/>
      <c r="L576" s="21"/>
      <c r="M576" s="21"/>
      <c r="N576" s="21"/>
      <c r="O576" s="21"/>
      <c r="P576" s="21"/>
      <c r="Q576" s="21"/>
      <c r="R576" s="21"/>
      <c r="S576" s="21"/>
      <c r="T576" s="21"/>
      <c r="U576" s="21"/>
      <c r="V576" s="21"/>
      <c r="W576" s="21"/>
      <c r="X576" s="21"/>
      <c r="Y576" s="21"/>
    </row>
    <row r="577" spans="1:25">
      <c r="A577" s="11"/>
      <c r="B577" s="21"/>
      <c r="C577" s="38"/>
      <c r="D577" s="38"/>
      <c r="E577" s="21"/>
      <c r="F577" s="21"/>
      <c r="G577" s="21"/>
      <c r="H577" s="21"/>
      <c r="I577" s="21"/>
      <c r="J577" s="21"/>
      <c r="K577" s="21"/>
      <c r="L577" s="21"/>
      <c r="M577" s="21"/>
      <c r="N577" s="21"/>
      <c r="O577" s="21"/>
      <c r="P577" s="21"/>
      <c r="Q577" s="21"/>
      <c r="R577" s="21"/>
      <c r="S577" s="21"/>
      <c r="T577" s="21"/>
      <c r="U577" s="21"/>
      <c r="V577" s="21"/>
      <c r="W577" s="21"/>
      <c r="X577" s="21"/>
      <c r="Y577" s="21"/>
    </row>
    <row r="578" spans="1:25">
      <c r="A578" s="11"/>
      <c r="B578" s="21"/>
      <c r="C578" s="38"/>
      <c r="D578" s="38"/>
      <c r="E578" s="21"/>
      <c r="F578" s="21"/>
      <c r="G578" s="21"/>
      <c r="H578" s="21"/>
      <c r="I578" s="21"/>
      <c r="J578" s="21"/>
      <c r="K578" s="21"/>
      <c r="L578" s="21"/>
      <c r="M578" s="21"/>
      <c r="N578" s="21"/>
      <c r="O578" s="21"/>
      <c r="P578" s="21"/>
      <c r="Q578" s="21"/>
      <c r="R578" s="21"/>
      <c r="S578" s="21"/>
      <c r="T578" s="21"/>
      <c r="U578" s="21"/>
      <c r="V578" s="21"/>
      <c r="W578" s="21"/>
      <c r="X578" s="21"/>
      <c r="Y578" s="21"/>
    </row>
    <row r="579" spans="1:25">
      <c r="A579" s="11"/>
      <c r="B579" s="21"/>
      <c r="C579" s="38"/>
      <c r="D579" s="38"/>
      <c r="E579" s="21"/>
      <c r="F579" s="21"/>
      <c r="G579" s="21"/>
      <c r="H579" s="21"/>
      <c r="I579" s="21"/>
      <c r="J579" s="21"/>
      <c r="K579" s="21"/>
      <c r="L579" s="21"/>
      <c r="M579" s="21"/>
      <c r="N579" s="21"/>
      <c r="O579" s="21"/>
      <c r="P579" s="21"/>
      <c r="Q579" s="21"/>
      <c r="R579" s="21"/>
      <c r="S579" s="21"/>
      <c r="T579" s="21"/>
      <c r="U579" s="21"/>
      <c r="V579" s="21"/>
      <c r="W579" s="21"/>
      <c r="X579" s="21"/>
      <c r="Y579" s="21"/>
    </row>
    <row r="580" spans="1:25">
      <c r="A580" s="11"/>
      <c r="B580" s="21"/>
      <c r="C580" s="38"/>
      <c r="D580" s="38"/>
      <c r="E580" s="21"/>
      <c r="F580" s="21"/>
      <c r="G580" s="21"/>
      <c r="H580" s="21"/>
      <c r="I580" s="21"/>
      <c r="J580" s="21"/>
      <c r="K580" s="21"/>
      <c r="L580" s="21"/>
      <c r="M580" s="21"/>
      <c r="N580" s="21"/>
      <c r="O580" s="21"/>
      <c r="P580" s="21"/>
      <c r="Q580" s="21"/>
      <c r="R580" s="21"/>
      <c r="S580" s="21"/>
      <c r="T580" s="21"/>
      <c r="U580" s="21"/>
      <c r="V580" s="21"/>
      <c r="W580" s="21"/>
      <c r="X580" s="21"/>
      <c r="Y580" s="21"/>
    </row>
    <row r="581" spans="1:25">
      <c r="A581" s="11"/>
      <c r="B581" s="21"/>
      <c r="C581" s="38"/>
      <c r="D581" s="38"/>
      <c r="E581" s="21"/>
      <c r="F581" s="21"/>
      <c r="G581" s="21"/>
      <c r="H581" s="21"/>
      <c r="I581" s="21"/>
      <c r="J581" s="21"/>
      <c r="K581" s="21"/>
      <c r="L581" s="21"/>
      <c r="M581" s="21"/>
      <c r="N581" s="21"/>
      <c r="O581" s="21"/>
      <c r="P581" s="21"/>
      <c r="Q581" s="21"/>
      <c r="R581" s="21"/>
      <c r="S581" s="21"/>
      <c r="T581" s="21"/>
      <c r="U581" s="21"/>
      <c r="V581" s="21"/>
      <c r="W581" s="21"/>
      <c r="X581" s="21"/>
      <c r="Y581" s="21"/>
    </row>
    <row r="582" spans="1:25">
      <c r="A582" s="11"/>
      <c r="B582" s="21"/>
      <c r="C582" s="38"/>
      <c r="D582" s="38"/>
      <c r="E582" s="21"/>
      <c r="F582" s="21"/>
      <c r="G582" s="21"/>
      <c r="H582" s="21"/>
      <c r="I582" s="21"/>
      <c r="J582" s="21"/>
      <c r="K582" s="21"/>
      <c r="L582" s="21"/>
      <c r="M582" s="21"/>
      <c r="N582" s="21"/>
      <c r="O582" s="21"/>
      <c r="P582" s="21"/>
      <c r="Q582" s="21"/>
      <c r="R582" s="21"/>
      <c r="S582" s="21"/>
      <c r="T582" s="21"/>
      <c r="U582" s="21"/>
      <c r="V582" s="21"/>
      <c r="W582" s="21"/>
      <c r="X582" s="21"/>
      <c r="Y582" s="21"/>
    </row>
    <row r="583" spans="1:25">
      <c r="A583" s="11"/>
      <c r="B583" s="21"/>
      <c r="C583" s="38"/>
      <c r="D583" s="38"/>
      <c r="E583" s="21"/>
      <c r="F583" s="21"/>
      <c r="G583" s="21"/>
      <c r="H583" s="21"/>
      <c r="I583" s="21"/>
      <c r="J583" s="21"/>
      <c r="K583" s="21"/>
      <c r="L583" s="21"/>
      <c r="M583" s="21"/>
      <c r="N583" s="21"/>
      <c r="O583" s="21"/>
      <c r="P583" s="21"/>
      <c r="Q583" s="21"/>
      <c r="R583" s="21"/>
      <c r="S583" s="21"/>
      <c r="T583" s="21"/>
      <c r="U583" s="21"/>
      <c r="V583" s="21"/>
      <c r="W583" s="21"/>
      <c r="X583" s="21"/>
      <c r="Y583" s="21"/>
    </row>
    <row r="584" spans="1:25">
      <c r="A584" s="11"/>
      <c r="B584" s="21"/>
      <c r="C584" s="38"/>
      <c r="D584" s="38"/>
      <c r="E584" s="21"/>
      <c r="F584" s="21"/>
      <c r="G584" s="21"/>
      <c r="H584" s="21"/>
      <c r="I584" s="21"/>
      <c r="J584" s="21"/>
      <c r="K584" s="21"/>
      <c r="L584" s="21"/>
      <c r="M584" s="21"/>
      <c r="N584" s="21"/>
      <c r="O584" s="21"/>
      <c r="P584" s="21"/>
      <c r="Q584" s="21"/>
      <c r="R584" s="21"/>
      <c r="S584" s="21"/>
      <c r="T584" s="21"/>
      <c r="U584" s="21"/>
      <c r="V584" s="21"/>
      <c r="W584" s="21"/>
      <c r="X584" s="21"/>
      <c r="Y584" s="21"/>
    </row>
    <row r="585" spans="1:25">
      <c r="A585" s="11"/>
      <c r="B585" s="21"/>
      <c r="C585" s="38"/>
      <c r="D585" s="38"/>
      <c r="E585" s="21"/>
      <c r="F585" s="21"/>
      <c r="G585" s="21"/>
      <c r="H585" s="21"/>
      <c r="I585" s="21"/>
      <c r="J585" s="21"/>
      <c r="K585" s="21"/>
      <c r="L585" s="21"/>
      <c r="M585" s="21"/>
      <c r="N585" s="21"/>
      <c r="O585" s="21"/>
      <c r="P585" s="21"/>
      <c r="Q585" s="21"/>
      <c r="R585" s="21"/>
      <c r="S585" s="21"/>
      <c r="T585" s="21"/>
      <c r="U585" s="21"/>
      <c r="V585" s="21"/>
      <c r="W585" s="21"/>
      <c r="X585" s="21"/>
      <c r="Y585" s="21"/>
    </row>
    <row r="586" spans="1:25">
      <c r="A586" s="11"/>
      <c r="B586" s="21"/>
      <c r="C586" s="38"/>
      <c r="D586" s="38"/>
      <c r="E586" s="21"/>
      <c r="F586" s="21"/>
      <c r="G586" s="21"/>
      <c r="H586" s="21"/>
      <c r="I586" s="21"/>
      <c r="J586" s="21"/>
      <c r="K586" s="21"/>
      <c r="L586" s="21"/>
      <c r="M586" s="21"/>
      <c r="N586" s="21"/>
      <c r="O586" s="21"/>
      <c r="P586" s="21"/>
      <c r="Q586" s="21"/>
      <c r="R586" s="21"/>
      <c r="S586" s="21"/>
      <c r="T586" s="21"/>
      <c r="U586" s="21"/>
      <c r="V586" s="21"/>
      <c r="W586" s="21"/>
      <c r="X586" s="21"/>
      <c r="Y586" s="21"/>
    </row>
    <row r="587" spans="1:25">
      <c r="A587" s="11"/>
      <c r="B587" s="21"/>
      <c r="C587" s="38"/>
      <c r="D587" s="38"/>
      <c r="E587" s="21"/>
      <c r="F587" s="21"/>
      <c r="G587" s="21"/>
      <c r="H587" s="21"/>
      <c r="I587" s="21"/>
      <c r="J587" s="21"/>
      <c r="K587" s="21"/>
      <c r="L587" s="21"/>
      <c r="M587" s="21"/>
      <c r="N587" s="21"/>
      <c r="O587" s="21"/>
      <c r="P587" s="21"/>
      <c r="Q587" s="21"/>
      <c r="R587" s="21"/>
      <c r="S587" s="21"/>
      <c r="T587" s="21"/>
      <c r="U587" s="21"/>
      <c r="V587" s="21"/>
      <c r="W587" s="21"/>
      <c r="X587" s="21"/>
      <c r="Y587" s="21"/>
    </row>
    <row r="588" spans="1:25">
      <c r="A588" s="11"/>
      <c r="B588" s="21"/>
      <c r="C588" s="38"/>
      <c r="D588" s="38"/>
      <c r="E588" s="21"/>
      <c r="F588" s="21"/>
      <c r="G588" s="21"/>
      <c r="H588" s="21"/>
      <c r="I588" s="21"/>
      <c r="J588" s="21"/>
      <c r="K588" s="21"/>
      <c r="L588" s="21"/>
      <c r="M588" s="21"/>
      <c r="N588" s="21"/>
      <c r="O588" s="21"/>
      <c r="P588" s="21"/>
      <c r="Q588" s="21"/>
      <c r="R588" s="21"/>
      <c r="S588" s="21"/>
      <c r="T588" s="21"/>
      <c r="U588" s="21"/>
      <c r="V588" s="21"/>
      <c r="W588" s="21"/>
      <c r="X588" s="21"/>
      <c r="Y588" s="21"/>
    </row>
    <row r="589" spans="1:25">
      <c r="A589" s="11"/>
      <c r="B589" s="21"/>
      <c r="C589" s="38"/>
      <c r="D589" s="38"/>
      <c r="E589" s="21"/>
      <c r="F589" s="21"/>
      <c r="G589" s="21"/>
      <c r="H589" s="21"/>
      <c r="I589" s="21"/>
      <c r="J589" s="21"/>
      <c r="K589" s="21"/>
      <c r="L589" s="21"/>
      <c r="M589" s="21"/>
      <c r="N589" s="21"/>
      <c r="O589" s="21"/>
      <c r="P589" s="21"/>
      <c r="Q589" s="21"/>
      <c r="R589" s="21"/>
      <c r="S589" s="21"/>
      <c r="T589" s="21"/>
      <c r="U589" s="21"/>
      <c r="V589" s="21"/>
      <c r="W589" s="21"/>
      <c r="X589" s="21"/>
      <c r="Y589" s="21"/>
    </row>
    <row r="590" spans="1:25">
      <c r="A590" s="11"/>
      <c r="B590" s="21"/>
      <c r="C590" s="38"/>
      <c r="D590" s="38"/>
      <c r="E590" s="21"/>
      <c r="F590" s="21"/>
      <c r="G590" s="21"/>
      <c r="H590" s="21"/>
      <c r="I590" s="21"/>
      <c r="J590" s="21"/>
      <c r="K590" s="21"/>
      <c r="L590" s="21"/>
      <c r="M590" s="21"/>
      <c r="N590" s="21"/>
      <c r="O590" s="21"/>
      <c r="P590" s="21"/>
      <c r="Q590" s="21"/>
      <c r="R590" s="21"/>
      <c r="S590" s="21"/>
      <c r="T590" s="21"/>
      <c r="U590" s="21"/>
      <c r="V590" s="21"/>
      <c r="W590" s="21"/>
      <c r="X590" s="21"/>
      <c r="Y590" s="21"/>
    </row>
    <row r="591" spans="1:25">
      <c r="A591" s="11"/>
      <c r="B591" s="21"/>
      <c r="C591" s="38"/>
      <c r="D591" s="38"/>
      <c r="E591" s="21"/>
      <c r="F591" s="21"/>
      <c r="G591" s="21"/>
      <c r="H591" s="21"/>
      <c r="I591" s="21"/>
      <c r="J591" s="21"/>
      <c r="K591" s="21"/>
      <c r="L591" s="21"/>
      <c r="M591" s="21"/>
      <c r="N591" s="21"/>
      <c r="O591" s="21"/>
      <c r="P591" s="21"/>
      <c r="Q591" s="21"/>
      <c r="R591" s="21"/>
      <c r="S591" s="21"/>
      <c r="T591" s="21"/>
      <c r="U591" s="21"/>
      <c r="V591" s="21"/>
      <c r="W591" s="21"/>
      <c r="X591" s="21"/>
      <c r="Y591" s="21"/>
    </row>
    <row r="592" spans="1:25">
      <c r="A592" s="11"/>
      <c r="B592" s="21"/>
      <c r="C592" s="38"/>
      <c r="D592" s="38"/>
      <c r="E592" s="21"/>
      <c r="F592" s="21"/>
      <c r="G592" s="21"/>
      <c r="H592" s="21"/>
      <c r="I592" s="21"/>
      <c r="J592" s="21"/>
      <c r="K592" s="21"/>
      <c r="L592" s="21"/>
      <c r="M592" s="21"/>
      <c r="N592" s="21"/>
      <c r="O592" s="21"/>
      <c r="P592" s="21"/>
      <c r="Q592" s="21"/>
      <c r="R592" s="21"/>
      <c r="S592" s="21"/>
      <c r="T592" s="21"/>
      <c r="U592" s="21"/>
      <c r="V592" s="21"/>
      <c r="W592" s="21"/>
      <c r="X592" s="21"/>
      <c r="Y592" s="21"/>
    </row>
    <row r="593" spans="1:25">
      <c r="A593" s="11"/>
      <c r="B593" s="21"/>
      <c r="C593" s="38"/>
      <c r="D593" s="38"/>
      <c r="E593" s="21"/>
      <c r="F593" s="21"/>
      <c r="G593" s="21"/>
      <c r="H593" s="21"/>
      <c r="I593" s="21"/>
      <c r="J593" s="21"/>
      <c r="K593" s="21"/>
      <c r="L593" s="21"/>
      <c r="M593" s="21"/>
      <c r="N593" s="21"/>
      <c r="O593" s="21"/>
      <c r="P593" s="21"/>
      <c r="Q593" s="21"/>
      <c r="R593" s="21"/>
      <c r="S593" s="21"/>
      <c r="T593" s="21"/>
      <c r="U593" s="21"/>
      <c r="V593" s="21"/>
      <c r="W593" s="21"/>
      <c r="X593" s="21"/>
      <c r="Y593" s="21"/>
    </row>
    <row r="594" spans="1:25">
      <c r="A594" s="11"/>
      <c r="B594" s="21"/>
      <c r="C594" s="38"/>
      <c r="D594" s="38"/>
      <c r="E594" s="21"/>
      <c r="F594" s="21"/>
      <c r="G594" s="21"/>
      <c r="H594" s="21"/>
      <c r="I594" s="21"/>
      <c r="J594" s="21"/>
      <c r="K594" s="21"/>
      <c r="L594" s="21"/>
      <c r="M594" s="21"/>
      <c r="N594" s="21"/>
      <c r="O594" s="21"/>
      <c r="P594" s="21"/>
      <c r="Q594" s="21"/>
      <c r="R594" s="21"/>
      <c r="S594" s="21"/>
      <c r="T594" s="21"/>
      <c r="U594" s="21"/>
      <c r="V594" s="21"/>
      <c r="W594" s="21"/>
      <c r="X594" s="21"/>
      <c r="Y594" s="21"/>
    </row>
    <row r="595" spans="1:25">
      <c r="A595" s="11"/>
      <c r="B595" s="21"/>
      <c r="C595" s="38"/>
      <c r="D595" s="38"/>
      <c r="E595" s="21"/>
      <c r="F595" s="21"/>
      <c r="G595" s="21"/>
      <c r="H595" s="21"/>
      <c r="I595" s="21"/>
      <c r="J595" s="21"/>
      <c r="K595" s="21"/>
      <c r="L595" s="21"/>
      <c r="M595" s="21"/>
      <c r="N595" s="21"/>
      <c r="O595" s="21"/>
      <c r="P595" s="21"/>
      <c r="Q595" s="21"/>
      <c r="R595" s="21"/>
      <c r="S595" s="21"/>
      <c r="T595" s="21"/>
      <c r="U595" s="21"/>
      <c r="V595" s="21"/>
      <c r="W595" s="21"/>
      <c r="X595" s="21"/>
      <c r="Y595" s="21"/>
    </row>
    <row r="596" spans="1:25">
      <c r="A596" s="11"/>
      <c r="B596" s="21"/>
      <c r="C596" s="38"/>
      <c r="D596" s="38"/>
      <c r="E596" s="21"/>
      <c r="F596" s="21"/>
      <c r="G596" s="21"/>
      <c r="H596" s="21"/>
      <c r="I596" s="21"/>
      <c r="J596" s="21"/>
      <c r="K596" s="21"/>
      <c r="L596" s="21"/>
      <c r="M596" s="21"/>
      <c r="N596" s="21"/>
      <c r="O596" s="21"/>
      <c r="P596" s="21"/>
      <c r="Q596" s="21"/>
      <c r="R596" s="21"/>
      <c r="S596" s="21"/>
      <c r="T596" s="21"/>
      <c r="U596" s="21"/>
      <c r="V596" s="21"/>
      <c r="W596" s="21"/>
      <c r="X596" s="21"/>
      <c r="Y596" s="21"/>
    </row>
    <row r="597" spans="1:25">
      <c r="A597" s="11"/>
      <c r="B597" s="21"/>
      <c r="C597" s="38"/>
      <c r="D597" s="38"/>
      <c r="E597" s="21"/>
      <c r="F597" s="21"/>
      <c r="G597" s="21"/>
      <c r="H597" s="21"/>
      <c r="I597" s="21"/>
      <c r="J597" s="21"/>
      <c r="K597" s="21"/>
      <c r="L597" s="21"/>
      <c r="M597" s="21"/>
      <c r="N597" s="21"/>
      <c r="O597" s="21"/>
      <c r="P597" s="21"/>
      <c r="Q597" s="21"/>
      <c r="R597" s="21"/>
      <c r="S597" s="21"/>
      <c r="T597" s="21"/>
      <c r="U597" s="21"/>
      <c r="V597" s="21"/>
      <c r="W597" s="21"/>
      <c r="X597" s="21"/>
      <c r="Y597" s="21"/>
    </row>
    <row r="598" spans="1:25">
      <c r="A598" s="11"/>
      <c r="B598" s="21"/>
      <c r="C598" s="38"/>
      <c r="D598" s="38"/>
      <c r="E598" s="21"/>
      <c r="F598" s="21"/>
      <c r="G598" s="21"/>
      <c r="H598" s="21"/>
      <c r="I598" s="21"/>
      <c r="J598" s="21"/>
      <c r="K598" s="21"/>
      <c r="L598" s="21"/>
      <c r="M598" s="21"/>
      <c r="N598" s="21"/>
      <c r="O598" s="21"/>
      <c r="P598" s="21"/>
      <c r="Q598" s="21"/>
      <c r="R598" s="21"/>
      <c r="S598" s="21"/>
      <c r="T598" s="21"/>
      <c r="U598" s="21"/>
      <c r="V598" s="21"/>
      <c r="W598" s="21"/>
      <c r="X598" s="21"/>
      <c r="Y598" s="21"/>
    </row>
    <row r="599" spans="1:25">
      <c r="A599" s="11"/>
      <c r="B599" s="21"/>
      <c r="C599" s="38"/>
      <c r="D599" s="38"/>
      <c r="E599" s="21"/>
      <c r="F599" s="21"/>
      <c r="G599" s="21"/>
      <c r="H599" s="21"/>
      <c r="I599" s="21"/>
      <c r="J599" s="21"/>
      <c r="K599" s="21"/>
      <c r="L599" s="21"/>
      <c r="M599" s="21"/>
      <c r="N599" s="21"/>
      <c r="O599" s="21"/>
      <c r="P599" s="21"/>
      <c r="Q599" s="21"/>
      <c r="R599" s="21"/>
      <c r="S599" s="21"/>
      <c r="T599" s="21"/>
      <c r="U599" s="21"/>
      <c r="V599" s="21"/>
      <c r="W599" s="21"/>
      <c r="X599" s="21"/>
      <c r="Y599" s="21"/>
    </row>
    <row r="600" spans="1:25">
      <c r="A600" s="11"/>
      <c r="B600" s="21"/>
      <c r="C600" s="38"/>
      <c r="D600" s="38"/>
      <c r="E600" s="21"/>
      <c r="F600" s="21"/>
      <c r="G600" s="21"/>
      <c r="H600" s="21"/>
      <c r="I600" s="21"/>
      <c r="J600" s="21"/>
      <c r="K600" s="21"/>
      <c r="L600" s="21"/>
      <c r="M600" s="21"/>
      <c r="N600" s="21"/>
      <c r="O600" s="21"/>
      <c r="P600" s="21"/>
      <c r="Q600" s="21"/>
      <c r="R600" s="21"/>
      <c r="S600" s="21"/>
      <c r="T600" s="21"/>
      <c r="U600" s="21"/>
      <c r="V600" s="21"/>
      <c r="W600" s="21"/>
      <c r="X600" s="21"/>
      <c r="Y600" s="21"/>
    </row>
    <row r="601" spans="1:25">
      <c r="A601" s="11"/>
      <c r="B601" s="21"/>
      <c r="C601" s="38"/>
      <c r="D601" s="38"/>
      <c r="E601" s="21"/>
      <c r="F601" s="21"/>
      <c r="G601" s="21"/>
      <c r="H601" s="21"/>
      <c r="I601" s="21"/>
      <c r="J601" s="21"/>
      <c r="K601" s="21"/>
      <c r="L601" s="21"/>
      <c r="M601" s="21"/>
      <c r="N601" s="21"/>
      <c r="O601" s="21"/>
      <c r="P601" s="21"/>
      <c r="Q601" s="21"/>
      <c r="R601" s="21"/>
      <c r="S601" s="21"/>
      <c r="T601" s="21"/>
      <c r="U601" s="21"/>
      <c r="V601" s="21"/>
      <c r="W601" s="21"/>
      <c r="X601" s="21"/>
      <c r="Y601" s="21"/>
    </row>
    <row r="602" spans="1:25">
      <c r="A602" s="11"/>
      <c r="B602" s="21"/>
      <c r="C602" s="38"/>
      <c r="D602" s="38"/>
      <c r="E602" s="21"/>
      <c r="F602" s="21"/>
      <c r="G602" s="21"/>
      <c r="H602" s="21"/>
      <c r="I602" s="21"/>
      <c r="J602" s="21"/>
      <c r="K602" s="21"/>
      <c r="L602" s="21"/>
      <c r="M602" s="21"/>
      <c r="N602" s="21"/>
      <c r="O602" s="21"/>
      <c r="P602" s="21"/>
      <c r="Q602" s="21"/>
      <c r="R602" s="21"/>
      <c r="S602" s="21"/>
      <c r="T602" s="21"/>
      <c r="U602" s="21"/>
      <c r="V602" s="21"/>
      <c r="W602" s="21"/>
      <c r="X602" s="21"/>
      <c r="Y602" s="21"/>
    </row>
    <row r="603" spans="1:25">
      <c r="A603" s="11"/>
      <c r="B603" s="21"/>
      <c r="C603" s="38"/>
      <c r="D603" s="38"/>
      <c r="E603" s="21"/>
      <c r="F603" s="21"/>
      <c r="G603" s="21"/>
      <c r="H603" s="21"/>
      <c r="I603" s="21"/>
      <c r="J603" s="21"/>
      <c r="K603" s="21"/>
      <c r="L603" s="21"/>
      <c r="M603" s="21"/>
      <c r="N603" s="21"/>
      <c r="O603" s="21"/>
      <c r="P603" s="21"/>
      <c r="Q603" s="21"/>
      <c r="R603" s="21"/>
      <c r="S603" s="21"/>
      <c r="T603" s="21"/>
      <c r="U603" s="21"/>
      <c r="V603" s="21"/>
      <c r="W603" s="21"/>
      <c r="X603" s="21"/>
      <c r="Y603" s="21"/>
    </row>
    <row r="604" spans="1:25">
      <c r="A604" s="11"/>
      <c r="B604" s="21"/>
      <c r="C604" s="38"/>
      <c r="D604" s="38"/>
      <c r="E604" s="21"/>
      <c r="F604" s="21"/>
      <c r="G604" s="21"/>
      <c r="H604" s="21"/>
      <c r="I604" s="21"/>
      <c r="J604" s="21"/>
      <c r="K604" s="21"/>
      <c r="L604" s="21"/>
      <c r="M604" s="21"/>
      <c r="N604" s="21"/>
      <c r="O604" s="21"/>
      <c r="P604" s="21"/>
      <c r="Q604" s="21"/>
      <c r="R604" s="21"/>
      <c r="S604" s="21"/>
      <c r="T604" s="21"/>
      <c r="U604" s="21"/>
      <c r="V604" s="21"/>
      <c r="W604" s="21"/>
      <c r="X604" s="21"/>
      <c r="Y604" s="21"/>
    </row>
    <row r="605" spans="1:25">
      <c r="A605" s="11"/>
      <c r="B605" s="21"/>
      <c r="C605" s="38"/>
      <c r="D605" s="38"/>
      <c r="E605" s="21"/>
      <c r="F605" s="21"/>
      <c r="G605" s="21"/>
      <c r="H605" s="21"/>
      <c r="I605" s="21"/>
      <c r="J605" s="21"/>
      <c r="K605" s="21"/>
      <c r="L605" s="21"/>
      <c r="M605" s="21"/>
      <c r="N605" s="21"/>
      <c r="O605" s="21"/>
      <c r="P605" s="21"/>
      <c r="Q605" s="21"/>
      <c r="R605" s="21"/>
      <c r="S605" s="21"/>
      <c r="T605" s="21"/>
      <c r="U605" s="21"/>
      <c r="V605" s="21"/>
      <c r="W605" s="21"/>
      <c r="X605" s="21"/>
      <c r="Y605" s="21"/>
    </row>
    <row r="606" spans="1:25">
      <c r="A606" s="11"/>
      <c r="B606" s="21"/>
      <c r="C606" s="38"/>
      <c r="D606" s="38"/>
      <c r="E606" s="21"/>
      <c r="F606" s="21"/>
      <c r="G606" s="21"/>
      <c r="H606" s="21"/>
      <c r="I606" s="21"/>
      <c r="J606" s="21"/>
      <c r="K606" s="21"/>
      <c r="L606" s="21"/>
      <c r="M606" s="21"/>
      <c r="N606" s="21"/>
      <c r="O606" s="21"/>
      <c r="P606" s="21"/>
      <c r="Q606" s="21"/>
      <c r="R606" s="21"/>
      <c r="S606" s="21"/>
      <c r="T606" s="21"/>
      <c r="U606" s="21"/>
      <c r="V606" s="21"/>
      <c r="W606" s="21"/>
      <c r="X606" s="21"/>
      <c r="Y606" s="21"/>
    </row>
    <row r="607" spans="1:25">
      <c r="A607" s="11"/>
      <c r="B607" s="21"/>
      <c r="C607" s="38"/>
      <c r="D607" s="38"/>
      <c r="E607" s="21"/>
      <c r="F607" s="21"/>
      <c r="G607" s="21"/>
      <c r="H607" s="21"/>
      <c r="I607" s="21"/>
      <c r="J607" s="21"/>
      <c r="K607" s="21"/>
      <c r="L607" s="21"/>
      <c r="M607" s="21"/>
      <c r="N607" s="21"/>
      <c r="O607" s="21"/>
      <c r="P607" s="21"/>
      <c r="Q607" s="21"/>
      <c r="R607" s="21"/>
      <c r="S607" s="21"/>
      <c r="T607" s="21"/>
      <c r="U607" s="21"/>
      <c r="V607" s="21"/>
      <c r="W607" s="21"/>
      <c r="X607" s="21"/>
      <c r="Y607" s="21"/>
    </row>
    <row r="608" spans="1:25">
      <c r="A608" s="11"/>
      <c r="B608" s="21"/>
      <c r="C608" s="38"/>
      <c r="D608" s="38"/>
      <c r="E608" s="21"/>
      <c r="F608" s="21"/>
      <c r="G608" s="21"/>
      <c r="H608" s="21"/>
      <c r="I608" s="21"/>
      <c r="J608" s="21"/>
      <c r="K608" s="21"/>
      <c r="L608" s="21"/>
      <c r="M608" s="21"/>
      <c r="N608" s="21"/>
      <c r="O608" s="21"/>
      <c r="P608" s="21"/>
      <c r="Q608" s="21"/>
      <c r="R608" s="21"/>
      <c r="S608" s="21"/>
      <c r="T608" s="21"/>
      <c r="U608" s="21"/>
      <c r="V608" s="21"/>
      <c r="W608" s="21"/>
      <c r="X608" s="21"/>
      <c r="Y608" s="21"/>
    </row>
    <row r="609" spans="1:25">
      <c r="A609" s="11"/>
      <c r="B609" s="21"/>
      <c r="C609" s="38"/>
      <c r="D609" s="38"/>
      <c r="E609" s="21"/>
      <c r="F609" s="21"/>
      <c r="G609" s="21"/>
      <c r="H609" s="21"/>
      <c r="I609" s="21"/>
      <c r="J609" s="21"/>
      <c r="K609" s="21"/>
      <c r="L609" s="21"/>
      <c r="M609" s="21"/>
      <c r="N609" s="21"/>
      <c r="O609" s="21"/>
      <c r="P609" s="21"/>
      <c r="Q609" s="21"/>
      <c r="R609" s="21"/>
      <c r="S609" s="21"/>
      <c r="T609" s="21"/>
      <c r="U609" s="21"/>
      <c r="V609" s="21"/>
      <c r="W609" s="21"/>
      <c r="X609" s="21"/>
      <c r="Y609" s="21"/>
    </row>
    <row r="610" spans="1:25">
      <c r="A610" s="11"/>
      <c r="B610" s="21"/>
      <c r="C610" s="38"/>
      <c r="D610" s="38"/>
      <c r="E610" s="21"/>
      <c r="F610" s="21"/>
      <c r="G610" s="21"/>
      <c r="H610" s="21"/>
      <c r="I610" s="21"/>
      <c r="J610" s="21"/>
      <c r="K610" s="21"/>
      <c r="L610" s="21"/>
      <c r="M610" s="21"/>
      <c r="N610" s="21"/>
      <c r="O610" s="21"/>
      <c r="P610" s="21"/>
      <c r="Q610" s="21"/>
      <c r="R610" s="21"/>
      <c r="S610" s="21"/>
      <c r="T610" s="21"/>
      <c r="U610" s="21"/>
      <c r="V610" s="21"/>
      <c r="W610" s="21"/>
      <c r="X610" s="21"/>
      <c r="Y610" s="21"/>
    </row>
    <row r="611" spans="1:25">
      <c r="A611" s="11"/>
      <c r="B611" s="21"/>
      <c r="C611" s="38"/>
      <c r="D611" s="38"/>
      <c r="E611" s="21"/>
      <c r="F611" s="21"/>
      <c r="G611" s="21"/>
      <c r="H611" s="21"/>
      <c r="I611" s="21"/>
      <c r="J611" s="21"/>
      <c r="K611" s="21"/>
      <c r="L611" s="21"/>
      <c r="M611" s="21"/>
      <c r="N611" s="21"/>
      <c r="O611" s="21"/>
      <c r="P611" s="21"/>
      <c r="Q611" s="21"/>
      <c r="R611" s="21"/>
      <c r="S611" s="21"/>
      <c r="T611" s="21"/>
      <c r="U611" s="21"/>
      <c r="V611" s="21"/>
      <c r="W611" s="21"/>
      <c r="X611" s="21"/>
      <c r="Y611" s="21"/>
    </row>
    <row r="612" spans="1:25">
      <c r="A612" s="11"/>
      <c r="B612" s="21"/>
      <c r="C612" s="38"/>
      <c r="D612" s="38"/>
      <c r="E612" s="21"/>
      <c r="F612" s="21"/>
      <c r="G612" s="21"/>
      <c r="H612" s="21"/>
      <c r="I612" s="21"/>
      <c r="J612" s="21"/>
      <c r="K612" s="21"/>
      <c r="L612" s="21"/>
      <c r="M612" s="21"/>
      <c r="N612" s="21"/>
      <c r="O612" s="21"/>
      <c r="P612" s="21"/>
      <c r="Q612" s="21"/>
      <c r="R612" s="21"/>
      <c r="S612" s="21"/>
      <c r="T612" s="21"/>
      <c r="U612" s="21"/>
      <c r="V612" s="21"/>
      <c r="W612" s="21"/>
      <c r="X612" s="21"/>
      <c r="Y612" s="21"/>
    </row>
    <row r="613" spans="1:25">
      <c r="A613" s="11"/>
      <c r="B613" s="21"/>
      <c r="C613" s="38"/>
      <c r="D613" s="38"/>
      <c r="E613" s="21"/>
      <c r="F613" s="21"/>
      <c r="G613" s="21"/>
      <c r="H613" s="21"/>
      <c r="I613" s="21"/>
      <c r="J613" s="21"/>
      <c r="K613" s="21"/>
      <c r="L613" s="21"/>
      <c r="M613" s="21"/>
      <c r="N613" s="21"/>
      <c r="O613" s="21"/>
      <c r="P613" s="21"/>
      <c r="Q613" s="21"/>
      <c r="R613" s="21"/>
      <c r="S613" s="21"/>
      <c r="T613" s="21"/>
      <c r="U613" s="21"/>
      <c r="V613" s="21"/>
      <c r="W613" s="21"/>
      <c r="X613" s="21"/>
      <c r="Y613" s="21"/>
    </row>
    <row r="614" spans="1:25">
      <c r="A614" s="11"/>
      <c r="B614" s="21"/>
      <c r="C614" s="38"/>
      <c r="D614" s="38"/>
      <c r="E614" s="21"/>
      <c r="F614" s="21"/>
      <c r="G614" s="21"/>
      <c r="H614" s="21"/>
      <c r="I614" s="21"/>
      <c r="J614" s="21"/>
      <c r="K614" s="21"/>
      <c r="L614" s="21"/>
      <c r="M614" s="21"/>
      <c r="N614" s="21"/>
      <c r="O614" s="21"/>
      <c r="P614" s="21"/>
      <c r="Q614" s="21"/>
      <c r="R614" s="21"/>
      <c r="S614" s="21"/>
      <c r="T614" s="21"/>
      <c r="U614" s="21"/>
      <c r="V614" s="21"/>
      <c r="W614" s="21"/>
      <c r="X614" s="21"/>
      <c r="Y614" s="21"/>
    </row>
    <row r="615" spans="1:25">
      <c r="A615" s="11"/>
      <c r="B615" s="21"/>
      <c r="C615" s="38"/>
      <c r="D615" s="38"/>
      <c r="E615" s="21"/>
      <c r="F615" s="21"/>
      <c r="G615" s="21"/>
      <c r="H615" s="21"/>
      <c r="I615" s="21"/>
      <c r="J615" s="21"/>
      <c r="K615" s="21"/>
      <c r="L615" s="21"/>
      <c r="M615" s="21"/>
      <c r="N615" s="21"/>
      <c r="O615" s="21"/>
      <c r="P615" s="21"/>
      <c r="Q615" s="21"/>
      <c r="R615" s="21"/>
      <c r="S615" s="21"/>
      <c r="T615" s="21"/>
      <c r="U615" s="21"/>
      <c r="V615" s="21"/>
      <c r="W615" s="21"/>
      <c r="X615" s="21"/>
      <c r="Y615" s="21"/>
    </row>
    <row r="616" spans="1:25">
      <c r="A616" s="11"/>
      <c r="B616" s="21"/>
      <c r="C616" s="38"/>
      <c r="D616" s="38"/>
      <c r="E616" s="21"/>
      <c r="F616" s="21"/>
      <c r="G616" s="21"/>
      <c r="H616" s="21"/>
      <c r="I616" s="21"/>
      <c r="J616" s="21"/>
      <c r="K616" s="21"/>
      <c r="L616" s="21"/>
      <c r="M616" s="21"/>
      <c r="N616" s="21"/>
      <c r="O616" s="21"/>
      <c r="P616" s="21"/>
      <c r="Q616" s="21"/>
      <c r="R616" s="21"/>
      <c r="S616" s="21"/>
      <c r="T616" s="21"/>
      <c r="U616" s="21"/>
      <c r="V616" s="21"/>
      <c r="W616" s="21"/>
      <c r="X616" s="21"/>
      <c r="Y616" s="21"/>
    </row>
    <row r="617" spans="1:25">
      <c r="A617" s="11"/>
      <c r="B617" s="21"/>
      <c r="C617" s="38"/>
      <c r="D617" s="38"/>
      <c r="E617" s="21"/>
      <c r="F617" s="21"/>
      <c r="G617" s="21"/>
      <c r="H617" s="21"/>
      <c r="I617" s="21"/>
      <c r="J617" s="21"/>
      <c r="K617" s="21"/>
      <c r="L617" s="21"/>
      <c r="M617" s="21"/>
      <c r="N617" s="21"/>
      <c r="O617" s="21"/>
      <c r="P617" s="21"/>
      <c r="Q617" s="21"/>
      <c r="R617" s="21"/>
      <c r="S617" s="21"/>
      <c r="T617" s="21"/>
      <c r="U617" s="21"/>
      <c r="V617" s="21"/>
      <c r="W617" s="21"/>
      <c r="X617" s="21"/>
      <c r="Y617" s="21"/>
    </row>
    <row r="618" spans="1:25">
      <c r="A618" s="11"/>
      <c r="B618" s="21"/>
      <c r="C618" s="38"/>
      <c r="D618" s="38"/>
      <c r="E618" s="21"/>
      <c r="F618" s="21"/>
      <c r="G618" s="21"/>
      <c r="H618" s="21"/>
      <c r="I618" s="21"/>
      <c r="J618" s="21"/>
      <c r="K618" s="21"/>
      <c r="L618" s="21"/>
      <c r="M618" s="21"/>
      <c r="N618" s="21"/>
      <c r="O618" s="21"/>
      <c r="P618" s="21"/>
      <c r="Q618" s="21"/>
      <c r="R618" s="21"/>
      <c r="S618" s="21"/>
      <c r="T618" s="21"/>
      <c r="U618" s="21"/>
      <c r="V618" s="21"/>
      <c r="W618" s="21"/>
      <c r="X618" s="21"/>
      <c r="Y618" s="21"/>
    </row>
    <row r="619" spans="1:25">
      <c r="A619" s="11"/>
      <c r="B619" s="21"/>
      <c r="C619" s="38"/>
      <c r="D619" s="38"/>
      <c r="E619" s="21"/>
      <c r="F619" s="21"/>
      <c r="G619" s="21"/>
      <c r="H619" s="21"/>
      <c r="I619" s="21"/>
      <c r="J619" s="21"/>
      <c r="K619" s="21"/>
      <c r="L619" s="21"/>
      <c r="M619" s="21"/>
      <c r="N619" s="21"/>
      <c r="O619" s="21"/>
      <c r="P619" s="21"/>
      <c r="Q619" s="21"/>
      <c r="R619" s="21"/>
      <c r="S619" s="21"/>
      <c r="T619" s="21"/>
      <c r="U619" s="21"/>
      <c r="V619" s="21"/>
      <c r="W619" s="21"/>
      <c r="X619" s="21"/>
      <c r="Y619" s="21"/>
    </row>
    <row r="620" spans="1:25">
      <c r="A620" s="11"/>
      <c r="B620" s="21"/>
      <c r="C620" s="38"/>
      <c r="D620" s="38"/>
      <c r="E620" s="21"/>
      <c r="F620" s="21"/>
      <c r="G620" s="21"/>
      <c r="H620" s="21"/>
      <c r="I620" s="21"/>
      <c r="J620" s="21"/>
      <c r="K620" s="21"/>
      <c r="L620" s="21"/>
      <c r="M620" s="21"/>
      <c r="N620" s="21"/>
      <c r="O620" s="21"/>
      <c r="P620" s="21"/>
      <c r="Q620" s="21"/>
      <c r="R620" s="21"/>
      <c r="S620" s="21"/>
      <c r="T620" s="21"/>
      <c r="U620" s="21"/>
      <c r="V620" s="21"/>
      <c r="W620" s="21"/>
      <c r="X620" s="21"/>
      <c r="Y620" s="21"/>
    </row>
    <row r="621" spans="1:25">
      <c r="A621" s="11"/>
      <c r="B621" s="21"/>
      <c r="C621" s="38"/>
      <c r="D621" s="38"/>
      <c r="E621" s="21"/>
      <c r="F621" s="21"/>
      <c r="G621" s="21"/>
      <c r="H621" s="21"/>
      <c r="I621" s="21"/>
      <c r="J621" s="21"/>
      <c r="K621" s="21"/>
      <c r="L621" s="21"/>
      <c r="M621" s="21"/>
      <c r="N621" s="21"/>
      <c r="O621" s="21"/>
      <c r="P621" s="21"/>
      <c r="Q621" s="21"/>
      <c r="R621" s="21"/>
      <c r="S621" s="21"/>
      <c r="T621" s="21"/>
      <c r="U621" s="21"/>
      <c r="V621" s="21"/>
      <c r="W621" s="21"/>
      <c r="X621" s="21"/>
      <c r="Y621" s="21"/>
    </row>
    <row r="622" spans="1:25">
      <c r="A622" s="11"/>
      <c r="B622" s="21"/>
      <c r="C622" s="38"/>
      <c r="D622" s="38"/>
      <c r="E622" s="21"/>
      <c r="F622" s="21"/>
      <c r="G622" s="21"/>
      <c r="H622" s="21"/>
      <c r="I622" s="21"/>
      <c r="J622" s="21"/>
      <c r="K622" s="21"/>
      <c r="L622" s="21"/>
      <c r="M622" s="21"/>
      <c r="N622" s="21"/>
      <c r="O622" s="21"/>
      <c r="P622" s="21"/>
      <c r="Q622" s="21"/>
      <c r="R622" s="21"/>
      <c r="S622" s="21"/>
      <c r="T622" s="21"/>
      <c r="U622" s="21"/>
      <c r="V622" s="21"/>
      <c r="W622" s="21"/>
      <c r="X622" s="21"/>
      <c r="Y622" s="21"/>
    </row>
    <row r="623" spans="1:25">
      <c r="A623" s="11"/>
      <c r="B623" s="21"/>
      <c r="C623" s="38"/>
      <c r="D623" s="38"/>
      <c r="E623" s="21"/>
      <c r="F623" s="21"/>
      <c r="G623" s="21"/>
      <c r="H623" s="21"/>
      <c r="I623" s="21"/>
      <c r="J623" s="21"/>
      <c r="K623" s="21"/>
      <c r="L623" s="21"/>
      <c r="M623" s="21"/>
      <c r="N623" s="21"/>
      <c r="O623" s="21"/>
      <c r="P623" s="21"/>
      <c r="Q623" s="21"/>
      <c r="R623" s="21"/>
      <c r="S623" s="21"/>
      <c r="T623" s="21"/>
      <c r="U623" s="21"/>
      <c r="V623" s="21"/>
      <c r="W623" s="21"/>
      <c r="X623" s="21"/>
      <c r="Y623" s="21"/>
    </row>
    <row r="624" spans="1:25">
      <c r="A624" s="11"/>
      <c r="B624" s="21"/>
      <c r="C624" s="38"/>
      <c r="D624" s="38"/>
      <c r="E624" s="21"/>
      <c r="F624" s="21"/>
      <c r="G624" s="21"/>
      <c r="H624" s="21"/>
      <c r="I624" s="21"/>
      <c r="J624" s="21"/>
      <c r="K624" s="21"/>
      <c r="L624" s="21"/>
      <c r="M624" s="21"/>
      <c r="N624" s="21"/>
      <c r="O624" s="21"/>
      <c r="P624" s="21"/>
      <c r="Q624" s="21"/>
      <c r="R624" s="21"/>
      <c r="S624" s="21"/>
      <c r="T624" s="21"/>
      <c r="U624" s="21"/>
      <c r="V624" s="21"/>
      <c r="W624" s="21"/>
      <c r="X624" s="21"/>
      <c r="Y624" s="21"/>
    </row>
    <row r="625" spans="1:25">
      <c r="A625" s="11"/>
      <c r="B625" s="21"/>
      <c r="C625" s="38"/>
      <c r="D625" s="38"/>
      <c r="E625" s="21"/>
      <c r="F625" s="21"/>
      <c r="G625" s="21"/>
      <c r="H625" s="21"/>
      <c r="I625" s="21"/>
      <c r="J625" s="21"/>
      <c r="K625" s="21"/>
      <c r="L625" s="21"/>
      <c r="M625" s="21"/>
      <c r="N625" s="21"/>
      <c r="O625" s="21"/>
      <c r="P625" s="21"/>
      <c r="Q625" s="21"/>
      <c r="R625" s="21"/>
      <c r="S625" s="21"/>
      <c r="T625" s="21"/>
      <c r="U625" s="21"/>
      <c r="V625" s="21"/>
      <c r="W625" s="21"/>
      <c r="X625" s="21"/>
      <c r="Y625" s="21"/>
    </row>
    <row r="626" spans="1:25">
      <c r="A626" s="11"/>
      <c r="B626" s="21"/>
      <c r="C626" s="38"/>
      <c r="D626" s="38"/>
      <c r="E626" s="21"/>
      <c r="F626" s="21"/>
      <c r="G626" s="21"/>
      <c r="H626" s="21"/>
      <c r="I626" s="21"/>
      <c r="J626" s="21"/>
      <c r="K626" s="21"/>
      <c r="L626" s="21"/>
      <c r="M626" s="21"/>
      <c r="N626" s="21"/>
      <c r="O626" s="21"/>
      <c r="P626" s="21"/>
      <c r="Q626" s="21"/>
      <c r="R626" s="21"/>
      <c r="S626" s="21"/>
      <c r="T626" s="21"/>
      <c r="U626" s="21"/>
      <c r="V626" s="21"/>
      <c r="W626" s="21"/>
      <c r="X626" s="21"/>
      <c r="Y626" s="21"/>
    </row>
    <row r="627" spans="1:25">
      <c r="A627" s="11"/>
      <c r="B627" s="21"/>
      <c r="C627" s="38"/>
      <c r="D627" s="38"/>
      <c r="E627" s="21"/>
      <c r="F627" s="21"/>
      <c r="G627" s="21"/>
      <c r="H627" s="21"/>
      <c r="I627" s="21"/>
      <c r="J627" s="21"/>
      <c r="K627" s="21"/>
      <c r="L627" s="21"/>
      <c r="M627" s="21"/>
      <c r="N627" s="21"/>
      <c r="O627" s="21"/>
      <c r="P627" s="21"/>
      <c r="Q627" s="21"/>
      <c r="R627" s="21"/>
      <c r="S627" s="21"/>
      <c r="T627" s="21"/>
      <c r="U627" s="21"/>
      <c r="V627" s="21"/>
      <c r="W627" s="21"/>
      <c r="X627" s="21"/>
      <c r="Y627" s="21"/>
    </row>
    <row r="628" spans="1:25">
      <c r="A628" s="11"/>
      <c r="B628" s="21"/>
      <c r="C628" s="38"/>
      <c r="D628" s="38"/>
      <c r="E628" s="21"/>
      <c r="F628" s="21"/>
      <c r="G628" s="21"/>
      <c r="H628" s="21"/>
      <c r="I628" s="21"/>
      <c r="J628" s="21"/>
      <c r="K628" s="21"/>
      <c r="L628" s="21"/>
      <c r="M628" s="21"/>
      <c r="N628" s="21"/>
      <c r="O628" s="21"/>
      <c r="P628" s="21"/>
      <c r="Q628" s="21"/>
      <c r="R628" s="21"/>
      <c r="S628" s="21"/>
      <c r="T628" s="21"/>
      <c r="U628" s="21"/>
      <c r="V628" s="21"/>
      <c r="W628" s="21"/>
      <c r="X628" s="21"/>
      <c r="Y628" s="21"/>
    </row>
    <row r="629" spans="1:25">
      <c r="A629" s="11"/>
      <c r="B629" s="21"/>
      <c r="C629" s="38"/>
      <c r="D629" s="38"/>
      <c r="E629" s="21"/>
      <c r="F629" s="21"/>
      <c r="G629" s="21"/>
      <c r="H629" s="21"/>
      <c r="I629" s="21"/>
      <c r="J629" s="21"/>
      <c r="K629" s="21"/>
      <c r="L629" s="21"/>
      <c r="M629" s="21"/>
      <c r="N629" s="21"/>
      <c r="O629" s="21"/>
      <c r="P629" s="21"/>
      <c r="Q629" s="21"/>
      <c r="R629" s="21"/>
      <c r="S629" s="21"/>
      <c r="T629" s="21"/>
      <c r="U629" s="21"/>
      <c r="V629" s="21"/>
      <c r="W629" s="21"/>
      <c r="X629" s="21"/>
      <c r="Y629" s="21"/>
    </row>
    <row r="630" spans="1:25">
      <c r="A630" s="11"/>
      <c r="B630" s="21"/>
      <c r="C630" s="38"/>
      <c r="D630" s="38"/>
      <c r="E630" s="21"/>
      <c r="F630" s="21"/>
      <c r="G630" s="21"/>
      <c r="H630" s="21"/>
      <c r="I630" s="21"/>
      <c r="J630" s="21"/>
      <c r="K630" s="21"/>
      <c r="L630" s="21"/>
      <c r="M630" s="21"/>
      <c r="N630" s="21"/>
      <c r="O630" s="21"/>
      <c r="P630" s="21"/>
      <c r="Q630" s="21"/>
      <c r="R630" s="21"/>
      <c r="S630" s="21"/>
      <c r="T630" s="21"/>
      <c r="U630" s="21"/>
      <c r="V630" s="21"/>
      <c r="W630" s="21"/>
      <c r="X630" s="21"/>
      <c r="Y630" s="21"/>
    </row>
    <row r="631" spans="1:25">
      <c r="A631" s="11"/>
      <c r="B631" s="21"/>
      <c r="C631" s="38"/>
      <c r="D631" s="38"/>
      <c r="E631" s="21"/>
      <c r="F631" s="21"/>
      <c r="G631" s="21"/>
      <c r="H631" s="21"/>
      <c r="I631" s="21"/>
      <c r="J631" s="21"/>
      <c r="K631" s="21"/>
      <c r="L631" s="21"/>
      <c r="M631" s="21"/>
      <c r="N631" s="21"/>
      <c r="O631" s="21"/>
      <c r="P631" s="21"/>
      <c r="Q631" s="21"/>
      <c r="R631" s="21"/>
      <c r="S631" s="21"/>
      <c r="T631" s="21"/>
      <c r="U631" s="21"/>
      <c r="V631" s="21"/>
      <c r="W631" s="21"/>
      <c r="X631" s="21"/>
      <c r="Y631" s="21"/>
    </row>
    <row r="632" spans="1:25">
      <c r="A632" s="11"/>
      <c r="B632" s="21"/>
      <c r="C632" s="38"/>
      <c r="D632" s="38"/>
      <c r="E632" s="21"/>
      <c r="F632" s="21"/>
      <c r="G632" s="21"/>
      <c r="H632" s="21"/>
      <c r="I632" s="21"/>
      <c r="J632" s="21"/>
      <c r="K632" s="21"/>
      <c r="L632" s="21"/>
      <c r="M632" s="21"/>
      <c r="N632" s="21"/>
      <c r="O632" s="21"/>
      <c r="P632" s="21"/>
      <c r="Q632" s="21"/>
      <c r="R632" s="21"/>
      <c r="S632" s="21"/>
      <c r="T632" s="21"/>
      <c r="U632" s="21"/>
      <c r="V632" s="21"/>
      <c r="W632" s="21"/>
      <c r="X632" s="21"/>
      <c r="Y632" s="21"/>
    </row>
    <row r="633" spans="1:25">
      <c r="A633" s="11"/>
      <c r="B633" s="21"/>
      <c r="C633" s="38"/>
      <c r="D633" s="38"/>
      <c r="E633" s="21"/>
      <c r="F633" s="21"/>
      <c r="G633" s="21"/>
      <c r="H633" s="21"/>
      <c r="I633" s="21"/>
      <c r="J633" s="21"/>
      <c r="K633" s="21"/>
      <c r="L633" s="21"/>
      <c r="M633" s="21"/>
      <c r="N633" s="21"/>
      <c r="O633" s="21"/>
      <c r="P633" s="21"/>
      <c r="Q633" s="21"/>
      <c r="R633" s="21"/>
      <c r="S633" s="21"/>
      <c r="T633" s="21"/>
      <c r="U633" s="21"/>
      <c r="V633" s="21"/>
      <c r="W633" s="21"/>
      <c r="X633" s="21"/>
      <c r="Y633" s="21"/>
    </row>
    <row r="634" spans="1:25">
      <c r="A634" s="11"/>
      <c r="B634" s="21"/>
      <c r="C634" s="38"/>
      <c r="D634" s="38"/>
      <c r="E634" s="21"/>
      <c r="F634" s="21"/>
      <c r="G634" s="21"/>
      <c r="H634" s="21"/>
      <c r="I634" s="21"/>
      <c r="J634" s="21"/>
      <c r="K634" s="21"/>
      <c r="L634" s="21"/>
      <c r="M634" s="21"/>
      <c r="N634" s="21"/>
      <c r="O634" s="21"/>
      <c r="P634" s="21"/>
      <c r="Q634" s="21"/>
      <c r="R634" s="21"/>
      <c r="S634" s="21"/>
      <c r="T634" s="21"/>
      <c r="U634" s="21"/>
      <c r="V634" s="21"/>
      <c r="W634" s="21"/>
      <c r="X634" s="21"/>
      <c r="Y634" s="21"/>
    </row>
    <row r="635" spans="1:25">
      <c r="A635" s="11"/>
      <c r="B635" s="21"/>
      <c r="C635" s="38"/>
      <c r="D635" s="38"/>
      <c r="E635" s="21"/>
      <c r="F635" s="21"/>
      <c r="G635" s="21"/>
      <c r="H635" s="21"/>
      <c r="I635" s="21"/>
      <c r="J635" s="21"/>
      <c r="K635" s="21"/>
      <c r="L635" s="21"/>
      <c r="M635" s="21"/>
      <c r="N635" s="21"/>
      <c r="O635" s="21"/>
      <c r="P635" s="21"/>
      <c r="Q635" s="21"/>
      <c r="R635" s="21"/>
      <c r="S635" s="21"/>
      <c r="T635" s="21"/>
      <c r="U635" s="21"/>
      <c r="V635" s="21"/>
      <c r="W635" s="21"/>
      <c r="X635" s="21"/>
      <c r="Y635" s="21"/>
    </row>
    <row r="636" spans="1:25">
      <c r="A636" s="11"/>
      <c r="B636" s="21"/>
      <c r="C636" s="38"/>
      <c r="D636" s="38"/>
      <c r="E636" s="21"/>
      <c r="F636" s="21"/>
      <c r="G636" s="21"/>
      <c r="H636" s="21"/>
      <c r="I636" s="21"/>
      <c r="J636" s="21"/>
      <c r="K636" s="21"/>
      <c r="L636" s="21"/>
      <c r="M636" s="21"/>
      <c r="N636" s="21"/>
      <c r="O636" s="21"/>
      <c r="P636" s="21"/>
      <c r="Q636" s="21"/>
      <c r="R636" s="21"/>
      <c r="S636" s="21"/>
      <c r="T636" s="21"/>
      <c r="U636" s="21"/>
      <c r="V636" s="21"/>
      <c r="W636" s="21"/>
      <c r="X636" s="21"/>
      <c r="Y636" s="21"/>
    </row>
    <row r="637" spans="1:25">
      <c r="A637" s="11"/>
      <c r="B637" s="21"/>
      <c r="C637" s="38"/>
      <c r="D637" s="38"/>
      <c r="E637" s="21"/>
      <c r="F637" s="21"/>
      <c r="G637" s="21"/>
      <c r="H637" s="21"/>
      <c r="I637" s="21"/>
      <c r="J637" s="21"/>
      <c r="K637" s="21"/>
      <c r="L637" s="21"/>
      <c r="M637" s="21"/>
      <c r="N637" s="21"/>
      <c r="O637" s="21"/>
      <c r="P637" s="21"/>
      <c r="Q637" s="21"/>
      <c r="R637" s="21"/>
      <c r="S637" s="21"/>
      <c r="T637" s="21"/>
      <c r="U637" s="21"/>
      <c r="V637" s="21"/>
      <c r="W637" s="21"/>
      <c r="X637" s="21"/>
      <c r="Y637" s="21"/>
    </row>
    <row r="638" spans="1:25">
      <c r="A638" s="11"/>
      <c r="B638" s="21"/>
      <c r="C638" s="38"/>
      <c r="D638" s="38"/>
      <c r="E638" s="21"/>
      <c r="F638" s="21"/>
      <c r="G638" s="21"/>
      <c r="H638" s="21"/>
      <c r="I638" s="21"/>
      <c r="J638" s="21"/>
      <c r="K638" s="21"/>
      <c r="L638" s="21"/>
      <c r="M638" s="21"/>
      <c r="N638" s="21"/>
      <c r="O638" s="21"/>
      <c r="P638" s="21"/>
      <c r="Q638" s="21"/>
      <c r="R638" s="21"/>
      <c r="S638" s="21"/>
      <c r="T638" s="21"/>
      <c r="U638" s="21"/>
      <c r="V638" s="21"/>
      <c r="W638" s="21"/>
      <c r="X638" s="21"/>
      <c r="Y638" s="21"/>
    </row>
    <row r="639" spans="1:25">
      <c r="A639" s="11"/>
      <c r="B639" s="21"/>
      <c r="C639" s="38"/>
      <c r="D639" s="38"/>
      <c r="E639" s="21"/>
      <c r="F639" s="21"/>
      <c r="G639" s="21"/>
      <c r="H639" s="21"/>
      <c r="I639" s="21"/>
      <c r="J639" s="21"/>
      <c r="K639" s="21"/>
      <c r="L639" s="21"/>
      <c r="M639" s="21"/>
      <c r="N639" s="21"/>
      <c r="O639" s="21"/>
      <c r="P639" s="21"/>
      <c r="Q639" s="21"/>
      <c r="R639" s="21"/>
      <c r="S639" s="21"/>
      <c r="T639" s="21"/>
      <c r="U639" s="21"/>
      <c r="V639" s="21"/>
      <c r="W639" s="21"/>
      <c r="X639" s="21"/>
      <c r="Y639" s="21"/>
    </row>
    <row r="640" spans="1:25">
      <c r="A640" s="11"/>
      <c r="B640" s="21"/>
      <c r="C640" s="38"/>
      <c r="D640" s="38"/>
      <c r="E640" s="21"/>
      <c r="F640" s="21"/>
      <c r="G640" s="21"/>
      <c r="H640" s="21"/>
      <c r="I640" s="21"/>
      <c r="J640" s="21"/>
      <c r="K640" s="21"/>
      <c r="L640" s="21"/>
      <c r="M640" s="21"/>
      <c r="N640" s="21"/>
      <c r="O640" s="21"/>
      <c r="P640" s="21"/>
      <c r="Q640" s="21"/>
      <c r="R640" s="21"/>
      <c r="S640" s="21"/>
      <c r="T640" s="21"/>
      <c r="U640" s="21"/>
      <c r="V640" s="21"/>
      <c r="W640" s="21"/>
      <c r="X640" s="21"/>
      <c r="Y640" s="21"/>
    </row>
    <row r="641" spans="1:25">
      <c r="A641" s="11"/>
      <c r="B641" s="21"/>
      <c r="C641" s="38"/>
      <c r="D641" s="38"/>
      <c r="E641" s="21"/>
      <c r="F641" s="21"/>
      <c r="G641" s="21"/>
      <c r="H641" s="21"/>
      <c r="I641" s="21"/>
      <c r="J641" s="21"/>
      <c r="K641" s="21"/>
      <c r="L641" s="21"/>
      <c r="M641" s="21"/>
      <c r="N641" s="21"/>
      <c r="O641" s="21"/>
      <c r="P641" s="21"/>
      <c r="Q641" s="21"/>
      <c r="R641" s="21"/>
      <c r="S641" s="21"/>
      <c r="T641" s="21"/>
      <c r="U641" s="21"/>
      <c r="V641" s="21"/>
      <c r="W641" s="21"/>
      <c r="X641" s="21"/>
      <c r="Y641" s="21"/>
    </row>
    <row r="642" spans="1:25">
      <c r="A642" s="11"/>
      <c r="B642" s="21"/>
      <c r="C642" s="38"/>
      <c r="D642" s="38"/>
      <c r="E642" s="21"/>
      <c r="F642" s="21"/>
      <c r="G642" s="21"/>
      <c r="H642" s="21"/>
      <c r="I642" s="21"/>
      <c r="J642" s="21"/>
      <c r="K642" s="21"/>
      <c r="L642" s="21"/>
      <c r="M642" s="21"/>
      <c r="N642" s="21"/>
      <c r="O642" s="21"/>
      <c r="P642" s="21"/>
      <c r="Q642" s="21"/>
      <c r="R642" s="21"/>
      <c r="S642" s="21"/>
      <c r="T642" s="21"/>
      <c r="U642" s="21"/>
      <c r="V642" s="21"/>
      <c r="W642" s="21"/>
      <c r="X642" s="21"/>
      <c r="Y642" s="21"/>
    </row>
    <row r="643" spans="1:25">
      <c r="A643" s="11"/>
      <c r="B643" s="21"/>
      <c r="C643" s="38"/>
      <c r="D643" s="38"/>
      <c r="E643" s="21"/>
      <c r="F643" s="21"/>
      <c r="G643" s="21"/>
      <c r="H643" s="21"/>
      <c r="I643" s="21"/>
      <c r="J643" s="21"/>
      <c r="K643" s="21"/>
      <c r="L643" s="21"/>
      <c r="M643" s="21"/>
      <c r="N643" s="21"/>
      <c r="O643" s="21"/>
      <c r="P643" s="21"/>
      <c r="Q643" s="21"/>
      <c r="R643" s="21"/>
      <c r="S643" s="21"/>
      <c r="T643" s="21"/>
      <c r="U643" s="21"/>
      <c r="V643" s="21"/>
      <c r="W643" s="21"/>
      <c r="X643" s="21"/>
      <c r="Y643" s="21"/>
    </row>
    <row r="644" spans="1:25">
      <c r="A644" s="11"/>
      <c r="B644" s="21"/>
      <c r="C644" s="38"/>
      <c r="D644" s="38"/>
      <c r="E644" s="21"/>
      <c r="F644" s="21"/>
      <c r="G644" s="21"/>
      <c r="H644" s="21"/>
      <c r="I644" s="21"/>
      <c r="J644" s="21"/>
      <c r="K644" s="21"/>
      <c r="L644" s="21"/>
      <c r="M644" s="21"/>
      <c r="N644" s="21"/>
      <c r="O644" s="21"/>
      <c r="P644" s="21"/>
      <c r="Q644" s="21"/>
      <c r="R644" s="21"/>
      <c r="S644" s="21"/>
      <c r="T644" s="21"/>
      <c r="U644" s="21"/>
      <c r="V644" s="21"/>
      <c r="W644" s="21"/>
      <c r="X644" s="21"/>
      <c r="Y644" s="21"/>
    </row>
    <row r="645" spans="1:25">
      <c r="A645" s="11"/>
      <c r="B645" s="21"/>
      <c r="C645" s="38"/>
      <c r="D645" s="38"/>
      <c r="E645" s="21"/>
      <c r="F645" s="21"/>
      <c r="G645" s="21"/>
      <c r="H645" s="21"/>
      <c r="I645" s="21"/>
      <c r="J645" s="21"/>
      <c r="K645" s="21"/>
      <c r="L645" s="21"/>
      <c r="M645" s="21"/>
      <c r="N645" s="21"/>
      <c r="O645" s="21"/>
      <c r="P645" s="21"/>
      <c r="Q645" s="21"/>
      <c r="R645" s="21"/>
      <c r="S645" s="21"/>
      <c r="T645" s="21"/>
      <c r="U645" s="21"/>
      <c r="V645" s="21"/>
      <c r="W645" s="21"/>
      <c r="X645" s="21"/>
      <c r="Y645" s="21"/>
    </row>
    <row r="646" spans="1:25">
      <c r="A646" s="11"/>
      <c r="B646" s="21"/>
      <c r="C646" s="38"/>
      <c r="D646" s="38"/>
      <c r="E646" s="21"/>
      <c r="F646" s="21"/>
      <c r="G646" s="21"/>
      <c r="H646" s="21"/>
      <c r="I646" s="21"/>
      <c r="J646" s="21"/>
      <c r="K646" s="21"/>
      <c r="L646" s="21"/>
      <c r="M646" s="21"/>
      <c r="N646" s="21"/>
      <c r="O646" s="21"/>
      <c r="P646" s="21"/>
      <c r="Q646" s="21"/>
      <c r="R646" s="21"/>
      <c r="S646" s="21"/>
      <c r="T646" s="21"/>
      <c r="U646" s="21"/>
      <c r="V646" s="21"/>
      <c r="W646" s="21"/>
      <c r="X646" s="21"/>
      <c r="Y646" s="21"/>
    </row>
    <row r="647" spans="1:25">
      <c r="A647" s="11"/>
      <c r="B647" s="21"/>
      <c r="C647" s="38"/>
      <c r="D647" s="38"/>
      <c r="E647" s="21"/>
      <c r="F647" s="21"/>
      <c r="G647" s="21"/>
      <c r="H647" s="21"/>
      <c r="I647" s="21"/>
      <c r="J647" s="21"/>
      <c r="K647" s="21"/>
      <c r="L647" s="21"/>
      <c r="M647" s="21"/>
      <c r="N647" s="21"/>
      <c r="O647" s="21"/>
      <c r="P647" s="21"/>
      <c r="Q647" s="21"/>
      <c r="R647" s="21"/>
      <c r="S647" s="21"/>
      <c r="T647" s="21"/>
      <c r="U647" s="21"/>
      <c r="V647" s="21"/>
      <c r="W647" s="21"/>
      <c r="X647" s="21"/>
      <c r="Y647" s="21"/>
    </row>
    <row r="648" spans="1:25">
      <c r="A648" s="11"/>
      <c r="B648" s="21"/>
      <c r="C648" s="38"/>
      <c r="D648" s="38"/>
      <c r="E648" s="21"/>
      <c r="F648" s="21"/>
      <c r="G648" s="21"/>
      <c r="H648" s="21"/>
      <c r="I648" s="21"/>
      <c r="J648" s="21"/>
      <c r="K648" s="21"/>
      <c r="L648" s="21"/>
      <c r="M648" s="21"/>
      <c r="N648" s="21"/>
      <c r="O648" s="21"/>
      <c r="P648" s="21"/>
      <c r="Q648" s="21"/>
      <c r="R648" s="21"/>
      <c r="S648" s="21"/>
      <c r="T648" s="21"/>
      <c r="U648" s="21"/>
      <c r="V648" s="21"/>
      <c r="W648" s="21"/>
      <c r="X648" s="21"/>
      <c r="Y648" s="21"/>
    </row>
    <row r="649" spans="1:25">
      <c r="A649" s="11"/>
      <c r="B649" s="21"/>
      <c r="C649" s="38"/>
      <c r="D649" s="38"/>
      <c r="E649" s="21"/>
      <c r="F649" s="21"/>
      <c r="G649" s="21"/>
      <c r="H649" s="21"/>
      <c r="I649" s="21"/>
      <c r="J649" s="21"/>
      <c r="K649" s="21"/>
      <c r="L649" s="21"/>
      <c r="M649" s="21"/>
      <c r="N649" s="21"/>
      <c r="O649" s="21"/>
      <c r="P649" s="21"/>
      <c r="Q649" s="21"/>
      <c r="R649" s="21"/>
      <c r="S649" s="21"/>
      <c r="T649" s="21"/>
      <c r="U649" s="21"/>
      <c r="V649" s="21"/>
      <c r="W649" s="21"/>
      <c r="X649" s="21"/>
      <c r="Y649" s="21"/>
    </row>
    <row r="650" spans="1:25">
      <c r="A650" s="11"/>
      <c r="B650" s="21"/>
      <c r="C650" s="38"/>
      <c r="D650" s="38"/>
      <c r="E650" s="21"/>
      <c r="F650" s="21"/>
      <c r="G650" s="21"/>
      <c r="H650" s="21"/>
      <c r="I650" s="21"/>
      <c r="J650" s="21"/>
      <c r="K650" s="21"/>
      <c r="L650" s="21"/>
      <c r="M650" s="21"/>
      <c r="N650" s="21"/>
      <c r="O650" s="21"/>
      <c r="P650" s="21"/>
      <c r="Q650" s="21"/>
      <c r="R650" s="21"/>
      <c r="S650" s="21"/>
      <c r="T650" s="21"/>
      <c r="U650" s="21"/>
      <c r="V650" s="21"/>
      <c r="W650" s="21"/>
      <c r="X650" s="21"/>
      <c r="Y650" s="21"/>
    </row>
    <row r="651" spans="1:25">
      <c r="A651" s="11"/>
      <c r="B651" s="21"/>
      <c r="C651" s="38"/>
      <c r="D651" s="38"/>
      <c r="E651" s="21"/>
      <c r="F651" s="21"/>
      <c r="G651" s="21"/>
      <c r="H651" s="21"/>
      <c r="I651" s="21"/>
      <c r="J651" s="21"/>
      <c r="K651" s="21"/>
      <c r="L651" s="21"/>
      <c r="M651" s="21"/>
      <c r="N651" s="21"/>
      <c r="O651" s="21"/>
      <c r="P651" s="21"/>
      <c r="Q651" s="21"/>
      <c r="R651" s="21"/>
      <c r="S651" s="21"/>
      <c r="T651" s="21"/>
      <c r="U651" s="21"/>
      <c r="V651" s="21"/>
      <c r="W651" s="21"/>
      <c r="X651" s="21"/>
      <c r="Y651" s="21"/>
    </row>
    <row r="652" spans="1:25">
      <c r="A652" s="11"/>
      <c r="B652" s="21"/>
      <c r="C652" s="38"/>
      <c r="D652" s="38"/>
      <c r="E652" s="21"/>
      <c r="F652" s="21"/>
      <c r="G652" s="21"/>
      <c r="H652" s="21"/>
      <c r="I652" s="21"/>
      <c r="J652" s="21"/>
      <c r="K652" s="21"/>
      <c r="L652" s="21"/>
      <c r="M652" s="21"/>
      <c r="N652" s="21"/>
      <c r="O652" s="21"/>
      <c r="P652" s="21"/>
      <c r="Q652" s="21"/>
      <c r="R652" s="21"/>
      <c r="S652" s="21"/>
      <c r="T652" s="21"/>
      <c r="U652" s="21"/>
      <c r="V652" s="21"/>
      <c r="W652" s="21"/>
      <c r="X652" s="21"/>
      <c r="Y652" s="21"/>
    </row>
    <row r="653" spans="1:25">
      <c r="A653" s="11"/>
      <c r="B653" s="21"/>
      <c r="C653" s="38"/>
      <c r="D653" s="38"/>
      <c r="E653" s="21"/>
      <c r="F653" s="21"/>
      <c r="G653" s="21"/>
      <c r="H653" s="21"/>
      <c r="I653" s="21"/>
      <c r="J653" s="21"/>
      <c r="K653" s="21"/>
      <c r="L653" s="21"/>
      <c r="M653" s="21"/>
      <c r="N653" s="21"/>
      <c r="O653" s="21"/>
      <c r="P653" s="21"/>
      <c r="Q653" s="21"/>
      <c r="R653" s="21"/>
      <c r="S653" s="21"/>
      <c r="T653" s="21"/>
      <c r="U653" s="21"/>
      <c r="V653" s="21"/>
      <c r="W653" s="21"/>
      <c r="X653" s="21"/>
      <c r="Y653" s="21"/>
    </row>
    <row r="654" spans="1:25">
      <c r="A654" s="11"/>
      <c r="B654" s="21"/>
      <c r="C654" s="38"/>
      <c r="D654" s="38"/>
      <c r="E654" s="21"/>
      <c r="F654" s="21"/>
      <c r="G654" s="21"/>
      <c r="H654" s="21"/>
      <c r="I654" s="21"/>
      <c r="J654" s="21"/>
      <c r="K654" s="21"/>
      <c r="L654" s="21"/>
      <c r="M654" s="21"/>
      <c r="N654" s="21"/>
      <c r="O654" s="21"/>
      <c r="P654" s="21"/>
      <c r="Q654" s="21"/>
      <c r="R654" s="21"/>
      <c r="S654" s="21"/>
      <c r="T654" s="21"/>
      <c r="U654" s="21"/>
      <c r="V654" s="21"/>
      <c r="W654" s="21"/>
      <c r="X654" s="21"/>
      <c r="Y654" s="21"/>
    </row>
    <row r="655" spans="1:25">
      <c r="A655" s="11"/>
      <c r="B655" s="21"/>
      <c r="C655" s="38"/>
      <c r="D655" s="38"/>
      <c r="E655" s="21"/>
      <c r="F655" s="21"/>
      <c r="G655" s="21"/>
      <c r="H655" s="21"/>
      <c r="I655" s="21"/>
      <c r="J655" s="21"/>
      <c r="K655" s="21"/>
      <c r="L655" s="21"/>
      <c r="M655" s="21"/>
      <c r="N655" s="21"/>
      <c r="O655" s="21"/>
      <c r="P655" s="21"/>
      <c r="Q655" s="21"/>
      <c r="R655" s="21"/>
      <c r="S655" s="21"/>
      <c r="T655" s="21"/>
      <c r="U655" s="21"/>
      <c r="V655" s="21"/>
      <c r="W655" s="21"/>
      <c r="X655" s="21"/>
      <c r="Y655" s="21"/>
    </row>
    <row r="656" spans="1:25">
      <c r="A656" s="11"/>
      <c r="B656" s="21"/>
      <c r="C656" s="38"/>
      <c r="D656" s="38"/>
      <c r="E656" s="21"/>
      <c r="F656" s="21"/>
      <c r="G656" s="21"/>
      <c r="H656" s="21"/>
      <c r="I656" s="21"/>
      <c r="J656" s="21"/>
      <c r="K656" s="21"/>
      <c r="L656" s="21"/>
      <c r="M656" s="21"/>
      <c r="N656" s="21"/>
      <c r="O656" s="21"/>
      <c r="P656" s="21"/>
      <c r="Q656" s="21"/>
      <c r="R656" s="21"/>
      <c r="S656" s="21"/>
      <c r="T656" s="21"/>
      <c r="U656" s="21"/>
      <c r="V656" s="21"/>
      <c r="W656" s="21"/>
      <c r="X656" s="21"/>
      <c r="Y656" s="21"/>
    </row>
    <row r="657" spans="1:25">
      <c r="A657" s="11"/>
      <c r="B657" s="21"/>
      <c r="C657" s="38"/>
      <c r="D657" s="38"/>
      <c r="E657" s="21"/>
      <c r="F657" s="21"/>
      <c r="G657" s="21"/>
      <c r="H657" s="21"/>
      <c r="I657" s="21"/>
      <c r="J657" s="21"/>
      <c r="K657" s="21"/>
      <c r="L657" s="21"/>
      <c r="M657" s="21"/>
      <c r="N657" s="21"/>
      <c r="O657" s="21"/>
      <c r="P657" s="21"/>
      <c r="Q657" s="21"/>
      <c r="R657" s="21"/>
      <c r="S657" s="21"/>
      <c r="T657" s="21"/>
      <c r="U657" s="21"/>
      <c r="V657" s="21"/>
      <c r="W657" s="21"/>
      <c r="X657" s="21"/>
      <c r="Y657" s="21"/>
    </row>
    <row r="658" spans="1:25">
      <c r="A658" s="11"/>
      <c r="B658" s="21"/>
      <c r="C658" s="38"/>
      <c r="D658" s="38"/>
      <c r="E658" s="21"/>
      <c r="F658" s="21"/>
      <c r="G658" s="21"/>
      <c r="H658" s="21"/>
      <c r="I658" s="21"/>
      <c r="J658" s="21"/>
      <c r="K658" s="21"/>
      <c r="L658" s="21"/>
      <c r="M658" s="21"/>
      <c r="N658" s="21"/>
      <c r="O658" s="21"/>
      <c r="P658" s="21"/>
      <c r="Q658" s="21"/>
      <c r="R658" s="21"/>
      <c r="S658" s="21"/>
      <c r="T658" s="21"/>
      <c r="U658" s="21"/>
      <c r="V658" s="21"/>
      <c r="W658" s="21"/>
      <c r="X658" s="21"/>
      <c r="Y658" s="21"/>
    </row>
    <row r="659" spans="1:25">
      <c r="A659" s="11"/>
      <c r="B659" s="21"/>
      <c r="C659" s="38"/>
      <c r="D659" s="38"/>
      <c r="E659" s="21"/>
      <c r="F659" s="21"/>
      <c r="G659" s="21"/>
      <c r="H659" s="21"/>
      <c r="I659" s="21"/>
      <c r="J659" s="21"/>
      <c r="K659" s="21"/>
      <c r="L659" s="21"/>
      <c r="M659" s="21"/>
      <c r="N659" s="21"/>
      <c r="O659" s="21"/>
      <c r="P659" s="21"/>
      <c r="Q659" s="21"/>
      <c r="R659" s="21"/>
      <c r="S659" s="21"/>
      <c r="T659" s="21"/>
      <c r="U659" s="21"/>
      <c r="V659" s="21"/>
      <c r="W659" s="21"/>
      <c r="X659" s="21"/>
      <c r="Y659" s="21"/>
    </row>
    <row r="660" spans="1:25">
      <c r="A660" s="11"/>
      <c r="B660" s="21"/>
      <c r="C660" s="38"/>
      <c r="D660" s="38"/>
      <c r="E660" s="21"/>
      <c r="F660" s="21"/>
      <c r="G660" s="21"/>
      <c r="H660" s="21"/>
      <c r="I660" s="21"/>
      <c r="J660" s="21"/>
      <c r="K660" s="21"/>
      <c r="L660" s="21"/>
      <c r="M660" s="21"/>
      <c r="N660" s="21"/>
      <c r="O660" s="21"/>
      <c r="P660" s="21"/>
      <c r="Q660" s="21"/>
      <c r="R660" s="21"/>
      <c r="S660" s="21"/>
      <c r="T660" s="21"/>
      <c r="U660" s="21"/>
      <c r="V660" s="21"/>
      <c r="W660" s="21"/>
      <c r="X660" s="21"/>
      <c r="Y660" s="21"/>
    </row>
    <row r="661" spans="1:25">
      <c r="A661" s="11"/>
      <c r="B661" s="21"/>
      <c r="C661" s="38"/>
      <c r="D661" s="38"/>
      <c r="E661" s="21"/>
      <c r="F661" s="21"/>
      <c r="G661" s="21"/>
      <c r="H661" s="21"/>
      <c r="I661" s="21"/>
      <c r="J661" s="21"/>
      <c r="K661" s="21"/>
      <c r="L661" s="21"/>
      <c r="M661" s="21"/>
      <c r="N661" s="21"/>
      <c r="O661" s="21"/>
      <c r="P661" s="21"/>
      <c r="Q661" s="21"/>
      <c r="R661" s="21"/>
      <c r="S661" s="21"/>
      <c r="T661" s="21"/>
      <c r="U661" s="21"/>
      <c r="V661" s="21"/>
      <c r="W661" s="21"/>
      <c r="X661" s="21"/>
      <c r="Y661" s="21"/>
    </row>
    <row r="662" spans="1:25">
      <c r="A662" s="11"/>
      <c r="B662" s="21"/>
      <c r="C662" s="38"/>
      <c r="D662" s="38"/>
      <c r="E662" s="21"/>
      <c r="F662" s="21"/>
      <c r="G662" s="21"/>
      <c r="H662" s="21"/>
      <c r="I662" s="21"/>
      <c r="J662" s="21"/>
      <c r="K662" s="21"/>
      <c r="L662" s="21"/>
      <c r="M662" s="21"/>
      <c r="N662" s="21"/>
      <c r="O662" s="21"/>
      <c r="P662" s="21"/>
      <c r="Q662" s="21"/>
      <c r="R662" s="21"/>
      <c r="S662" s="21"/>
      <c r="T662" s="21"/>
      <c r="U662" s="21"/>
      <c r="V662" s="21"/>
      <c r="W662" s="21"/>
      <c r="X662" s="21"/>
      <c r="Y662" s="21"/>
    </row>
    <row r="663" spans="1:25">
      <c r="A663" s="11"/>
      <c r="B663" s="21"/>
      <c r="C663" s="38"/>
      <c r="D663" s="38"/>
      <c r="E663" s="21"/>
      <c r="F663" s="21"/>
      <c r="G663" s="21"/>
      <c r="H663" s="21"/>
      <c r="I663" s="21"/>
      <c r="J663" s="21"/>
      <c r="K663" s="21"/>
      <c r="L663" s="21"/>
      <c r="M663" s="21"/>
      <c r="N663" s="21"/>
      <c r="O663" s="21"/>
      <c r="P663" s="21"/>
      <c r="Q663" s="21"/>
      <c r="R663" s="21"/>
      <c r="S663" s="21"/>
      <c r="T663" s="21"/>
      <c r="U663" s="21"/>
      <c r="V663" s="21"/>
      <c r="W663" s="21"/>
      <c r="X663" s="21"/>
      <c r="Y663" s="21"/>
    </row>
    <row r="664" spans="1:25">
      <c r="A664" s="11"/>
      <c r="B664" s="21"/>
      <c r="C664" s="38"/>
      <c r="D664" s="38"/>
      <c r="E664" s="21"/>
      <c r="F664" s="21"/>
      <c r="G664" s="21"/>
      <c r="H664" s="21"/>
      <c r="I664" s="21"/>
      <c r="J664" s="21"/>
      <c r="K664" s="21"/>
      <c r="L664" s="21"/>
      <c r="M664" s="21"/>
      <c r="N664" s="21"/>
      <c r="O664" s="21"/>
      <c r="P664" s="21"/>
      <c r="Q664" s="21"/>
      <c r="R664" s="21"/>
      <c r="S664" s="21"/>
      <c r="T664" s="21"/>
      <c r="U664" s="21"/>
      <c r="V664" s="21"/>
      <c r="W664" s="21"/>
      <c r="X664" s="21"/>
      <c r="Y664" s="21"/>
    </row>
    <row r="665" spans="1:25">
      <c r="A665" s="11"/>
      <c r="B665" s="21"/>
      <c r="C665" s="38"/>
      <c r="D665" s="38"/>
      <c r="E665" s="21"/>
      <c r="F665" s="21"/>
      <c r="G665" s="21"/>
      <c r="H665" s="21"/>
      <c r="I665" s="21"/>
      <c r="J665" s="21"/>
      <c r="K665" s="21"/>
      <c r="L665" s="21"/>
      <c r="M665" s="21"/>
      <c r="N665" s="21"/>
      <c r="O665" s="21"/>
      <c r="P665" s="21"/>
      <c r="Q665" s="21"/>
      <c r="R665" s="21"/>
      <c r="S665" s="21"/>
      <c r="T665" s="21"/>
      <c r="U665" s="21"/>
      <c r="V665" s="21"/>
      <c r="W665" s="21"/>
      <c r="X665" s="21"/>
      <c r="Y665" s="21"/>
    </row>
    <row r="666" spans="1:25">
      <c r="A666" s="11"/>
      <c r="B666" s="21"/>
      <c r="C666" s="38"/>
      <c r="D666" s="38"/>
      <c r="E666" s="21"/>
      <c r="F666" s="21"/>
      <c r="G666" s="21"/>
      <c r="H666" s="21"/>
      <c r="I666" s="21"/>
      <c r="J666" s="21"/>
      <c r="K666" s="21"/>
      <c r="L666" s="21"/>
      <c r="M666" s="21"/>
      <c r="N666" s="21"/>
      <c r="O666" s="21"/>
      <c r="P666" s="21"/>
      <c r="Q666" s="21"/>
      <c r="R666" s="21"/>
      <c r="S666" s="21"/>
      <c r="T666" s="21"/>
      <c r="U666" s="21"/>
      <c r="V666" s="21"/>
      <c r="W666" s="21"/>
      <c r="X666" s="21"/>
      <c r="Y666" s="21"/>
    </row>
    <row r="667" spans="1:25">
      <c r="A667" s="11"/>
      <c r="B667" s="21"/>
      <c r="C667" s="38"/>
      <c r="D667" s="38"/>
      <c r="E667" s="21"/>
      <c r="F667" s="21"/>
      <c r="G667" s="21"/>
      <c r="H667" s="21"/>
      <c r="I667" s="21"/>
      <c r="J667" s="21"/>
      <c r="K667" s="21"/>
      <c r="L667" s="21"/>
      <c r="M667" s="21"/>
      <c r="N667" s="21"/>
      <c r="O667" s="21"/>
      <c r="P667" s="21"/>
      <c r="Q667" s="21"/>
      <c r="R667" s="21"/>
      <c r="S667" s="21"/>
      <c r="T667" s="21"/>
      <c r="U667" s="21"/>
      <c r="V667" s="21"/>
      <c r="W667" s="21"/>
      <c r="X667" s="21"/>
      <c r="Y667" s="21"/>
    </row>
    <row r="668" spans="1:25">
      <c r="A668" s="11"/>
      <c r="B668" s="21"/>
      <c r="C668" s="38"/>
      <c r="D668" s="38"/>
      <c r="E668" s="21"/>
      <c r="F668" s="21"/>
      <c r="G668" s="21"/>
      <c r="H668" s="21"/>
      <c r="I668" s="21"/>
      <c r="J668" s="21"/>
      <c r="K668" s="21"/>
      <c r="L668" s="21"/>
      <c r="M668" s="21"/>
      <c r="N668" s="21"/>
      <c r="O668" s="21"/>
      <c r="P668" s="21"/>
      <c r="Q668" s="21"/>
      <c r="R668" s="21"/>
      <c r="S668" s="21"/>
      <c r="T668" s="21"/>
      <c r="U668" s="21"/>
      <c r="V668" s="21"/>
      <c r="W668" s="21"/>
      <c r="X668" s="21"/>
      <c r="Y668" s="21"/>
    </row>
    <row r="669" spans="1:25">
      <c r="A669" s="11"/>
      <c r="B669" s="21"/>
      <c r="C669" s="38"/>
      <c r="D669" s="38"/>
      <c r="E669" s="21"/>
      <c r="F669" s="21"/>
      <c r="G669" s="21"/>
      <c r="H669" s="21"/>
      <c r="I669" s="21"/>
      <c r="J669" s="21"/>
      <c r="K669" s="21"/>
      <c r="L669" s="21"/>
      <c r="M669" s="21"/>
      <c r="N669" s="21"/>
      <c r="O669" s="21"/>
      <c r="P669" s="21"/>
      <c r="Q669" s="21"/>
      <c r="R669" s="21"/>
      <c r="S669" s="21"/>
      <c r="T669" s="21"/>
      <c r="U669" s="21"/>
      <c r="V669" s="21"/>
      <c r="W669" s="21"/>
      <c r="X669" s="21"/>
      <c r="Y669" s="21"/>
    </row>
    <row r="670" spans="1:25">
      <c r="A670" s="11"/>
      <c r="B670" s="21"/>
      <c r="C670" s="38"/>
      <c r="D670" s="38"/>
      <c r="E670" s="21"/>
      <c r="F670" s="21"/>
      <c r="G670" s="21"/>
      <c r="H670" s="21"/>
      <c r="I670" s="21"/>
      <c r="J670" s="21"/>
      <c r="K670" s="21"/>
      <c r="L670" s="21"/>
      <c r="M670" s="21"/>
      <c r="N670" s="21"/>
      <c r="O670" s="21"/>
      <c r="P670" s="21"/>
      <c r="Q670" s="21"/>
      <c r="R670" s="21"/>
      <c r="S670" s="21"/>
      <c r="T670" s="21"/>
      <c r="U670" s="21"/>
      <c r="V670" s="21"/>
      <c r="W670" s="21"/>
      <c r="X670" s="21"/>
      <c r="Y670" s="21"/>
    </row>
    <row r="671" spans="1:25">
      <c r="A671" s="11"/>
      <c r="B671" s="21"/>
      <c r="C671" s="38"/>
      <c r="D671" s="38"/>
      <c r="E671" s="21"/>
      <c r="F671" s="21"/>
      <c r="G671" s="21"/>
      <c r="H671" s="21"/>
      <c r="I671" s="21"/>
      <c r="J671" s="21"/>
      <c r="K671" s="21"/>
      <c r="L671" s="21"/>
      <c r="M671" s="21"/>
      <c r="N671" s="21"/>
      <c r="O671" s="21"/>
      <c r="P671" s="21"/>
      <c r="Q671" s="21"/>
      <c r="R671" s="21"/>
      <c r="S671" s="21"/>
      <c r="T671" s="21"/>
      <c r="U671" s="21"/>
      <c r="V671" s="21"/>
      <c r="W671" s="21"/>
      <c r="X671" s="21"/>
      <c r="Y671" s="21"/>
    </row>
    <row r="672" spans="1:25">
      <c r="A672" s="11"/>
      <c r="B672" s="21"/>
      <c r="C672" s="38"/>
      <c r="D672" s="38"/>
      <c r="E672" s="21"/>
      <c r="F672" s="21"/>
      <c r="G672" s="21"/>
      <c r="H672" s="21"/>
      <c r="I672" s="21"/>
      <c r="J672" s="21"/>
      <c r="K672" s="21"/>
      <c r="L672" s="21"/>
      <c r="M672" s="21"/>
      <c r="N672" s="21"/>
      <c r="O672" s="21"/>
      <c r="P672" s="21"/>
      <c r="Q672" s="21"/>
      <c r="R672" s="21"/>
      <c r="S672" s="21"/>
      <c r="T672" s="21"/>
      <c r="U672" s="21"/>
      <c r="V672" s="21"/>
      <c r="W672" s="21"/>
      <c r="X672" s="21"/>
      <c r="Y672" s="21"/>
    </row>
    <row r="673" spans="1:25">
      <c r="A673" s="11"/>
      <c r="B673" s="21"/>
      <c r="C673" s="38"/>
      <c r="D673" s="38"/>
      <c r="E673" s="21"/>
      <c r="F673" s="21"/>
      <c r="G673" s="21"/>
      <c r="H673" s="21"/>
      <c r="I673" s="21"/>
      <c r="J673" s="21"/>
      <c r="K673" s="21"/>
      <c r="L673" s="21"/>
      <c r="M673" s="21"/>
      <c r="N673" s="21"/>
      <c r="O673" s="21"/>
      <c r="P673" s="21"/>
      <c r="Q673" s="21"/>
      <c r="R673" s="21"/>
      <c r="S673" s="21"/>
      <c r="T673" s="21"/>
      <c r="U673" s="21"/>
      <c r="V673" s="21"/>
      <c r="W673" s="21"/>
      <c r="X673" s="21"/>
      <c r="Y673" s="21"/>
    </row>
    <row r="674" spans="1:25">
      <c r="A674" s="11"/>
      <c r="B674" s="21"/>
      <c r="C674" s="38"/>
      <c r="D674" s="38"/>
      <c r="E674" s="21"/>
      <c r="F674" s="21"/>
      <c r="G674" s="21"/>
      <c r="H674" s="21"/>
      <c r="I674" s="21"/>
      <c r="J674" s="21"/>
      <c r="K674" s="21"/>
      <c r="L674" s="21"/>
      <c r="M674" s="21"/>
      <c r="N674" s="21"/>
      <c r="O674" s="21"/>
      <c r="P674" s="21"/>
      <c r="Q674" s="21"/>
      <c r="R674" s="21"/>
      <c r="S674" s="21"/>
      <c r="T674" s="21"/>
      <c r="U674" s="21"/>
      <c r="V674" s="21"/>
      <c r="W674" s="21"/>
      <c r="X674" s="21"/>
      <c r="Y674" s="21"/>
    </row>
    <row r="675" spans="1:25">
      <c r="A675" s="11"/>
      <c r="B675" s="21"/>
      <c r="C675" s="38"/>
      <c r="D675" s="38"/>
      <c r="E675" s="21"/>
      <c r="F675" s="21"/>
      <c r="G675" s="21"/>
      <c r="H675" s="21"/>
      <c r="I675" s="21"/>
      <c r="J675" s="21"/>
      <c r="K675" s="21"/>
      <c r="L675" s="21"/>
      <c r="M675" s="21"/>
      <c r="N675" s="21"/>
      <c r="O675" s="21"/>
      <c r="P675" s="21"/>
      <c r="Q675" s="21"/>
      <c r="R675" s="21"/>
      <c r="S675" s="21"/>
      <c r="T675" s="21"/>
      <c r="U675" s="21"/>
      <c r="V675" s="21"/>
      <c r="W675" s="21"/>
      <c r="X675" s="21"/>
      <c r="Y675" s="21"/>
    </row>
    <row r="676" spans="1:25">
      <c r="A676" s="11"/>
      <c r="B676" s="21"/>
      <c r="C676" s="38"/>
      <c r="D676" s="38"/>
      <c r="E676" s="21"/>
      <c r="F676" s="21"/>
      <c r="G676" s="21"/>
      <c r="H676" s="21"/>
      <c r="I676" s="21"/>
      <c r="J676" s="21"/>
      <c r="K676" s="21"/>
      <c r="L676" s="21"/>
      <c r="M676" s="21"/>
      <c r="N676" s="21"/>
      <c r="O676" s="21"/>
      <c r="P676" s="21"/>
      <c r="Q676" s="21"/>
      <c r="R676" s="21"/>
      <c r="S676" s="21"/>
      <c r="T676" s="21"/>
      <c r="U676" s="21"/>
      <c r="V676" s="21"/>
      <c r="W676" s="21"/>
      <c r="X676" s="21"/>
      <c r="Y676" s="21"/>
    </row>
    <row r="677" spans="1:25">
      <c r="A677" s="11"/>
      <c r="B677" s="21"/>
      <c r="C677" s="38"/>
      <c r="D677" s="38"/>
      <c r="E677" s="21"/>
      <c r="F677" s="21"/>
      <c r="G677" s="21"/>
      <c r="H677" s="21"/>
      <c r="I677" s="21"/>
      <c r="J677" s="21"/>
      <c r="K677" s="21"/>
      <c r="L677" s="21"/>
      <c r="M677" s="21"/>
      <c r="N677" s="21"/>
      <c r="O677" s="21"/>
      <c r="P677" s="21"/>
      <c r="Q677" s="21"/>
      <c r="R677" s="21"/>
      <c r="S677" s="21"/>
      <c r="T677" s="21"/>
      <c r="U677" s="21"/>
      <c r="V677" s="21"/>
      <c r="W677" s="21"/>
      <c r="X677" s="21"/>
      <c r="Y677" s="21"/>
    </row>
    <row r="678" spans="1:25">
      <c r="A678" s="11"/>
      <c r="B678" s="21"/>
      <c r="C678" s="38"/>
      <c r="D678" s="38"/>
      <c r="E678" s="21"/>
      <c r="F678" s="21"/>
      <c r="G678" s="21"/>
      <c r="H678" s="21"/>
      <c r="I678" s="21"/>
      <c r="J678" s="21"/>
      <c r="K678" s="21"/>
      <c r="L678" s="21"/>
      <c r="M678" s="21"/>
      <c r="N678" s="21"/>
      <c r="O678" s="21"/>
      <c r="P678" s="21"/>
      <c r="Q678" s="21"/>
      <c r="R678" s="21"/>
      <c r="S678" s="21"/>
      <c r="T678" s="21"/>
      <c r="U678" s="21"/>
      <c r="V678" s="21"/>
      <c r="W678" s="21"/>
      <c r="X678" s="21"/>
      <c r="Y678" s="21"/>
    </row>
    <row r="679" spans="1:25">
      <c r="A679" s="11"/>
      <c r="B679" s="21"/>
      <c r="C679" s="38"/>
      <c r="D679" s="38"/>
      <c r="E679" s="21"/>
      <c r="F679" s="21"/>
      <c r="G679" s="21"/>
      <c r="H679" s="21"/>
      <c r="I679" s="21"/>
      <c r="J679" s="21"/>
      <c r="K679" s="21"/>
      <c r="L679" s="21"/>
      <c r="M679" s="21"/>
      <c r="N679" s="21"/>
      <c r="O679" s="21"/>
      <c r="P679" s="21"/>
      <c r="Q679" s="21"/>
      <c r="R679" s="21"/>
      <c r="S679" s="21"/>
      <c r="T679" s="21"/>
      <c r="U679" s="21"/>
      <c r="V679" s="21"/>
      <c r="W679" s="21"/>
      <c r="X679" s="21"/>
      <c r="Y679" s="21"/>
    </row>
    <row r="680" spans="1:25">
      <c r="A680" s="11"/>
      <c r="B680" s="21"/>
      <c r="C680" s="38"/>
      <c r="D680" s="38"/>
      <c r="E680" s="21"/>
      <c r="F680" s="21"/>
      <c r="G680" s="21"/>
      <c r="H680" s="21"/>
      <c r="I680" s="21"/>
      <c r="J680" s="21"/>
      <c r="K680" s="21"/>
      <c r="L680" s="21"/>
      <c r="M680" s="21"/>
      <c r="N680" s="21"/>
      <c r="O680" s="21"/>
      <c r="P680" s="21"/>
      <c r="Q680" s="21"/>
      <c r="R680" s="21"/>
      <c r="S680" s="21"/>
      <c r="T680" s="21"/>
      <c r="U680" s="21"/>
      <c r="V680" s="21"/>
      <c r="W680" s="21"/>
      <c r="X680" s="21"/>
      <c r="Y680" s="21"/>
    </row>
    <row r="681" spans="1:25">
      <c r="A681" s="11"/>
      <c r="B681" s="21"/>
      <c r="C681" s="38"/>
      <c r="D681" s="38"/>
      <c r="E681" s="21"/>
      <c r="F681" s="21"/>
      <c r="G681" s="21"/>
      <c r="H681" s="21"/>
      <c r="I681" s="21"/>
      <c r="J681" s="21"/>
      <c r="K681" s="21"/>
      <c r="L681" s="21"/>
      <c r="M681" s="21"/>
      <c r="N681" s="21"/>
      <c r="O681" s="21"/>
      <c r="P681" s="21"/>
      <c r="Q681" s="21"/>
      <c r="R681" s="21"/>
      <c r="S681" s="21"/>
      <c r="T681" s="21"/>
      <c r="U681" s="21"/>
      <c r="V681" s="21"/>
      <c r="W681" s="21"/>
      <c r="X681" s="21"/>
      <c r="Y681" s="21"/>
    </row>
    <row r="682" spans="1:25">
      <c r="A682" s="11"/>
      <c r="B682" s="21"/>
      <c r="C682" s="38"/>
      <c r="D682" s="38"/>
      <c r="E682" s="21"/>
      <c r="F682" s="21"/>
      <c r="G682" s="21"/>
      <c r="H682" s="21"/>
      <c r="I682" s="21"/>
      <c r="J682" s="21"/>
      <c r="K682" s="21"/>
      <c r="L682" s="21"/>
      <c r="M682" s="21"/>
      <c r="N682" s="21"/>
      <c r="O682" s="21"/>
      <c r="P682" s="21"/>
      <c r="Q682" s="21"/>
      <c r="R682" s="21"/>
      <c r="S682" s="21"/>
      <c r="T682" s="21"/>
      <c r="U682" s="21"/>
      <c r="V682" s="21"/>
      <c r="W682" s="21"/>
      <c r="X682" s="21"/>
      <c r="Y682" s="21"/>
    </row>
    <row r="683" spans="1:25">
      <c r="A683" s="11"/>
      <c r="B683" s="21"/>
      <c r="C683" s="38"/>
      <c r="D683" s="38"/>
      <c r="E683" s="21"/>
      <c r="F683" s="21"/>
      <c r="G683" s="21"/>
      <c r="H683" s="21"/>
      <c r="I683" s="21"/>
      <c r="J683" s="21"/>
      <c r="K683" s="21"/>
      <c r="L683" s="21"/>
      <c r="M683" s="21"/>
      <c r="N683" s="21"/>
      <c r="O683" s="21"/>
      <c r="P683" s="21"/>
      <c r="Q683" s="21"/>
      <c r="R683" s="21"/>
      <c r="S683" s="21"/>
      <c r="T683" s="21"/>
      <c r="U683" s="21"/>
      <c r="V683" s="21"/>
      <c r="W683" s="21"/>
      <c r="X683" s="21"/>
      <c r="Y683" s="21"/>
    </row>
    <row r="684" spans="1:25">
      <c r="A684" s="11"/>
      <c r="B684" s="21"/>
      <c r="C684" s="38"/>
      <c r="D684" s="38"/>
      <c r="E684" s="21"/>
      <c r="F684" s="21"/>
      <c r="G684" s="21"/>
      <c r="H684" s="21"/>
      <c r="I684" s="21"/>
      <c r="J684" s="21"/>
      <c r="K684" s="21"/>
      <c r="L684" s="21"/>
      <c r="M684" s="21"/>
      <c r="N684" s="21"/>
      <c r="O684" s="21"/>
      <c r="P684" s="21"/>
      <c r="Q684" s="21"/>
      <c r="R684" s="21"/>
      <c r="S684" s="21"/>
      <c r="T684" s="21"/>
      <c r="U684" s="21"/>
      <c r="V684" s="21"/>
      <c r="W684" s="21"/>
      <c r="X684" s="21"/>
      <c r="Y684" s="21"/>
    </row>
    <row r="685" spans="1:25">
      <c r="A685" s="11"/>
      <c r="B685" s="21"/>
      <c r="C685" s="38"/>
      <c r="D685" s="38"/>
      <c r="E685" s="21"/>
      <c r="F685" s="21"/>
      <c r="G685" s="21"/>
      <c r="H685" s="21"/>
      <c r="I685" s="21"/>
      <c r="J685" s="21"/>
      <c r="K685" s="21"/>
      <c r="L685" s="21"/>
      <c r="M685" s="21"/>
      <c r="N685" s="21"/>
      <c r="O685" s="21"/>
      <c r="P685" s="21"/>
      <c r="Q685" s="21"/>
      <c r="R685" s="21"/>
      <c r="S685" s="21"/>
      <c r="T685" s="21"/>
      <c r="U685" s="21"/>
      <c r="V685" s="21"/>
      <c r="W685" s="21"/>
      <c r="X685" s="21"/>
      <c r="Y685" s="21"/>
    </row>
    <row r="686" spans="1:25">
      <c r="A686" s="11"/>
      <c r="B686" s="21"/>
      <c r="C686" s="38"/>
      <c r="D686" s="38"/>
      <c r="E686" s="21"/>
      <c r="F686" s="21"/>
      <c r="G686" s="21"/>
      <c r="H686" s="21"/>
      <c r="I686" s="21"/>
      <c r="J686" s="21"/>
      <c r="K686" s="21"/>
      <c r="L686" s="21"/>
      <c r="M686" s="21"/>
      <c r="N686" s="21"/>
      <c r="O686" s="21"/>
      <c r="P686" s="21"/>
      <c r="Q686" s="21"/>
      <c r="R686" s="21"/>
      <c r="S686" s="21"/>
      <c r="T686" s="21"/>
      <c r="U686" s="21"/>
      <c r="V686" s="21"/>
      <c r="W686" s="21"/>
      <c r="X686" s="21"/>
      <c r="Y686" s="21"/>
    </row>
    <row r="687" spans="1:25">
      <c r="A687" s="11"/>
      <c r="B687" s="21"/>
      <c r="C687" s="38"/>
      <c r="D687" s="38"/>
      <c r="E687" s="21"/>
      <c r="F687" s="21"/>
      <c r="G687" s="21"/>
      <c r="H687" s="21"/>
      <c r="I687" s="21"/>
      <c r="J687" s="21"/>
      <c r="K687" s="21"/>
      <c r="L687" s="21"/>
      <c r="M687" s="21"/>
      <c r="N687" s="21"/>
      <c r="O687" s="21"/>
      <c r="P687" s="21"/>
      <c r="Q687" s="21"/>
      <c r="R687" s="21"/>
      <c r="S687" s="21"/>
      <c r="T687" s="21"/>
      <c r="U687" s="21"/>
      <c r="V687" s="21"/>
      <c r="W687" s="21"/>
      <c r="X687" s="21"/>
      <c r="Y687" s="21"/>
    </row>
    <row r="688" spans="1:25">
      <c r="A688" s="11"/>
      <c r="B688" s="21"/>
      <c r="C688" s="38"/>
      <c r="D688" s="38"/>
      <c r="E688" s="21"/>
      <c r="F688" s="21"/>
      <c r="G688" s="21"/>
      <c r="H688" s="21"/>
      <c r="I688" s="21"/>
      <c r="J688" s="21"/>
      <c r="K688" s="21"/>
      <c r="L688" s="21"/>
      <c r="M688" s="21"/>
      <c r="N688" s="21"/>
      <c r="O688" s="21"/>
      <c r="P688" s="21"/>
      <c r="Q688" s="21"/>
      <c r="R688" s="21"/>
      <c r="S688" s="21"/>
      <c r="T688" s="21"/>
      <c r="U688" s="21"/>
      <c r="V688" s="21"/>
      <c r="W688" s="21"/>
      <c r="X688" s="21"/>
      <c r="Y688" s="21"/>
    </row>
    <row r="689" spans="1:25">
      <c r="A689" s="11"/>
      <c r="B689" s="21"/>
      <c r="C689" s="38"/>
      <c r="D689" s="38"/>
      <c r="E689" s="21"/>
      <c r="F689" s="21"/>
      <c r="G689" s="21"/>
      <c r="H689" s="21"/>
      <c r="I689" s="21"/>
      <c r="J689" s="21"/>
      <c r="K689" s="21"/>
      <c r="L689" s="21"/>
      <c r="M689" s="21"/>
      <c r="N689" s="21"/>
      <c r="O689" s="21"/>
      <c r="P689" s="21"/>
      <c r="Q689" s="21"/>
      <c r="R689" s="21"/>
      <c r="S689" s="21"/>
      <c r="T689" s="21"/>
      <c r="U689" s="21"/>
      <c r="V689" s="21"/>
      <c r="W689" s="21"/>
      <c r="X689" s="21"/>
      <c r="Y689" s="21"/>
    </row>
    <row r="690" spans="1:25">
      <c r="A690" s="11"/>
      <c r="B690" s="21"/>
      <c r="C690" s="38"/>
      <c r="D690" s="38"/>
      <c r="E690" s="21"/>
      <c r="F690" s="21"/>
      <c r="G690" s="21"/>
      <c r="H690" s="21"/>
      <c r="I690" s="21"/>
      <c r="J690" s="21"/>
      <c r="K690" s="21"/>
      <c r="L690" s="21"/>
      <c r="M690" s="21"/>
      <c r="N690" s="21"/>
      <c r="O690" s="21"/>
      <c r="P690" s="21"/>
      <c r="Q690" s="21"/>
      <c r="R690" s="21"/>
      <c r="S690" s="21"/>
      <c r="T690" s="21"/>
      <c r="U690" s="21"/>
      <c r="V690" s="21"/>
      <c r="W690" s="21"/>
      <c r="X690" s="21"/>
      <c r="Y690" s="21"/>
    </row>
    <row r="691" spans="1:25">
      <c r="A691" s="11"/>
      <c r="B691" s="21"/>
      <c r="C691" s="38"/>
      <c r="D691" s="38"/>
      <c r="E691" s="21"/>
      <c r="F691" s="21"/>
      <c r="G691" s="21"/>
      <c r="H691" s="21"/>
      <c r="I691" s="21"/>
      <c r="J691" s="21"/>
      <c r="K691" s="21"/>
      <c r="L691" s="21"/>
      <c r="M691" s="21"/>
      <c r="N691" s="21"/>
      <c r="O691" s="21"/>
      <c r="P691" s="21"/>
      <c r="Q691" s="21"/>
      <c r="R691" s="21"/>
      <c r="S691" s="21"/>
      <c r="T691" s="21"/>
      <c r="U691" s="21"/>
      <c r="V691" s="21"/>
      <c r="W691" s="21"/>
      <c r="X691" s="21"/>
      <c r="Y691" s="21"/>
    </row>
    <row r="692" spans="1:25">
      <c r="A692" s="11"/>
      <c r="B692" s="21"/>
      <c r="C692" s="38"/>
      <c r="D692" s="38"/>
      <c r="E692" s="21"/>
      <c r="F692" s="21"/>
      <c r="G692" s="21"/>
      <c r="H692" s="21"/>
      <c r="I692" s="21"/>
      <c r="J692" s="21"/>
      <c r="K692" s="21"/>
      <c r="L692" s="21"/>
      <c r="M692" s="21"/>
      <c r="N692" s="21"/>
      <c r="O692" s="21"/>
      <c r="P692" s="21"/>
      <c r="Q692" s="21"/>
      <c r="R692" s="21"/>
      <c r="S692" s="21"/>
      <c r="T692" s="21"/>
      <c r="U692" s="21"/>
      <c r="V692" s="21"/>
      <c r="W692" s="21"/>
      <c r="X692" s="21"/>
      <c r="Y692" s="21"/>
    </row>
    <row r="693" spans="1:25">
      <c r="A693" s="11"/>
      <c r="B693" s="21"/>
      <c r="C693" s="38"/>
      <c r="D693" s="38"/>
      <c r="E693" s="21"/>
      <c r="F693" s="21"/>
      <c r="G693" s="21"/>
      <c r="H693" s="21"/>
      <c r="I693" s="21"/>
      <c r="J693" s="21"/>
      <c r="K693" s="21"/>
      <c r="L693" s="21"/>
      <c r="M693" s="21"/>
      <c r="N693" s="21"/>
      <c r="O693" s="21"/>
      <c r="P693" s="21"/>
      <c r="Q693" s="21"/>
      <c r="R693" s="21"/>
      <c r="S693" s="21"/>
      <c r="T693" s="21"/>
      <c r="U693" s="21"/>
      <c r="V693" s="21"/>
      <c r="W693" s="21"/>
      <c r="X693" s="21"/>
      <c r="Y693" s="21"/>
    </row>
    <row r="694" spans="1:25">
      <c r="A694" s="11"/>
      <c r="B694" s="21"/>
      <c r="C694" s="38"/>
      <c r="D694" s="38"/>
      <c r="E694" s="21"/>
      <c r="F694" s="21"/>
      <c r="G694" s="21"/>
      <c r="H694" s="21"/>
      <c r="I694" s="21"/>
      <c r="J694" s="21"/>
      <c r="K694" s="21"/>
      <c r="L694" s="21"/>
      <c r="M694" s="21"/>
      <c r="N694" s="21"/>
      <c r="O694" s="21"/>
      <c r="P694" s="21"/>
      <c r="Q694" s="21"/>
      <c r="R694" s="21"/>
      <c r="S694" s="21"/>
      <c r="T694" s="21"/>
      <c r="U694" s="21"/>
      <c r="V694" s="21"/>
      <c r="W694" s="21"/>
      <c r="X694" s="21"/>
      <c r="Y694" s="21"/>
    </row>
    <row r="695" spans="1:25">
      <c r="A695" s="11"/>
      <c r="B695" s="21"/>
      <c r="C695" s="38"/>
      <c r="D695" s="38"/>
      <c r="E695" s="21"/>
      <c r="F695" s="21"/>
      <c r="G695" s="21"/>
      <c r="H695" s="21"/>
      <c r="I695" s="21"/>
      <c r="J695" s="21"/>
      <c r="K695" s="21"/>
      <c r="L695" s="21"/>
      <c r="M695" s="21"/>
      <c r="N695" s="21"/>
      <c r="O695" s="21"/>
      <c r="P695" s="21"/>
      <c r="Q695" s="21"/>
      <c r="R695" s="21"/>
      <c r="S695" s="21"/>
      <c r="T695" s="21"/>
      <c r="U695" s="21"/>
      <c r="V695" s="21"/>
      <c r="W695" s="21"/>
      <c r="X695" s="21"/>
      <c r="Y695" s="21"/>
    </row>
    <row r="696" spans="1:25">
      <c r="A696" s="11"/>
      <c r="B696" s="21"/>
      <c r="C696" s="38"/>
      <c r="D696" s="38"/>
      <c r="E696" s="21"/>
      <c r="F696" s="21"/>
      <c r="G696" s="21"/>
      <c r="H696" s="21"/>
      <c r="I696" s="21"/>
      <c r="J696" s="21"/>
      <c r="K696" s="21"/>
      <c r="L696" s="21"/>
      <c r="M696" s="21"/>
      <c r="N696" s="21"/>
      <c r="O696" s="21"/>
      <c r="P696" s="21"/>
      <c r="Q696" s="21"/>
      <c r="R696" s="21"/>
      <c r="S696" s="21"/>
      <c r="T696" s="21"/>
      <c r="U696" s="21"/>
      <c r="V696" s="21"/>
      <c r="W696" s="21"/>
      <c r="X696" s="21"/>
      <c r="Y696" s="21"/>
    </row>
    <row r="697" spans="1:25">
      <c r="A697" s="11"/>
      <c r="B697" s="21"/>
      <c r="C697" s="38"/>
      <c r="D697" s="38"/>
      <c r="E697" s="21"/>
      <c r="F697" s="21"/>
      <c r="G697" s="21"/>
      <c r="H697" s="21"/>
      <c r="I697" s="21"/>
      <c r="J697" s="21"/>
      <c r="K697" s="21"/>
      <c r="L697" s="21"/>
      <c r="M697" s="21"/>
      <c r="N697" s="21"/>
      <c r="O697" s="21"/>
      <c r="P697" s="21"/>
      <c r="Q697" s="21"/>
      <c r="R697" s="21"/>
      <c r="S697" s="21"/>
      <c r="T697" s="21"/>
      <c r="U697" s="21"/>
      <c r="V697" s="21"/>
      <c r="W697" s="21"/>
      <c r="X697" s="21"/>
      <c r="Y697" s="21"/>
    </row>
    <row r="698" spans="1:25">
      <c r="A698" s="11"/>
      <c r="B698" s="21"/>
      <c r="C698" s="38"/>
      <c r="D698" s="38"/>
      <c r="E698" s="21"/>
      <c r="F698" s="21"/>
      <c r="G698" s="21"/>
      <c r="H698" s="21"/>
      <c r="I698" s="21"/>
      <c r="J698" s="21"/>
      <c r="K698" s="21"/>
      <c r="L698" s="21"/>
      <c r="M698" s="21"/>
      <c r="N698" s="21"/>
      <c r="O698" s="21"/>
      <c r="P698" s="21"/>
      <c r="Q698" s="21"/>
      <c r="R698" s="21"/>
      <c r="S698" s="21"/>
      <c r="T698" s="21"/>
      <c r="U698" s="21"/>
      <c r="V698" s="21"/>
      <c r="W698" s="21"/>
      <c r="X698" s="21"/>
      <c r="Y698" s="21"/>
    </row>
    <row r="699" spans="1:25">
      <c r="A699" s="11"/>
      <c r="B699" s="21"/>
      <c r="C699" s="38"/>
      <c r="D699" s="38"/>
      <c r="E699" s="21"/>
      <c r="F699" s="21"/>
      <c r="G699" s="21"/>
      <c r="H699" s="21"/>
      <c r="I699" s="21"/>
      <c r="J699" s="21"/>
      <c r="K699" s="21"/>
      <c r="L699" s="21"/>
      <c r="M699" s="21"/>
      <c r="N699" s="21"/>
      <c r="O699" s="21"/>
      <c r="P699" s="21"/>
      <c r="Q699" s="21"/>
      <c r="R699" s="21"/>
      <c r="S699" s="21"/>
      <c r="T699" s="21"/>
      <c r="U699" s="21"/>
      <c r="V699" s="21"/>
      <c r="W699" s="21"/>
      <c r="X699" s="21"/>
      <c r="Y699" s="21"/>
    </row>
    <row r="700" spans="1:25">
      <c r="A700" s="11"/>
      <c r="B700" s="21"/>
      <c r="C700" s="38"/>
      <c r="D700" s="38"/>
      <c r="E700" s="21"/>
      <c r="F700" s="21"/>
      <c r="G700" s="21"/>
      <c r="H700" s="21"/>
      <c r="I700" s="21"/>
      <c r="J700" s="21"/>
      <c r="K700" s="21"/>
      <c r="L700" s="21"/>
      <c r="M700" s="21"/>
      <c r="N700" s="21"/>
      <c r="O700" s="21"/>
      <c r="P700" s="21"/>
      <c r="Q700" s="21"/>
      <c r="R700" s="21"/>
      <c r="S700" s="21"/>
      <c r="T700" s="21"/>
      <c r="U700" s="21"/>
      <c r="V700" s="21"/>
      <c r="W700" s="21"/>
      <c r="X700" s="21"/>
      <c r="Y700" s="21"/>
    </row>
    <row r="701" spans="1:25">
      <c r="A701" s="11"/>
      <c r="B701" s="21"/>
      <c r="C701" s="38"/>
      <c r="D701" s="38"/>
      <c r="E701" s="21"/>
      <c r="F701" s="21"/>
      <c r="G701" s="21"/>
      <c r="H701" s="21"/>
      <c r="I701" s="21"/>
      <c r="J701" s="21"/>
      <c r="K701" s="21"/>
      <c r="L701" s="21"/>
      <c r="M701" s="21"/>
      <c r="N701" s="21"/>
      <c r="O701" s="21"/>
      <c r="P701" s="21"/>
      <c r="Q701" s="21"/>
      <c r="R701" s="21"/>
      <c r="S701" s="21"/>
      <c r="T701" s="21"/>
      <c r="U701" s="21"/>
      <c r="V701" s="21"/>
      <c r="W701" s="21"/>
      <c r="X701" s="21"/>
      <c r="Y701" s="21"/>
    </row>
    <row r="702" spans="1:25">
      <c r="A702" s="11"/>
      <c r="B702" s="21"/>
      <c r="C702" s="38"/>
      <c r="D702" s="38"/>
      <c r="E702" s="21"/>
      <c r="F702" s="21"/>
      <c r="G702" s="21"/>
      <c r="H702" s="21"/>
      <c r="I702" s="21"/>
      <c r="J702" s="21"/>
      <c r="K702" s="21"/>
      <c r="L702" s="21"/>
      <c r="M702" s="21"/>
      <c r="N702" s="21"/>
      <c r="O702" s="21"/>
      <c r="P702" s="21"/>
      <c r="Q702" s="21"/>
      <c r="R702" s="21"/>
      <c r="S702" s="21"/>
      <c r="T702" s="21"/>
      <c r="U702" s="21"/>
      <c r="V702" s="21"/>
      <c r="W702" s="21"/>
      <c r="X702" s="21"/>
      <c r="Y702" s="21"/>
    </row>
    <row r="703" spans="1:25">
      <c r="A703" s="11"/>
      <c r="B703" s="21"/>
      <c r="C703" s="38"/>
      <c r="D703" s="38"/>
      <c r="E703" s="21"/>
      <c r="F703" s="21"/>
      <c r="G703" s="21"/>
      <c r="H703" s="21"/>
      <c r="I703" s="21"/>
      <c r="J703" s="21"/>
      <c r="K703" s="21"/>
      <c r="L703" s="21"/>
      <c r="M703" s="21"/>
      <c r="N703" s="21"/>
      <c r="O703" s="21"/>
      <c r="P703" s="21"/>
      <c r="Q703" s="21"/>
      <c r="R703" s="21"/>
      <c r="S703" s="21"/>
      <c r="T703" s="21"/>
      <c r="U703" s="21"/>
      <c r="V703" s="21"/>
      <c r="W703" s="21"/>
      <c r="X703" s="21"/>
      <c r="Y703" s="21"/>
    </row>
    <row r="704" spans="1:25">
      <c r="A704" s="11"/>
      <c r="B704" s="21"/>
      <c r="C704" s="38"/>
      <c r="D704" s="38"/>
      <c r="E704" s="21"/>
      <c r="F704" s="21"/>
      <c r="G704" s="21"/>
      <c r="H704" s="21"/>
      <c r="I704" s="21"/>
      <c r="J704" s="21"/>
      <c r="K704" s="21"/>
      <c r="L704" s="21"/>
      <c r="M704" s="21"/>
      <c r="N704" s="21"/>
      <c r="O704" s="21"/>
      <c r="P704" s="21"/>
      <c r="Q704" s="21"/>
      <c r="R704" s="21"/>
      <c r="S704" s="21"/>
      <c r="T704" s="21"/>
      <c r="U704" s="21"/>
      <c r="V704" s="21"/>
      <c r="W704" s="21"/>
      <c r="X704" s="21"/>
      <c r="Y704" s="21"/>
    </row>
    <row r="705" spans="1:25">
      <c r="A705" s="11"/>
      <c r="B705" s="21"/>
      <c r="C705" s="38"/>
      <c r="D705" s="38"/>
      <c r="E705" s="21"/>
      <c r="F705" s="21"/>
      <c r="G705" s="21"/>
      <c r="H705" s="21"/>
      <c r="I705" s="21"/>
      <c r="J705" s="21"/>
      <c r="K705" s="21"/>
      <c r="L705" s="21"/>
      <c r="M705" s="21"/>
      <c r="N705" s="21"/>
      <c r="O705" s="21"/>
      <c r="P705" s="21"/>
      <c r="Q705" s="21"/>
      <c r="R705" s="21"/>
      <c r="S705" s="21"/>
      <c r="T705" s="21"/>
      <c r="U705" s="21"/>
      <c r="V705" s="21"/>
      <c r="W705" s="21"/>
      <c r="X705" s="21"/>
      <c r="Y705" s="21"/>
    </row>
    <row r="706" spans="1:25">
      <c r="A706" s="11"/>
      <c r="B706" s="21"/>
      <c r="C706" s="38"/>
      <c r="D706" s="38"/>
      <c r="E706" s="21"/>
      <c r="F706" s="21"/>
      <c r="G706" s="21"/>
      <c r="H706" s="21"/>
      <c r="I706" s="21"/>
      <c r="J706" s="21"/>
      <c r="K706" s="21"/>
      <c r="L706" s="21"/>
      <c r="M706" s="21"/>
      <c r="N706" s="21"/>
      <c r="O706" s="21"/>
      <c r="P706" s="21"/>
      <c r="Q706" s="21"/>
      <c r="R706" s="21"/>
      <c r="S706" s="21"/>
      <c r="T706" s="21"/>
      <c r="U706" s="21"/>
      <c r="V706" s="21"/>
      <c r="W706" s="21"/>
      <c r="X706" s="21"/>
      <c r="Y706" s="21"/>
    </row>
    <row r="707" spans="1:25">
      <c r="A707" s="11"/>
      <c r="B707" s="21"/>
      <c r="C707" s="38"/>
      <c r="D707" s="38"/>
      <c r="E707" s="21"/>
      <c r="F707" s="21"/>
      <c r="G707" s="21"/>
      <c r="H707" s="21"/>
      <c r="I707" s="21"/>
      <c r="J707" s="21"/>
      <c r="K707" s="21"/>
      <c r="L707" s="21"/>
      <c r="M707" s="21"/>
      <c r="N707" s="21"/>
      <c r="O707" s="21"/>
      <c r="P707" s="21"/>
      <c r="Q707" s="21"/>
      <c r="R707" s="21"/>
      <c r="S707" s="21"/>
      <c r="T707" s="21"/>
      <c r="U707" s="21"/>
      <c r="V707" s="21"/>
      <c r="W707" s="21"/>
      <c r="X707" s="21"/>
      <c r="Y707" s="21"/>
    </row>
    <row r="708" spans="1:25">
      <c r="A708" s="11"/>
      <c r="B708" s="21"/>
      <c r="C708" s="38"/>
      <c r="D708" s="38"/>
      <c r="E708" s="21"/>
      <c r="F708" s="21"/>
      <c r="G708" s="21"/>
      <c r="H708" s="21"/>
      <c r="I708" s="21"/>
      <c r="J708" s="21"/>
      <c r="K708" s="21"/>
      <c r="L708" s="21"/>
      <c r="M708" s="21"/>
      <c r="N708" s="21"/>
      <c r="O708" s="21"/>
      <c r="P708" s="21"/>
      <c r="Q708" s="21"/>
      <c r="R708" s="21"/>
      <c r="S708" s="21"/>
      <c r="T708" s="21"/>
      <c r="U708" s="21"/>
      <c r="V708" s="21"/>
      <c r="W708" s="21"/>
      <c r="X708" s="21"/>
      <c r="Y708" s="21"/>
    </row>
    <row r="709" spans="1:25">
      <c r="A709" s="11"/>
      <c r="B709" s="21"/>
      <c r="C709" s="38"/>
      <c r="D709" s="38"/>
      <c r="E709" s="21"/>
      <c r="F709" s="21"/>
      <c r="G709" s="21"/>
      <c r="H709" s="21"/>
      <c r="I709" s="21"/>
      <c r="J709" s="21"/>
      <c r="K709" s="21"/>
      <c r="L709" s="21"/>
      <c r="M709" s="21"/>
      <c r="N709" s="21"/>
      <c r="O709" s="21"/>
      <c r="P709" s="21"/>
      <c r="Q709" s="21"/>
      <c r="R709" s="21"/>
      <c r="S709" s="21"/>
      <c r="T709" s="21"/>
      <c r="U709" s="21"/>
      <c r="V709" s="21"/>
      <c r="W709" s="21"/>
      <c r="X709" s="21"/>
      <c r="Y709" s="21"/>
    </row>
    <row r="710" spans="1:25">
      <c r="A710" s="11"/>
      <c r="B710" s="21"/>
      <c r="C710" s="38"/>
      <c r="D710" s="38"/>
      <c r="E710" s="21"/>
      <c r="F710" s="21"/>
      <c r="G710" s="21"/>
      <c r="H710" s="21"/>
      <c r="I710" s="21"/>
      <c r="J710" s="21"/>
      <c r="K710" s="21"/>
      <c r="L710" s="21"/>
      <c r="M710" s="21"/>
      <c r="N710" s="21"/>
      <c r="O710" s="21"/>
      <c r="P710" s="21"/>
      <c r="Q710" s="21"/>
      <c r="R710" s="21"/>
      <c r="S710" s="21"/>
      <c r="T710" s="21"/>
      <c r="U710" s="21"/>
      <c r="V710" s="21"/>
      <c r="W710" s="21"/>
      <c r="X710" s="21"/>
      <c r="Y710" s="21"/>
    </row>
    <row r="711" spans="1:25">
      <c r="A711" s="11"/>
      <c r="B711" s="21"/>
      <c r="C711" s="38"/>
      <c r="D711" s="38"/>
      <c r="E711" s="21"/>
      <c r="F711" s="21"/>
      <c r="G711" s="21"/>
      <c r="H711" s="21"/>
      <c r="I711" s="21"/>
      <c r="J711" s="21"/>
      <c r="K711" s="21"/>
      <c r="L711" s="21"/>
      <c r="M711" s="21"/>
      <c r="N711" s="21"/>
      <c r="O711" s="21"/>
      <c r="P711" s="21"/>
      <c r="Q711" s="21"/>
      <c r="R711" s="21"/>
      <c r="S711" s="21"/>
      <c r="T711" s="21"/>
      <c r="U711" s="21"/>
      <c r="V711" s="21"/>
      <c r="W711" s="21"/>
      <c r="X711" s="21"/>
      <c r="Y711" s="21"/>
    </row>
    <row r="712" spans="1:25">
      <c r="A712" s="11"/>
      <c r="B712" s="21"/>
      <c r="C712" s="38"/>
      <c r="D712" s="38"/>
      <c r="E712" s="21"/>
      <c r="F712" s="21"/>
      <c r="G712" s="21"/>
      <c r="H712" s="21"/>
      <c r="I712" s="21"/>
      <c r="J712" s="21"/>
      <c r="K712" s="21"/>
      <c r="L712" s="21"/>
      <c r="M712" s="21"/>
      <c r="N712" s="21"/>
      <c r="O712" s="21"/>
      <c r="P712" s="21"/>
      <c r="Q712" s="21"/>
      <c r="R712" s="21"/>
      <c r="S712" s="21"/>
      <c r="T712" s="21"/>
      <c r="U712" s="21"/>
      <c r="V712" s="21"/>
      <c r="W712" s="21"/>
      <c r="X712" s="21"/>
      <c r="Y712" s="21"/>
    </row>
    <row r="713" spans="1:25">
      <c r="A713" s="11"/>
      <c r="B713" s="21"/>
      <c r="C713" s="38"/>
      <c r="D713" s="38"/>
      <c r="E713" s="21"/>
      <c r="F713" s="21"/>
      <c r="G713" s="21"/>
      <c r="H713" s="21"/>
      <c r="I713" s="21"/>
      <c r="J713" s="21"/>
      <c r="K713" s="21"/>
      <c r="L713" s="21"/>
      <c r="M713" s="21"/>
      <c r="N713" s="21"/>
      <c r="O713" s="21"/>
      <c r="P713" s="21"/>
      <c r="Q713" s="21"/>
      <c r="R713" s="21"/>
      <c r="S713" s="21"/>
      <c r="T713" s="21"/>
      <c r="U713" s="21"/>
      <c r="V713" s="21"/>
      <c r="W713" s="21"/>
      <c r="X713" s="21"/>
      <c r="Y713" s="21"/>
    </row>
    <row r="714" spans="1:25">
      <c r="A714" s="11"/>
      <c r="B714" s="21"/>
      <c r="C714" s="38"/>
      <c r="D714" s="38"/>
      <c r="E714" s="21"/>
      <c r="F714" s="21"/>
      <c r="G714" s="21"/>
      <c r="H714" s="21"/>
      <c r="I714" s="21"/>
      <c r="J714" s="21"/>
      <c r="K714" s="21"/>
      <c r="L714" s="21"/>
      <c r="M714" s="21"/>
      <c r="N714" s="21"/>
      <c r="O714" s="21"/>
      <c r="P714" s="21"/>
      <c r="Q714" s="21"/>
      <c r="R714" s="21"/>
      <c r="S714" s="21"/>
      <c r="T714" s="21"/>
      <c r="U714" s="21"/>
      <c r="V714" s="21"/>
      <c r="W714" s="21"/>
      <c r="X714" s="21"/>
      <c r="Y714" s="21"/>
    </row>
    <row r="715" spans="1:25">
      <c r="A715" s="11"/>
      <c r="B715" s="21"/>
      <c r="C715" s="38"/>
      <c r="D715" s="38"/>
      <c r="E715" s="21"/>
      <c r="F715" s="21"/>
      <c r="G715" s="21"/>
      <c r="H715" s="21"/>
      <c r="I715" s="21"/>
      <c r="J715" s="21"/>
      <c r="K715" s="21"/>
      <c r="L715" s="21"/>
      <c r="M715" s="21"/>
      <c r="N715" s="21"/>
      <c r="O715" s="21"/>
      <c r="P715" s="21"/>
      <c r="Q715" s="21"/>
      <c r="R715" s="21"/>
      <c r="S715" s="21"/>
      <c r="T715" s="21"/>
      <c r="U715" s="21"/>
      <c r="V715" s="21"/>
      <c r="W715" s="21"/>
      <c r="X715" s="21"/>
      <c r="Y715" s="21"/>
    </row>
    <row r="716" spans="1:25">
      <c r="A716" s="11"/>
      <c r="B716" s="21"/>
      <c r="C716" s="38"/>
      <c r="D716" s="38"/>
      <c r="E716" s="21"/>
      <c r="F716" s="21"/>
      <c r="G716" s="21"/>
      <c r="H716" s="21"/>
      <c r="I716" s="21"/>
      <c r="J716" s="21"/>
      <c r="K716" s="21"/>
      <c r="L716" s="21"/>
      <c r="M716" s="21"/>
      <c r="N716" s="21"/>
      <c r="O716" s="21"/>
      <c r="P716" s="21"/>
      <c r="Q716" s="21"/>
      <c r="R716" s="21"/>
      <c r="S716" s="21"/>
      <c r="T716" s="21"/>
      <c r="U716" s="21"/>
      <c r="V716" s="21"/>
      <c r="W716" s="21"/>
      <c r="X716" s="21"/>
      <c r="Y716" s="21"/>
    </row>
    <row r="717" spans="1:25">
      <c r="A717" s="11"/>
      <c r="B717" s="21"/>
      <c r="C717" s="38"/>
      <c r="D717" s="38"/>
      <c r="E717" s="21"/>
      <c r="F717" s="21"/>
      <c r="G717" s="21"/>
      <c r="H717" s="21"/>
      <c r="I717" s="21"/>
      <c r="J717" s="21"/>
      <c r="K717" s="21"/>
      <c r="L717" s="21"/>
      <c r="M717" s="21"/>
      <c r="N717" s="21"/>
      <c r="O717" s="21"/>
      <c r="P717" s="21"/>
      <c r="Q717" s="21"/>
      <c r="R717" s="21"/>
      <c r="S717" s="21"/>
      <c r="T717" s="21"/>
      <c r="U717" s="21"/>
      <c r="V717" s="21"/>
      <c r="W717" s="21"/>
      <c r="X717" s="21"/>
      <c r="Y717" s="21"/>
    </row>
    <row r="718" spans="1:25">
      <c r="A718" s="11"/>
      <c r="B718" s="21"/>
      <c r="C718" s="38"/>
      <c r="D718" s="38"/>
      <c r="E718" s="21"/>
      <c r="F718" s="21"/>
      <c r="G718" s="21"/>
      <c r="H718" s="21"/>
      <c r="I718" s="21"/>
      <c r="J718" s="21"/>
      <c r="K718" s="21"/>
      <c r="L718" s="21"/>
      <c r="M718" s="21"/>
      <c r="N718" s="21"/>
      <c r="O718" s="21"/>
      <c r="P718" s="21"/>
      <c r="Q718" s="21"/>
      <c r="R718" s="21"/>
      <c r="S718" s="21"/>
      <c r="T718" s="21"/>
      <c r="U718" s="21"/>
      <c r="V718" s="21"/>
      <c r="W718" s="21"/>
      <c r="X718" s="21"/>
      <c r="Y718" s="21"/>
    </row>
    <row r="719" spans="1:25">
      <c r="A719" s="11"/>
      <c r="B719" s="21"/>
      <c r="C719" s="38"/>
      <c r="D719" s="38"/>
      <c r="E719" s="21"/>
      <c r="F719" s="21"/>
      <c r="G719" s="21"/>
      <c r="H719" s="21"/>
      <c r="I719" s="21"/>
      <c r="J719" s="21"/>
      <c r="K719" s="21"/>
      <c r="L719" s="21"/>
      <c r="M719" s="21"/>
      <c r="N719" s="21"/>
      <c r="O719" s="21"/>
      <c r="P719" s="21"/>
      <c r="Q719" s="21"/>
      <c r="R719" s="21"/>
      <c r="S719" s="21"/>
      <c r="T719" s="21"/>
      <c r="U719" s="21"/>
      <c r="V719" s="21"/>
      <c r="W719" s="21"/>
      <c r="X719" s="21"/>
      <c r="Y719" s="21"/>
    </row>
    <row r="720" spans="1:25">
      <c r="A720" s="11"/>
      <c r="B720" s="21"/>
      <c r="C720" s="38"/>
      <c r="D720" s="38"/>
      <c r="E720" s="21"/>
      <c r="F720" s="21"/>
      <c r="G720" s="21"/>
      <c r="H720" s="21"/>
      <c r="I720" s="21"/>
      <c r="J720" s="21"/>
      <c r="K720" s="21"/>
      <c r="L720" s="21"/>
      <c r="M720" s="21"/>
      <c r="N720" s="21"/>
      <c r="O720" s="21"/>
      <c r="P720" s="21"/>
      <c r="Q720" s="21"/>
      <c r="R720" s="21"/>
      <c r="S720" s="21"/>
      <c r="T720" s="21"/>
      <c r="U720" s="21"/>
      <c r="V720" s="21"/>
      <c r="W720" s="21"/>
      <c r="X720" s="21"/>
      <c r="Y720" s="21"/>
    </row>
    <row r="721" spans="1:25">
      <c r="A721" s="11"/>
      <c r="B721" s="21"/>
      <c r="C721" s="38"/>
      <c r="D721" s="38"/>
      <c r="E721" s="21"/>
      <c r="F721" s="21"/>
      <c r="G721" s="21"/>
      <c r="H721" s="21"/>
      <c r="I721" s="21"/>
      <c r="J721" s="21"/>
      <c r="K721" s="21"/>
      <c r="L721" s="21"/>
      <c r="M721" s="21"/>
      <c r="N721" s="21"/>
      <c r="O721" s="21"/>
      <c r="P721" s="21"/>
      <c r="Q721" s="21"/>
      <c r="R721" s="21"/>
      <c r="S721" s="21"/>
      <c r="T721" s="21"/>
      <c r="U721" s="21"/>
      <c r="V721" s="21"/>
      <c r="W721" s="21"/>
      <c r="X721" s="21"/>
      <c r="Y721" s="21"/>
    </row>
    <row r="722" spans="1:25">
      <c r="A722" s="11"/>
      <c r="B722" s="21"/>
      <c r="C722" s="38"/>
      <c r="D722" s="38"/>
      <c r="E722" s="21"/>
      <c r="F722" s="21"/>
      <c r="G722" s="21"/>
      <c r="H722" s="21"/>
      <c r="I722" s="21"/>
      <c r="J722" s="21"/>
      <c r="K722" s="21"/>
      <c r="L722" s="21"/>
      <c r="M722" s="21"/>
      <c r="N722" s="21"/>
      <c r="O722" s="21"/>
      <c r="P722" s="21"/>
      <c r="Q722" s="21"/>
      <c r="R722" s="21"/>
      <c r="S722" s="21"/>
      <c r="T722" s="21"/>
      <c r="U722" s="21"/>
      <c r="V722" s="21"/>
      <c r="W722" s="21"/>
      <c r="X722" s="21"/>
      <c r="Y722" s="21"/>
    </row>
    <row r="723" spans="1:25">
      <c r="A723" s="11"/>
      <c r="B723" s="21"/>
      <c r="C723" s="38"/>
      <c r="D723" s="38"/>
      <c r="E723" s="21"/>
      <c r="F723" s="21"/>
      <c r="G723" s="21"/>
      <c r="H723" s="21"/>
      <c r="I723" s="21"/>
      <c r="J723" s="21"/>
      <c r="K723" s="21"/>
      <c r="L723" s="21"/>
      <c r="M723" s="21"/>
      <c r="N723" s="21"/>
      <c r="O723" s="21"/>
      <c r="P723" s="21"/>
      <c r="Q723" s="21"/>
      <c r="R723" s="21"/>
      <c r="S723" s="21"/>
      <c r="T723" s="21"/>
      <c r="U723" s="21"/>
      <c r="V723" s="21"/>
      <c r="W723" s="21"/>
      <c r="X723" s="21"/>
      <c r="Y723" s="21"/>
    </row>
    <row r="724" spans="1:25">
      <c r="A724" s="11"/>
      <c r="B724" s="21"/>
      <c r="C724" s="38"/>
      <c r="D724" s="38"/>
      <c r="E724" s="21"/>
      <c r="F724" s="21"/>
      <c r="G724" s="21"/>
      <c r="H724" s="21"/>
      <c r="I724" s="21"/>
      <c r="J724" s="21"/>
      <c r="K724" s="21"/>
      <c r="L724" s="21"/>
      <c r="M724" s="21"/>
      <c r="N724" s="21"/>
      <c r="O724" s="21"/>
      <c r="P724" s="21"/>
      <c r="Q724" s="21"/>
      <c r="R724" s="21"/>
      <c r="S724" s="21"/>
      <c r="T724" s="21"/>
      <c r="U724" s="21"/>
      <c r="V724" s="21"/>
      <c r="W724" s="21"/>
      <c r="X724" s="21"/>
      <c r="Y724" s="21"/>
    </row>
    <row r="725" spans="1:25">
      <c r="A725" s="11"/>
      <c r="B725" s="21"/>
      <c r="C725" s="38"/>
      <c r="D725" s="38"/>
      <c r="E725" s="21"/>
      <c r="F725" s="21"/>
      <c r="G725" s="21"/>
      <c r="H725" s="21"/>
      <c r="I725" s="21"/>
      <c r="J725" s="21"/>
      <c r="K725" s="21"/>
      <c r="L725" s="21"/>
      <c r="M725" s="21"/>
      <c r="N725" s="21"/>
      <c r="O725" s="21"/>
      <c r="P725" s="21"/>
      <c r="Q725" s="21"/>
      <c r="R725" s="21"/>
      <c r="S725" s="21"/>
      <c r="T725" s="21"/>
      <c r="U725" s="21"/>
      <c r="V725" s="21"/>
      <c r="W725" s="21"/>
      <c r="X725" s="21"/>
      <c r="Y725" s="21"/>
    </row>
    <row r="726" spans="1:25">
      <c r="A726" s="11"/>
      <c r="B726" s="21"/>
      <c r="C726" s="38"/>
      <c r="D726" s="38"/>
      <c r="E726" s="21"/>
      <c r="F726" s="21"/>
      <c r="G726" s="21"/>
      <c r="H726" s="21"/>
      <c r="I726" s="21"/>
      <c r="J726" s="21"/>
      <c r="K726" s="21"/>
      <c r="L726" s="21"/>
      <c r="M726" s="21"/>
      <c r="N726" s="21"/>
      <c r="O726" s="21"/>
      <c r="P726" s="21"/>
      <c r="Q726" s="21"/>
      <c r="R726" s="21"/>
      <c r="S726" s="21"/>
      <c r="T726" s="21"/>
      <c r="U726" s="21"/>
      <c r="V726" s="21"/>
      <c r="W726" s="21"/>
      <c r="X726" s="21"/>
      <c r="Y726" s="21"/>
    </row>
    <row r="727" spans="1:25">
      <c r="A727" s="11"/>
      <c r="B727" s="21"/>
      <c r="C727" s="38"/>
      <c r="D727" s="38"/>
      <c r="E727" s="21"/>
      <c r="F727" s="21"/>
      <c r="G727" s="21"/>
      <c r="H727" s="21"/>
      <c r="I727" s="21"/>
      <c r="J727" s="21"/>
      <c r="K727" s="21"/>
      <c r="L727" s="21"/>
      <c r="M727" s="21"/>
      <c r="N727" s="21"/>
      <c r="O727" s="21"/>
      <c r="P727" s="21"/>
      <c r="Q727" s="21"/>
      <c r="R727" s="21"/>
      <c r="S727" s="21"/>
      <c r="T727" s="21"/>
      <c r="U727" s="21"/>
      <c r="V727" s="21"/>
      <c r="W727" s="21"/>
      <c r="X727" s="21"/>
      <c r="Y727" s="21"/>
    </row>
    <row r="728" spans="1:25">
      <c r="A728" s="11"/>
      <c r="B728" s="21"/>
      <c r="C728" s="38"/>
      <c r="D728" s="38"/>
      <c r="E728" s="21"/>
      <c r="F728" s="21"/>
      <c r="G728" s="21"/>
      <c r="H728" s="21"/>
      <c r="I728" s="21"/>
      <c r="J728" s="21"/>
      <c r="K728" s="21"/>
      <c r="L728" s="21"/>
      <c r="M728" s="21"/>
      <c r="N728" s="21"/>
      <c r="O728" s="21"/>
      <c r="P728" s="21"/>
      <c r="Q728" s="21"/>
      <c r="R728" s="21"/>
      <c r="S728" s="21"/>
      <c r="T728" s="21"/>
      <c r="U728" s="21"/>
      <c r="V728" s="21"/>
      <c r="W728" s="21"/>
      <c r="X728" s="21"/>
      <c r="Y728" s="21"/>
    </row>
    <row r="729" spans="1:25">
      <c r="A729" s="11"/>
      <c r="B729" s="21"/>
      <c r="C729" s="38"/>
      <c r="D729" s="38"/>
      <c r="E729" s="21"/>
      <c r="F729" s="21"/>
      <c r="G729" s="21"/>
      <c r="H729" s="21"/>
      <c r="I729" s="21"/>
      <c r="J729" s="21"/>
      <c r="K729" s="21"/>
      <c r="L729" s="21"/>
      <c r="M729" s="21"/>
      <c r="N729" s="21"/>
      <c r="O729" s="21"/>
      <c r="P729" s="21"/>
      <c r="Q729" s="21"/>
      <c r="R729" s="21"/>
      <c r="S729" s="21"/>
      <c r="T729" s="21"/>
      <c r="U729" s="21"/>
      <c r="V729" s="21"/>
      <c r="W729" s="21"/>
      <c r="X729" s="21"/>
      <c r="Y729" s="21"/>
    </row>
    <row r="730" spans="1:25">
      <c r="A730" s="11"/>
      <c r="B730" s="21"/>
      <c r="C730" s="38"/>
      <c r="D730" s="38"/>
      <c r="E730" s="21"/>
      <c r="F730" s="21"/>
      <c r="G730" s="21"/>
      <c r="H730" s="21"/>
      <c r="I730" s="21"/>
      <c r="J730" s="21"/>
      <c r="K730" s="21"/>
      <c r="L730" s="21"/>
      <c r="M730" s="21"/>
      <c r="N730" s="21"/>
      <c r="O730" s="21"/>
      <c r="P730" s="21"/>
      <c r="Q730" s="21"/>
      <c r="R730" s="21"/>
      <c r="S730" s="21"/>
      <c r="T730" s="21"/>
      <c r="U730" s="21"/>
      <c r="V730" s="21"/>
      <c r="W730" s="21"/>
      <c r="X730" s="21"/>
      <c r="Y730" s="21"/>
    </row>
    <row r="731" spans="1:25">
      <c r="A731" s="11"/>
      <c r="B731" s="21"/>
      <c r="C731" s="38"/>
      <c r="D731" s="38"/>
      <c r="E731" s="21"/>
      <c r="F731" s="21"/>
      <c r="G731" s="21"/>
      <c r="H731" s="21"/>
      <c r="I731" s="21"/>
      <c r="J731" s="21"/>
      <c r="K731" s="21"/>
      <c r="L731" s="21"/>
      <c r="M731" s="21"/>
      <c r="N731" s="21"/>
      <c r="O731" s="21"/>
      <c r="P731" s="21"/>
      <c r="Q731" s="21"/>
      <c r="R731" s="21"/>
      <c r="S731" s="21"/>
      <c r="T731" s="21"/>
      <c r="U731" s="21"/>
      <c r="V731" s="21"/>
      <c r="W731" s="21"/>
      <c r="X731" s="21"/>
      <c r="Y731" s="21"/>
    </row>
    <row r="732" spans="1:25">
      <c r="A732" s="11"/>
      <c r="B732" s="21"/>
      <c r="C732" s="38"/>
      <c r="D732" s="38"/>
      <c r="E732" s="21"/>
      <c r="F732" s="21"/>
      <c r="G732" s="21"/>
      <c r="H732" s="21"/>
      <c r="I732" s="21"/>
      <c r="J732" s="21"/>
      <c r="K732" s="21"/>
      <c r="L732" s="21"/>
      <c r="M732" s="21"/>
      <c r="N732" s="21"/>
      <c r="O732" s="21"/>
      <c r="P732" s="21"/>
      <c r="Q732" s="21"/>
      <c r="R732" s="21"/>
      <c r="S732" s="21"/>
      <c r="T732" s="21"/>
      <c r="U732" s="21"/>
      <c r="V732" s="21"/>
      <c r="W732" s="21"/>
      <c r="X732" s="21"/>
      <c r="Y732" s="21"/>
    </row>
    <row r="733" spans="1:25">
      <c r="A733" s="11"/>
      <c r="B733" s="21"/>
      <c r="C733" s="38"/>
      <c r="D733" s="38"/>
      <c r="E733" s="21"/>
      <c r="F733" s="21"/>
      <c r="G733" s="21"/>
      <c r="H733" s="21"/>
      <c r="I733" s="21"/>
      <c r="J733" s="21"/>
      <c r="K733" s="21"/>
      <c r="L733" s="21"/>
      <c r="M733" s="21"/>
      <c r="N733" s="21"/>
      <c r="O733" s="21"/>
      <c r="P733" s="21"/>
      <c r="Q733" s="21"/>
      <c r="R733" s="21"/>
      <c r="S733" s="21"/>
      <c r="T733" s="21"/>
      <c r="U733" s="21"/>
      <c r="V733" s="21"/>
      <c r="W733" s="21"/>
      <c r="X733" s="21"/>
      <c r="Y733" s="21"/>
    </row>
    <row r="734" spans="1:25">
      <c r="A734" s="11"/>
      <c r="B734" s="21"/>
      <c r="C734" s="38"/>
      <c r="D734" s="38"/>
      <c r="E734" s="21"/>
      <c r="F734" s="21"/>
      <c r="G734" s="21"/>
      <c r="H734" s="21"/>
      <c r="I734" s="21"/>
      <c r="J734" s="21"/>
      <c r="K734" s="21"/>
      <c r="L734" s="21"/>
      <c r="M734" s="21"/>
      <c r="N734" s="21"/>
      <c r="O734" s="21"/>
      <c r="P734" s="21"/>
      <c r="Q734" s="21"/>
      <c r="R734" s="21"/>
      <c r="S734" s="21"/>
      <c r="T734" s="21"/>
      <c r="U734" s="21"/>
      <c r="V734" s="21"/>
      <c r="W734" s="21"/>
      <c r="X734" s="21"/>
      <c r="Y734" s="21"/>
    </row>
    <row r="735" spans="1:25">
      <c r="A735" s="11"/>
      <c r="B735" s="21"/>
      <c r="C735" s="38"/>
      <c r="D735" s="38"/>
      <c r="E735" s="21"/>
      <c r="F735" s="21"/>
      <c r="G735" s="21"/>
      <c r="H735" s="21"/>
      <c r="I735" s="21"/>
      <c r="J735" s="21"/>
      <c r="K735" s="21"/>
      <c r="L735" s="21"/>
      <c r="M735" s="21"/>
      <c r="N735" s="21"/>
      <c r="O735" s="21"/>
      <c r="P735" s="21"/>
      <c r="Q735" s="21"/>
      <c r="R735" s="21"/>
      <c r="S735" s="21"/>
      <c r="T735" s="21"/>
      <c r="U735" s="21"/>
      <c r="V735" s="21"/>
      <c r="W735" s="21"/>
      <c r="X735" s="21"/>
      <c r="Y735" s="21"/>
    </row>
    <row r="736" spans="1:25">
      <c r="A736" s="11"/>
      <c r="B736" s="21"/>
      <c r="C736" s="38"/>
      <c r="D736" s="38"/>
      <c r="E736" s="21"/>
      <c r="F736" s="21"/>
      <c r="G736" s="21"/>
      <c r="H736" s="21"/>
      <c r="I736" s="21"/>
      <c r="J736" s="21"/>
      <c r="K736" s="21"/>
      <c r="L736" s="21"/>
      <c r="M736" s="21"/>
      <c r="N736" s="21"/>
      <c r="O736" s="21"/>
      <c r="P736" s="21"/>
      <c r="Q736" s="21"/>
      <c r="R736" s="21"/>
      <c r="S736" s="21"/>
      <c r="T736" s="21"/>
      <c r="U736" s="21"/>
      <c r="V736" s="21"/>
      <c r="W736" s="21"/>
      <c r="X736" s="21"/>
      <c r="Y736" s="21"/>
    </row>
    <row r="737" spans="1:25">
      <c r="A737" s="11"/>
      <c r="B737" s="21"/>
      <c r="C737" s="38"/>
      <c r="D737" s="38"/>
      <c r="E737" s="21"/>
      <c r="F737" s="21"/>
      <c r="G737" s="21"/>
      <c r="H737" s="21"/>
      <c r="I737" s="21"/>
      <c r="J737" s="21"/>
      <c r="K737" s="21"/>
      <c r="L737" s="21"/>
      <c r="M737" s="21"/>
      <c r="N737" s="21"/>
      <c r="O737" s="21"/>
      <c r="P737" s="21"/>
      <c r="Q737" s="21"/>
      <c r="R737" s="21"/>
      <c r="S737" s="21"/>
      <c r="T737" s="21"/>
      <c r="U737" s="21"/>
      <c r="V737" s="21"/>
      <c r="W737" s="21"/>
      <c r="X737" s="21"/>
      <c r="Y737" s="21"/>
    </row>
    <row r="738" spans="1:25">
      <c r="A738" s="11"/>
      <c r="B738" s="21"/>
      <c r="C738" s="38"/>
      <c r="D738" s="38"/>
      <c r="E738" s="21"/>
      <c r="F738" s="21"/>
      <c r="G738" s="21"/>
      <c r="H738" s="21"/>
      <c r="I738" s="21"/>
      <c r="J738" s="21"/>
      <c r="K738" s="21"/>
      <c r="L738" s="21"/>
      <c r="M738" s="21"/>
      <c r="N738" s="21"/>
      <c r="O738" s="21"/>
      <c r="P738" s="21"/>
      <c r="Q738" s="21"/>
      <c r="R738" s="21"/>
      <c r="S738" s="21"/>
      <c r="T738" s="21"/>
      <c r="U738" s="21"/>
      <c r="V738" s="21"/>
      <c r="W738" s="21"/>
      <c r="X738" s="21"/>
      <c r="Y738" s="21"/>
    </row>
    <row r="739" spans="1:25">
      <c r="A739" s="11"/>
      <c r="B739" s="21"/>
      <c r="C739" s="38"/>
      <c r="D739" s="38"/>
      <c r="E739" s="21"/>
      <c r="F739" s="21"/>
      <c r="G739" s="21"/>
      <c r="H739" s="21"/>
      <c r="I739" s="21"/>
      <c r="J739" s="21"/>
      <c r="K739" s="21"/>
      <c r="L739" s="21"/>
      <c r="M739" s="21"/>
      <c r="N739" s="21"/>
      <c r="O739" s="21"/>
      <c r="P739" s="21"/>
      <c r="Q739" s="21"/>
      <c r="R739" s="21"/>
      <c r="S739" s="21"/>
      <c r="T739" s="21"/>
      <c r="U739" s="21"/>
      <c r="V739" s="21"/>
      <c r="W739" s="21"/>
      <c r="X739" s="21"/>
      <c r="Y739" s="21"/>
    </row>
    <row r="740" spans="1:25">
      <c r="A740" s="11"/>
      <c r="B740" s="21"/>
      <c r="C740" s="38"/>
      <c r="D740" s="38"/>
      <c r="E740" s="21"/>
      <c r="F740" s="21"/>
      <c r="G740" s="21"/>
      <c r="H740" s="21"/>
      <c r="I740" s="21"/>
      <c r="J740" s="21"/>
      <c r="K740" s="21"/>
      <c r="L740" s="21"/>
      <c r="M740" s="21"/>
      <c r="N740" s="21"/>
      <c r="O740" s="21"/>
      <c r="P740" s="21"/>
      <c r="Q740" s="21"/>
      <c r="R740" s="21"/>
      <c r="S740" s="21"/>
      <c r="T740" s="21"/>
      <c r="U740" s="21"/>
      <c r="V740" s="21"/>
      <c r="W740" s="21"/>
      <c r="X740" s="21"/>
      <c r="Y740" s="21"/>
    </row>
    <row r="741" spans="1:25">
      <c r="A741" s="11"/>
      <c r="B741" s="21"/>
      <c r="C741" s="38"/>
      <c r="D741" s="38"/>
      <c r="E741" s="21"/>
      <c r="F741" s="21"/>
      <c r="G741" s="21"/>
      <c r="H741" s="21"/>
      <c r="I741" s="21"/>
      <c r="J741" s="21"/>
      <c r="K741" s="21"/>
      <c r="L741" s="21"/>
      <c r="M741" s="21"/>
      <c r="N741" s="21"/>
      <c r="O741" s="21"/>
      <c r="P741" s="21"/>
      <c r="Q741" s="21"/>
      <c r="R741" s="21"/>
      <c r="S741" s="21"/>
      <c r="T741" s="21"/>
      <c r="U741" s="21"/>
      <c r="V741" s="21"/>
      <c r="W741" s="21"/>
      <c r="X741" s="21"/>
      <c r="Y741" s="21"/>
    </row>
    <row r="742" spans="1:25">
      <c r="A742" s="11"/>
      <c r="B742" s="21"/>
      <c r="C742" s="38"/>
      <c r="D742" s="38"/>
      <c r="E742" s="21"/>
      <c r="F742" s="21"/>
      <c r="G742" s="21"/>
      <c r="H742" s="21"/>
      <c r="I742" s="21"/>
      <c r="J742" s="21"/>
      <c r="K742" s="21"/>
      <c r="L742" s="21"/>
      <c r="M742" s="21"/>
      <c r="N742" s="21"/>
      <c r="O742" s="21"/>
      <c r="P742" s="21"/>
      <c r="Q742" s="21"/>
      <c r="R742" s="21"/>
      <c r="S742" s="21"/>
      <c r="T742" s="21"/>
      <c r="U742" s="21"/>
      <c r="V742" s="21"/>
      <c r="W742" s="21"/>
      <c r="X742" s="21"/>
      <c r="Y742" s="21"/>
    </row>
    <row r="743" spans="1:25">
      <c r="A743" s="11"/>
      <c r="B743" s="21"/>
      <c r="C743" s="38"/>
      <c r="D743" s="38"/>
      <c r="E743" s="21"/>
      <c r="F743" s="21"/>
      <c r="G743" s="21"/>
      <c r="H743" s="21"/>
      <c r="I743" s="21"/>
      <c r="J743" s="21"/>
      <c r="K743" s="21"/>
      <c r="L743" s="21"/>
      <c r="M743" s="21"/>
      <c r="N743" s="21"/>
      <c r="O743" s="21"/>
      <c r="P743" s="21"/>
      <c r="Q743" s="21"/>
      <c r="R743" s="21"/>
      <c r="S743" s="21"/>
      <c r="T743" s="21"/>
      <c r="U743" s="21"/>
      <c r="V743" s="21"/>
      <c r="W743" s="21"/>
      <c r="X743" s="21"/>
      <c r="Y743" s="21"/>
    </row>
    <row r="744" spans="1:25">
      <c r="A744" s="11"/>
      <c r="B744" s="21"/>
      <c r="C744" s="38"/>
      <c r="D744" s="38"/>
      <c r="E744" s="21"/>
      <c r="F744" s="21"/>
      <c r="G744" s="21"/>
      <c r="H744" s="21"/>
      <c r="I744" s="21"/>
      <c r="J744" s="21"/>
      <c r="K744" s="21"/>
      <c r="L744" s="21"/>
      <c r="M744" s="21"/>
      <c r="N744" s="21"/>
      <c r="O744" s="21"/>
      <c r="P744" s="21"/>
      <c r="Q744" s="21"/>
      <c r="R744" s="21"/>
      <c r="S744" s="21"/>
      <c r="T744" s="21"/>
      <c r="U744" s="21"/>
      <c r="V744" s="21"/>
      <c r="W744" s="21"/>
      <c r="X744" s="21"/>
      <c r="Y744" s="21"/>
    </row>
    <row r="745" spans="1:25">
      <c r="A745" s="11"/>
      <c r="B745" s="21"/>
      <c r="C745" s="38"/>
      <c r="D745" s="38"/>
      <c r="E745" s="21"/>
      <c r="F745" s="21"/>
      <c r="G745" s="21"/>
      <c r="H745" s="21"/>
      <c r="I745" s="21"/>
      <c r="J745" s="21"/>
      <c r="K745" s="21"/>
      <c r="L745" s="21"/>
      <c r="M745" s="21"/>
      <c r="N745" s="21"/>
      <c r="O745" s="21"/>
      <c r="P745" s="21"/>
      <c r="Q745" s="21"/>
      <c r="R745" s="21"/>
      <c r="S745" s="21"/>
      <c r="T745" s="21"/>
      <c r="U745" s="21"/>
      <c r="V745" s="21"/>
      <c r="W745" s="21"/>
      <c r="X745" s="21"/>
      <c r="Y745" s="21"/>
    </row>
    <row r="746" spans="1:25">
      <c r="A746" s="11"/>
      <c r="B746" s="21"/>
      <c r="C746" s="38"/>
      <c r="D746" s="38"/>
      <c r="E746" s="21"/>
      <c r="F746" s="21"/>
      <c r="G746" s="21"/>
      <c r="H746" s="21"/>
      <c r="I746" s="21"/>
      <c r="J746" s="21"/>
      <c r="K746" s="21"/>
      <c r="L746" s="21"/>
      <c r="M746" s="21"/>
      <c r="N746" s="21"/>
      <c r="O746" s="21"/>
      <c r="P746" s="21"/>
      <c r="Q746" s="21"/>
      <c r="R746" s="21"/>
      <c r="S746" s="21"/>
      <c r="T746" s="21"/>
      <c r="U746" s="21"/>
      <c r="V746" s="21"/>
      <c r="W746" s="21"/>
      <c r="X746" s="21"/>
      <c r="Y746" s="21"/>
    </row>
    <row r="747" spans="1:25">
      <c r="A747" s="11"/>
      <c r="B747" s="21"/>
      <c r="C747" s="38"/>
      <c r="D747" s="38"/>
      <c r="E747" s="21"/>
      <c r="F747" s="21"/>
      <c r="G747" s="21"/>
      <c r="H747" s="21"/>
      <c r="I747" s="21"/>
      <c r="J747" s="21"/>
      <c r="K747" s="21"/>
      <c r="L747" s="21"/>
      <c r="M747" s="21"/>
      <c r="N747" s="21"/>
      <c r="O747" s="21"/>
      <c r="P747" s="21"/>
      <c r="Q747" s="21"/>
      <c r="R747" s="21"/>
      <c r="S747" s="21"/>
      <c r="T747" s="21"/>
      <c r="U747" s="21"/>
      <c r="V747" s="21"/>
      <c r="W747" s="21"/>
      <c r="X747" s="21"/>
      <c r="Y747" s="21"/>
    </row>
    <row r="748" spans="1:25">
      <c r="A748" s="11"/>
      <c r="B748" s="21"/>
      <c r="C748" s="38"/>
      <c r="D748" s="38"/>
      <c r="E748" s="21"/>
      <c r="F748" s="21"/>
      <c r="G748" s="21"/>
      <c r="H748" s="21"/>
      <c r="I748" s="21"/>
      <c r="J748" s="21"/>
      <c r="K748" s="21"/>
      <c r="L748" s="21"/>
      <c r="M748" s="21"/>
      <c r="N748" s="21"/>
      <c r="O748" s="21"/>
      <c r="P748" s="21"/>
      <c r="Q748" s="21"/>
      <c r="R748" s="21"/>
      <c r="S748" s="21"/>
      <c r="T748" s="21"/>
      <c r="U748" s="21"/>
      <c r="V748" s="21"/>
      <c r="W748" s="21"/>
      <c r="X748" s="21"/>
      <c r="Y748" s="21"/>
    </row>
    <row r="749" spans="1:25">
      <c r="A749" s="11"/>
      <c r="B749" s="21"/>
      <c r="C749" s="38"/>
      <c r="D749" s="38"/>
      <c r="E749" s="21"/>
      <c r="F749" s="21"/>
      <c r="G749" s="21"/>
      <c r="H749" s="21"/>
      <c r="I749" s="21"/>
      <c r="J749" s="21"/>
      <c r="K749" s="21"/>
      <c r="L749" s="21"/>
      <c r="M749" s="21"/>
      <c r="N749" s="21"/>
      <c r="O749" s="21"/>
      <c r="P749" s="21"/>
      <c r="Q749" s="21"/>
      <c r="R749" s="21"/>
      <c r="S749" s="21"/>
      <c r="T749" s="21"/>
      <c r="U749" s="21"/>
      <c r="V749" s="21"/>
      <c r="W749" s="21"/>
      <c r="X749" s="21"/>
      <c r="Y749" s="21"/>
    </row>
    <row r="750" spans="1:25">
      <c r="A750" s="11"/>
      <c r="B750" s="21"/>
      <c r="C750" s="38"/>
      <c r="D750" s="38"/>
      <c r="E750" s="21"/>
      <c r="F750" s="21"/>
      <c r="G750" s="21"/>
      <c r="H750" s="21"/>
      <c r="I750" s="21"/>
      <c r="J750" s="21"/>
      <c r="K750" s="21"/>
      <c r="L750" s="21"/>
      <c r="M750" s="21"/>
      <c r="N750" s="21"/>
      <c r="O750" s="21"/>
      <c r="P750" s="21"/>
      <c r="Q750" s="21"/>
      <c r="R750" s="21"/>
      <c r="S750" s="21"/>
      <c r="T750" s="21"/>
      <c r="U750" s="21"/>
      <c r="V750" s="21"/>
      <c r="W750" s="21"/>
      <c r="X750" s="21"/>
      <c r="Y750" s="21"/>
    </row>
    <row r="751" spans="1:25">
      <c r="A751" s="11"/>
      <c r="B751" s="21"/>
      <c r="C751" s="38"/>
      <c r="D751" s="38"/>
      <c r="E751" s="21"/>
      <c r="F751" s="21"/>
      <c r="G751" s="21"/>
      <c r="H751" s="21"/>
      <c r="I751" s="21"/>
      <c r="J751" s="21"/>
      <c r="K751" s="21"/>
      <c r="L751" s="21"/>
      <c r="M751" s="21"/>
      <c r="N751" s="21"/>
      <c r="O751" s="21"/>
      <c r="P751" s="21"/>
      <c r="Q751" s="21"/>
      <c r="R751" s="21"/>
      <c r="S751" s="21"/>
      <c r="T751" s="21"/>
      <c r="U751" s="21"/>
      <c r="V751" s="21"/>
      <c r="W751" s="21"/>
      <c r="X751" s="21"/>
      <c r="Y751" s="21"/>
    </row>
    <row r="752" spans="1:25">
      <c r="A752" s="11"/>
      <c r="B752" s="21"/>
      <c r="C752" s="38"/>
      <c r="D752" s="38"/>
      <c r="E752" s="21"/>
      <c r="F752" s="21"/>
      <c r="G752" s="21"/>
      <c r="H752" s="21"/>
      <c r="I752" s="21"/>
      <c r="J752" s="21"/>
      <c r="K752" s="21"/>
      <c r="L752" s="21"/>
      <c r="M752" s="21"/>
      <c r="N752" s="21"/>
      <c r="O752" s="21"/>
      <c r="P752" s="21"/>
      <c r="Q752" s="21"/>
      <c r="R752" s="21"/>
      <c r="S752" s="21"/>
      <c r="T752" s="21"/>
      <c r="U752" s="21"/>
      <c r="V752" s="21"/>
      <c r="W752" s="21"/>
      <c r="X752" s="21"/>
      <c r="Y752" s="21"/>
    </row>
    <row r="753" spans="1:25">
      <c r="A753" s="11"/>
      <c r="B753" s="21"/>
      <c r="C753" s="38"/>
      <c r="D753" s="38"/>
      <c r="E753" s="21"/>
      <c r="F753" s="21"/>
      <c r="G753" s="21"/>
      <c r="H753" s="21"/>
      <c r="I753" s="21"/>
      <c r="J753" s="21"/>
      <c r="K753" s="21"/>
      <c r="L753" s="21"/>
      <c r="M753" s="21"/>
      <c r="N753" s="21"/>
      <c r="O753" s="21"/>
      <c r="P753" s="21"/>
      <c r="Q753" s="21"/>
      <c r="R753" s="21"/>
      <c r="S753" s="21"/>
      <c r="T753" s="21"/>
      <c r="U753" s="21"/>
      <c r="V753" s="21"/>
      <c r="W753" s="21"/>
      <c r="X753" s="21"/>
      <c r="Y753" s="21"/>
    </row>
    <row r="754" spans="1:25">
      <c r="A754" s="11"/>
      <c r="B754" s="21"/>
      <c r="C754" s="38"/>
      <c r="D754" s="38"/>
      <c r="E754" s="21"/>
      <c r="F754" s="21"/>
      <c r="G754" s="21"/>
      <c r="H754" s="21"/>
      <c r="I754" s="21"/>
      <c r="J754" s="21"/>
      <c r="K754" s="21"/>
      <c r="L754" s="21"/>
      <c r="M754" s="21"/>
      <c r="N754" s="21"/>
      <c r="O754" s="21"/>
      <c r="P754" s="21"/>
      <c r="Q754" s="21"/>
      <c r="R754" s="21"/>
      <c r="S754" s="21"/>
      <c r="T754" s="21"/>
      <c r="U754" s="21"/>
      <c r="V754" s="21"/>
      <c r="W754" s="21"/>
      <c r="X754" s="21"/>
      <c r="Y754" s="21"/>
    </row>
    <row r="755" spans="1:25">
      <c r="A755" s="11"/>
      <c r="B755" s="21"/>
      <c r="C755" s="38"/>
      <c r="D755" s="38"/>
      <c r="E755" s="21"/>
      <c r="F755" s="21"/>
      <c r="G755" s="21"/>
      <c r="H755" s="21"/>
      <c r="I755" s="21"/>
      <c r="J755" s="21"/>
      <c r="K755" s="21"/>
      <c r="L755" s="21"/>
      <c r="M755" s="21"/>
      <c r="N755" s="21"/>
      <c r="O755" s="21"/>
      <c r="P755" s="21"/>
      <c r="Q755" s="21"/>
      <c r="R755" s="21"/>
      <c r="S755" s="21"/>
      <c r="T755" s="21"/>
      <c r="U755" s="21"/>
      <c r="V755" s="21"/>
      <c r="W755" s="21"/>
      <c r="X755" s="21"/>
      <c r="Y755" s="21"/>
    </row>
    <row r="756" spans="1:25">
      <c r="A756" s="11"/>
      <c r="B756" s="21"/>
      <c r="C756" s="38"/>
      <c r="D756" s="38"/>
      <c r="E756" s="21"/>
      <c r="F756" s="21"/>
      <c r="G756" s="21"/>
      <c r="H756" s="21"/>
      <c r="I756" s="21"/>
      <c r="J756" s="21"/>
      <c r="K756" s="21"/>
      <c r="L756" s="21"/>
      <c r="M756" s="21"/>
      <c r="N756" s="21"/>
      <c r="O756" s="21"/>
      <c r="P756" s="21"/>
      <c r="Q756" s="21"/>
      <c r="R756" s="21"/>
      <c r="S756" s="21"/>
      <c r="T756" s="21"/>
      <c r="U756" s="21"/>
      <c r="V756" s="21"/>
      <c r="W756" s="21"/>
      <c r="X756" s="21"/>
      <c r="Y756" s="21"/>
    </row>
    <row r="757" spans="1:25">
      <c r="A757" s="11"/>
      <c r="B757" s="21"/>
      <c r="C757" s="38"/>
      <c r="D757" s="38"/>
      <c r="E757" s="21"/>
      <c r="F757" s="21"/>
      <c r="G757" s="21"/>
      <c r="H757" s="21"/>
      <c r="I757" s="21"/>
      <c r="J757" s="21"/>
      <c r="K757" s="21"/>
      <c r="L757" s="21"/>
      <c r="M757" s="21"/>
      <c r="N757" s="21"/>
      <c r="O757" s="21"/>
      <c r="P757" s="21"/>
      <c r="Q757" s="21"/>
      <c r="R757" s="21"/>
      <c r="S757" s="21"/>
      <c r="T757" s="21"/>
      <c r="U757" s="21"/>
      <c r="V757" s="21"/>
      <c r="W757" s="21"/>
      <c r="X757" s="21"/>
      <c r="Y757" s="21"/>
    </row>
    <row r="758" spans="1:25">
      <c r="A758" s="11"/>
      <c r="B758" s="21"/>
      <c r="C758" s="38"/>
      <c r="D758" s="38"/>
      <c r="E758" s="21"/>
      <c r="F758" s="21"/>
      <c r="G758" s="21"/>
      <c r="H758" s="21"/>
      <c r="I758" s="21"/>
      <c r="J758" s="21"/>
      <c r="K758" s="21"/>
      <c r="L758" s="21"/>
      <c r="M758" s="21"/>
      <c r="N758" s="21"/>
      <c r="O758" s="21"/>
      <c r="P758" s="21"/>
      <c r="Q758" s="21"/>
      <c r="R758" s="21"/>
      <c r="S758" s="21"/>
      <c r="T758" s="21"/>
      <c r="U758" s="21"/>
      <c r="V758" s="21"/>
      <c r="W758" s="21"/>
      <c r="X758" s="21"/>
      <c r="Y758" s="21"/>
    </row>
    <row r="759" spans="1:25">
      <c r="A759" s="11"/>
      <c r="B759" s="21"/>
      <c r="C759" s="38"/>
      <c r="D759" s="38"/>
      <c r="E759" s="21"/>
      <c r="F759" s="21"/>
      <c r="G759" s="21"/>
      <c r="H759" s="21"/>
      <c r="I759" s="21"/>
      <c r="J759" s="21"/>
      <c r="K759" s="21"/>
      <c r="L759" s="21"/>
      <c r="M759" s="21"/>
      <c r="N759" s="21"/>
      <c r="O759" s="21"/>
      <c r="P759" s="21"/>
      <c r="Q759" s="21"/>
      <c r="R759" s="21"/>
      <c r="S759" s="21"/>
      <c r="T759" s="21"/>
      <c r="U759" s="21"/>
      <c r="V759" s="21"/>
      <c r="W759" s="21"/>
      <c r="X759" s="21"/>
      <c r="Y759" s="21"/>
    </row>
    <row r="760" spans="1:25">
      <c r="A760" s="11"/>
      <c r="B760" s="21"/>
      <c r="C760" s="38"/>
      <c r="D760" s="38"/>
      <c r="E760" s="21"/>
      <c r="F760" s="21"/>
      <c r="G760" s="21"/>
      <c r="H760" s="21"/>
      <c r="I760" s="21"/>
      <c r="J760" s="21"/>
      <c r="K760" s="21"/>
      <c r="L760" s="21"/>
      <c r="M760" s="21"/>
      <c r="N760" s="21"/>
      <c r="O760" s="21"/>
      <c r="P760" s="21"/>
      <c r="Q760" s="21"/>
      <c r="R760" s="21"/>
      <c r="S760" s="21"/>
      <c r="T760" s="21"/>
      <c r="U760" s="21"/>
      <c r="V760" s="21"/>
      <c r="W760" s="21"/>
      <c r="X760" s="21"/>
      <c r="Y760" s="21"/>
    </row>
    <row r="761" spans="1:25">
      <c r="A761" s="11"/>
      <c r="B761" s="21"/>
      <c r="C761" s="38"/>
      <c r="D761" s="38"/>
      <c r="E761" s="21"/>
      <c r="F761" s="21"/>
      <c r="G761" s="21"/>
      <c r="H761" s="21"/>
      <c r="I761" s="21"/>
      <c r="J761" s="21"/>
      <c r="K761" s="21"/>
      <c r="L761" s="21"/>
      <c r="M761" s="21"/>
      <c r="N761" s="21"/>
      <c r="O761" s="21"/>
      <c r="P761" s="21"/>
      <c r="Q761" s="21"/>
      <c r="R761" s="21"/>
      <c r="S761" s="21"/>
      <c r="T761" s="21"/>
      <c r="U761" s="21"/>
      <c r="V761" s="21"/>
      <c r="W761" s="21"/>
      <c r="X761" s="21"/>
      <c r="Y761" s="21"/>
    </row>
    <row r="762" spans="1:25">
      <c r="A762" s="11"/>
      <c r="B762" s="21"/>
      <c r="C762" s="38"/>
      <c r="D762" s="38"/>
      <c r="E762" s="21"/>
      <c r="F762" s="21"/>
      <c r="G762" s="21"/>
      <c r="H762" s="21"/>
      <c r="I762" s="21"/>
      <c r="J762" s="21"/>
      <c r="K762" s="21"/>
      <c r="L762" s="21"/>
      <c r="M762" s="21"/>
      <c r="N762" s="21"/>
      <c r="O762" s="21"/>
      <c r="P762" s="21"/>
      <c r="Q762" s="21"/>
      <c r="R762" s="21"/>
      <c r="S762" s="21"/>
      <c r="T762" s="21"/>
      <c r="U762" s="21"/>
      <c r="V762" s="21"/>
      <c r="W762" s="21"/>
      <c r="X762" s="21"/>
      <c r="Y762" s="21"/>
    </row>
    <row r="763" spans="1:25">
      <c r="A763" s="11"/>
      <c r="B763" s="21"/>
      <c r="C763" s="38"/>
      <c r="D763" s="38"/>
      <c r="E763" s="21"/>
      <c r="F763" s="21"/>
      <c r="G763" s="21"/>
      <c r="H763" s="21"/>
      <c r="I763" s="21"/>
      <c r="J763" s="21"/>
      <c r="K763" s="21"/>
      <c r="L763" s="21"/>
      <c r="M763" s="21"/>
      <c r="N763" s="21"/>
      <c r="O763" s="21"/>
      <c r="P763" s="21"/>
      <c r="Q763" s="21"/>
      <c r="R763" s="21"/>
      <c r="S763" s="21"/>
      <c r="T763" s="21"/>
      <c r="U763" s="21"/>
      <c r="V763" s="21"/>
      <c r="W763" s="21"/>
      <c r="X763" s="21"/>
      <c r="Y763" s="21"/>
    </row>
    <row r="764" spans="1:25">
      <c r="A764" s="11"/>
      <c r="B764" s="21"/>
      <c r="C764" s="38"/>
      <c r="D764" s="38"/>
      <c r="E764" s="21"/>
      <c r="F764" s="21"/>
      <c r="G764" s="21"/>
      <c r="H764" s="21"/>
      <c r="I764" s="21"/>
      <c r="J764" s="21"/>
      <c r="K764" s="21"/>
      <c r="L764" s="21"/>
      <c r="M764" s="21"/>
      <c r="N764" s="21"/>
      <c r="O764" s="21"/>
      <c r="P764" s="21"/>
      <c r="Q764" s="21"/>
      <c r="R764" s="21"/>
      <c r="S764" s="21"/>
      <c r="T764" s="21"/>
      <c r="U764" s="21"/>
      <c r="V764" s="21"/>
      <c r="W764" s="21"/>
      <c r="X764" s="21"/>
      <c r="Y764" s="21"/>
    </row>
    <row r="765" spans="1:25">
      <c r="A765" s="11"/>
      <c r="B765" s="21"/>
      <c r="C765" s="38"/>
      <c r="D765" s="38"/>
      <c r="E765" s="21"/>
      <c r="F765" s="21"/>
      <c r="G765" s="21"/>
      <c r="H765" s="21"/>
      <c r="I765" s="21"/>
      <c r="J765" s="21"/>
      <c r="K765" s="21"/>
      <c r="L765" s="21"/>
      <c r="M765" s="21"/>
      <c r="N765" s="21"/>
      <c r="O765" s="21"/>
      <c r="P765" s="21"/>
      <c r="Q765" s="21"/>
      <c r="R765" s="21"/>
      <c r="S765" s="21"/>
      <c r="T765" s="21"/>
      <c r="U765" s="21"/>
      <c r="V765" s="21"/>
      <c r="W765" s="21"/>
      <c r="X765" s="21"/>
      <c r="Y765" s="21"/>
    </row>
    <row r="766" spans="1:25">
      <c r="A766" s="11"/>
      <c r="B766" s="21"/>
      <c r="C766" s="38"/>
      <c r="D766" s="38"/>
      <c r="E766" s="21"/>
      <c r="F766" s="21"/>
      <c r="G766" s="21"/>
      <c r="H766" s="21"/>
      <c r="I766" s="21"/>
      <c r="J766" s="21"/>
      <c r="K766" s="21"/>
      <c r="L766" s="21"/>
      <c r="M766" s="21"/>
      <c r="N766" s="21"/>
      <c r="O766" s="21"/>
      <c r="P766" s="21"/>
      <c r="Q766" s="21"/>
      <c r="R766" s="21"/>
      <c r="S766" s="21"/>
      <c r="T766" s="21"/>
      <c r="U766" s="21"/>
      <c r="V766" s="21"/>
      <c r="W766" s="21"/>
      <c r="X766" s="21"/>
      <c r="Y766" s="21"/>
    </row>
    <row r="767" spans="1:25">
      <c r="A767" s="11"/>
      <c r="B767" s="21"/>
      <c r="C767" s="38"/>
      <c r="D767" s="38"/>
      <c r="E767" s="21"/>
      <c r="F767" s="21"/>
      <c r="G767" s="21"/>
      <c r="H767" s="21"/>
      <c r="I767" s="21"/>
      <c r="J767" s="21"/>
      <c r="K767" s="21"/>
      <c r="L767" s="21"/>
      <c r="M767" s="21"/>
      <c r="N767" s="21"/>
      <c r="O767" s="21"/>
      <c r="P767" s="21"/>
      <c r="Q767" s="21"/>
      <c r="R767" s="21"/>
      <c r="S767" s="21"/>
      <c r="T767" s="21"/>
      <c r="U767" s="21"/>
      <c r="V767" s="21"/>
      <c r="W767" s="21"/>
      <c r="X767" s="21"/>
      <c r="Y767" s="21"/>
    </row>
    <row r="768" spans="1:25">
      <c r="A768" s="11"/>
      <c r="B768" s="21"/>
      <c r="C768" s="38"/>
      <c r="D768" s="38"/>
      <c r="E768" s="21"/>
      <c r="F768" s="21"/>
      <c r="G768" s="21"/>
      <c r="H768" s="21"/>
      <c r="I768" s="21"/>
      <c r="J768" s="21"/>
      <c r="K768" s="21"/>
      <c r="L768" s="21"/>
      <c r="M768" s="21"/>
      <c r="N768" s="21"/>
      <c r="O768" s="21"/>
      <c r="P768" s="21"/>
      <c r="Q768" s="21"/>
      <c r="R768" s="21"/>
      <c r="S768" s="21"/>
      <c r="T768" s="21"/>
      <c r="U768" s="21"/>
      <c r="V768" s="21"/>
      <c r="W768" s="21"/>
      <c r="X768" s="21"/>
      <c r="Y768" s="21"/>
    </row>
    <row r="769" spans="1:25">
      <c r="A769" s="11"/>
      <c r="B769" s="21"/>
      <c r="C769" s="38"/>
      <c r="D769" s="38"/>
      <c r="E769" s="21"/>
      <c r="F769" s="21"/>
      <c r="G769" s="21"/>
      <c r="H769" s="21"/>
      <c r="I769" s="21"/>
      <c r="J769" s="21"/>
      <c r="K769" s="21"/>
      <c r="L769" s="21"/>
      <c r="M769" s="21"/>
      <c r="N769" s="21"/>
      <c r="O769" s="21"/>
      <c r="P769" s="21"/>
      <c r="Q769" s="21"/>
      <c r="R769" s="21"/>
      <c r="S769" s="21"/>
      <c r="T769" s="21"/>
      <c r="U769" s="21"/>
      <c r="V769" s="21"/>
      <c r="W769" s="21"/>
      <c r="X769" s="21"/>
      <c r="Y769" s="21"/>
    </row>
    <row r="770" spans="1:25">
      <c r="A770" s="11"/>
      <c r="B770" s="21"/>
      <c r="C770" s="38"/>
      <c r="D770" s="38"/>
      <c r="E770" s="21"/>
      <c r="F770" s="21"/>
      <c r="G770" s="21"/>
      <c r="H770" s="21"/>
      <c r="I770" s="21"/>
      <c r="J770" s="21"/>
      <c r="K770" s="21"/>
      <c r="L770" s="21"/>
      <c r="M770" s="21"/>
      <c r="N770" s="21"/>
      <c r="O770" s="21"/>
      <c r="P770" s="21"/>
      <c r="Q770" s="21"/>
      <c r="R770" s="21"/>
      <c r="S770" s="21"/>
      <c r="T770" s="21"/>
      <c r="U770" s="21"/>
      <c r="V770" s="21"/>
      <c r="W770" s="21"/>
      <c r="X770" s="21"/>
      <c r="Y770" s="21"/>
    </row>
    <row r="771" spans="1:25">
      <c r="A771" s="11"/>
      <c r="B771" s="21"/>
      <c r="C771" s="38"/>
      <c r="D771" s="38"/>
      <c r="E771" s="21"/>
      <c r="F771" s="21"/>
      <c r="G771" s="21"/>
      <c r="H771" s="21"/>
      <c r="I771" s="21"/>
      <c r="J771" s="21"/>
      <c r="K771" s="21"/>
      <c r="L771" s="21"/>
      <c r="M771" s="21"/>
      <c r="N771" s="21"/>
      <c r="O771" s="21"/>
      <c r="P771" s="21"/>
      <c r="Q771" s="21"/>
      <c r="R771" s="21"/>
      <c r="S771" s="21"/>
      <c r="T771" s="21"/>
      <c r="U771" s="21"/>
      <c r="V771" s="21"/>
      <c r="W771" s="21"/>
      <c r="X771" s="21"/>
      <c r="Y771" s="21"/>
    </row>
    <row r="772" spans="1:25">
      <c r="A772" s="11"/>
      <c r="B772" s="21"/>
      <c r="C772" s="38"/>
      <c r="D772" s="38"/>
      <c r="E772" s="21"/>
      <c r="F772" s="21"/>
      <c r="G772" s="21"/>
      <c r="H772" s="21"/>
      <c r="I772" s="21"/>
      <c r="J772" s="21"/>
      <c r="K772" s="21"/>
      <c r="L772" s="21"/>
      <c r="M772" s="21"/>
      <c r="N772" s="21"/>
      <c r="O772" s="21"/>
      <c r="P772" s="21"/>
      <c r="Q772" s="21"/>
      <c r="R772" s="21"/>
      <c r="S772" s="21"/>
      <c r="T772" s="21"/>
      <c r="U772" s="21"/>
      <c r="V772" s="21"/>
      <c r="W772" s="21"/>
      <c r="X772" s="21"/>
      <c r="Y772" s="21"/>
    </row>
    <row r="773" spans="1:25">
      <c r="A773" s="11"/>
      <c r="B773" s="21"/>
      <c r="C773" s="38"/>
      <c r="D773" s="38"/>
      <c r="E773" s="21"/>
      <c r="F773" s="21"/>
      <c r="G773" s="21"/>
      <c r="H773" s="21"/>
      <c r="I773" s="21"/>
      <c r="J773" s="21"/>
      <c r="K773" s="21"/>
      <c r="L773" s="21"/>
      <c r="M773" s="21"/>
      <c r="N773" s="21"/>
      <c r="O773" s="21"/>
      <c r="P773" s="21"/>
      <c r="Q773" s="21"/>
      <c r="R773" s="21"/>
      <c r="S773" s="21"/>
      <c r="T773" s="21"/>
      <c r="U773" s="21"/>
      <c r="V773" s="21"/>
      <c r="W773" s="21"/>
      <c r="X773" s="21"/>
      <c r="Y773" s="21"/>
    </row>
    <row r="774" spans="1:25">
      <c r="A774" s="11"/>
      <c r="B774" s="21"/>
      <c r="C774" s="38"/>
      <c r="D774" s="38"/>
      <c r="E774" s="21"/>
      <c r="F774" s="21"/>
      <c r="G774" s="21"/>
      <c r="H774" s="21"/>
      <c r="I774" s="21"/>
      <c r="J774" s="21"/>
      <c r="K774" s="21"/>
      <c r="L774" s="21"/>
      <c r="M774" s="21"/>
      <c r="N774" s="21"/>
      <c r="O774" s="21"/>
      <c r="P774" s="21"/>
      <c r="Q774" s="21"/>
      <c r="R774" s="21"/>
      <c r="S774" s="21"/>
      <c r="T774" s="21"/>
      <c r="U774" s="21"/>
      <c r="V774" s="21"/>
      <c r="W774" s="21"/>
      <c r="X774" s="21"/>
      <c r="Y774" s="21"/>
    </row>
    <row r="775" spans="1:25">
      <c r="A775" s="11"/>
      <c r="B775" s="21"/>
      <c r="C775" s="38"/>
      <c r="D775" s="38"/>
      <c r="E775" s="21"/>
      <c r="F775" s="21"/>
      <c r="G775" s="21"/>
      <c r="H775" s="21"/>
      <c r="I775" s="21"/>
      <c r="J775" s="21"/>
      <c r="K775" s="21"/>
      <c r="L775" s="21"/>
      <c r="M775" s="21"/>
      <c r="N775" s="21"/>
      <c r="O775" s="21"/>
      <c r="P775" s="21"/>
      <c r="Q775" s="21"/>
      <c r="R775" s="21"/>
      <c r="S775" s="21"/>
      <c r="T775" s="21"/>
      <c r="U775" s="21"/>
      <c r="V775" s="21"/>
      <c r="W775" s="21"/>
      <c r="X775" s="21"/>
      <c r="Y775" s="21"/>
    </row>
    <row r="776" spans="1:25">
      <c r="A776" s="11"/>
      <c r="B776" s="21"/>
      <c r="C776" s="38"/>
      <c r="D776" s="38"/>
      <c r="E776" s="21"/>
      <c r="F776" s="21"/>
      <c r="G776" s="21"/>
      <c r="H776" s="21"/>
      <c r="I776" s="21"/>
      <c r="J776" s="21"/>
      <c r="K776" s="21"/>
      <c r="L776" s="21"/>
      <c r="M776" s="21"/>
      <c r="N776" s="21"/>
      <c r="O776" s="21"/>
      <c r="P776" s="21"/>
      <c r="Q776" s="21"/>
      <c r="R776" s="21"/>
      <c r="S776" s="21"/>
      <c r="T776" s="21"/>
      <c r="U776" s="21"/>
      <c r="V776" s="21"/>
      <c r="W776" s="21"/>
      <c r="X776" s="21"/>
      <c r="Y776" s="21"/>
    </row>
    <row r="777" spans="1:25">
      <c r="A777" s="11"/>
      <c r="B777" s="21"/>
      <c r="C777" s="38"/>
      <c r="D777" s="38"/>
      <c r="E777" s="21"/>
      <c r="F777" s="21"/>
      <c r="G777" s="21"/>
      <c r="H777" s="21"/>
      <c r="I777" s="21"/>
      <c r="J777" s="21"/>
      <c r="K777" s="21"/>
      <c r="L777" s="21"/>
      <c r="M777" s="21"/>
      <c r="N777" s="21"/>
      <c r="O777" s="21"/>
      <c r="P777" s="21"/>
      <c r="Q777" s="21"/>
      <c r="R777" s="21"/>
      <c r="S777" s="21"/>
      <c r="T777" s="21"/>
      <c r="U777" s="21"/>
      <c r="V777" s="21"/>
      <c r="W777" s="21"/>
      <c r="X777" s="21"/>
      <c r="Y777" s="21"/>
    </row>
    <row r="778" spans="1:25">
      <c r="A778" s="11"/>
      <c r="B778" s="21"/>
      <c r="C778" s="38"/>
      <c r="D778" s="38"/>
      <c r="E778" s="21"/>
      <c r="F778" s="21"/>
      <c r="G778" s="21"/>
      <c r="H778" s="21"/>
      <c r="I778" s="21"/>
      <c r="J778" s="21"/>
      <c r="K778" s="21"/>
      <c r="L778" s="21"/>
      <c r="M778" s="21"/>
      <c r="N778" s="21"/>
      <c r="O778" s="21"/>
      <c r="P778" s="21"/>
      <c r="Q778" s="21"/>
      <c r="R778" s="21"/>
      <c r="S778" s="21"/>
      <c r="T778" s="21"/>
      <c r="U778" s="21"/>
      <c r="V778" s="21"/>
      <c r="W778" s="21"/>
      <c r="X778" s="21"/>
      <c r="Y778" s="21"/>
    </row>
    <row r="779" spans="1:25">
      <c r="A779" s="11"/>
      <c r="B779" s="21"/>
      <c r="C779" s="38"/>
      <c r="D779" s="38"/>
      <c r="E779" s="21"/>
      <c r="F779" s="21"/>
      <c r="G779" s="21"/>
      <c r="H779" s="21"/>
      <c r="I779" s="21"/>
      <c r="J779" s="21"/>
      <c r="K779" s="21"/>
      <c r="L779" s="21"/>
      <c r="M779" s="21"/>
      <c r="N779" s="21"/>
      <c r="O779" s="21"/>
      <c r="P779" s="21"/>
      <c r="Q779" s="21"/>
      <c r="R779" s="21"/>
      <c r="S779" s="21"/>
      <c r="T779" s="21"/>
      <c r="U779" s="21"/>
      <c r="V779" s="21"/>
      <c r="W779" s="21"/>
      <c r="X779" s="21"/>
      <c r="Y779" s="21"/>
    </row>
    <row r="780" spans="1:25">
      <c r="A780" s="11"/>
      <c r="B780" s="21"/>
      <c r="C780" s="38"/>
      <c r="D780" s="38"/>
      <c r="E780" s="21"/>
      <c r="F780" s="21"/>
      <c r="G780" s="21"/>
      <c r="H780" s="21"/>
      <c r="I780" s="21"/>
      <c r="J780" s="21"/>
      <c r="K780" s="21"/>
      <c r="L780" s="21"/>
      <c r="M780" s="21"/>
      <c r="N780" s="21"/>
      <c r="O780" s="21"/>
      <c r="P780" s="21"/>
      <c r="Q780" s="21"/>
      <c r="R780" s="21"/>
      <c r="S780" s="21"/>
      <c r="T780" s="21"/>
      <c r="U780" s="21"/>
      <c r="V780" s="21"/>
      <c r="W780" s="21"/>
      <c r="X780" s="21"/>
      <c r="Y780" s="21"/>
    </row>
    <row r="781" spans="1:25">
      <c r="A781" s="11"/>
      <c r="B781" s="21"/>
      <c r="C781" s="38"/>
      <c r="D781" s="38"/>
      <c r="E781" s="21"/>
      <c r="F781" s="21"/>
      <c r="G781" s="21"/>
      <c r="H781" s="21"/>
      <c r="I781" s="21"/>
      <c r="J781" s="21"/>
      <c r="K781" s="21"/>
      <c r="L781" s="21"/>
      <c r="M781" s="21"/>
      <c r="N781" s="21"/>
      <c r="O781" s="21"/>
      <c r="P781" s="21"/>
      <c r="Q781" s="21"/>
      <c r="R781" s="21"/>
      <c r="S781" s="21"/>
      <c r="T781" s="21"/>
      <c r="U781" s="21"/>
      <c r="V781" s="21"/>
      <c r="W781" s="21"/>
      <c r="X781" s="21"/>
      <c r="Y781" s="21"/>
    </row>
    <row r="782" spans="1:25">
      <c r="A782" s="11"/>
      <c r="B782" s="21"/>
      <c r="C782" s="38"/>
      <c r="D782" s="38"/>
      <c r="E782" s="21"/>
      <c r="F782" s="21"/>
      <c r="G782" s="21"/>
      <c r="H782" s="21"/>
      <c r="I782" s="21"/>
      <c r="J782" s="21"/>
      <c r="K782" s="21"/>
      <c r="L782" s="21"/>
      <c r="M782" s="21"/>
      <c r="N782" s="21"/>
      <c r="O782" s="21"/>
      <c r="P782" s="21"/>
      <c r="Q782" s="21"/>
      <c r="R782" s="21"/>
      <c r="S782" s="21"/>
      <c r="T782" s="21"/>
      <c r="U782" s="21"/>
      <c r="V782" s="21"/>
      <c r="W782" s="21"/>
      <c r="X782" s="21"/>
      <c r="Y782" s="21"/>
    </row>
    <row r="783" spans="1:25">
      <c r="A783" s="11"/>
      <c r="B783" s="21"/>
      <c r="C783" s="38"/>
      <c r="D783" s="38"/>
      <c r="E783" s="21"/>
      <c r="F783" s="21"/>
      <c r="G783" s="21"/>
      <c r="H783" s="21"/>
      <c r="I783" s="21"/>
      <c r="J783" s="21"/>
      <c r="K783" s="21"/>
      <c r="L783" s="21"/>
      <c r="M783" s="21"/>
      <c r="N783" s="21"/>
      <c r="O783" s="21"/>
      <c r="P783" s="21"/>
      <c r="Q783" s="21"/>
      <c r="R783" s="21"/>
      <c r="S783" s="21"/>
      <c r="T783" s="21"/>
      <c r="U783" s="21"/>
      <c r="V783" s="21"/>
      <c r="W783" s="21"/>
      <c r="X783" s="21"/>
      <c r="Y783" s="21"/>
    </row>
    <row r="784" spans="1:25">
      <c r="A784" s="11"/>
      <c r="B784" s="21"/>
      <c r="C784" s="38"/>
      <c r="D784" s="38"/>
      <c r="E784" s="21"/>
      <c r="F784" s="21"/>
      <c r="G784" s="21"/>
      <c r="H784" s="21"/>
      <c r="I784" s="21"/>
      <c r="J784" s="21"/>
      <c r="K784" s="21"/>
      <c r="L784" s="21"/>
      <c r="M784" s="21"/>
      <c r="N784" s="21"/>
      <c r="O784" s="21"/>
      <c r="P784" s="21"/>
      <c r="Q784" s="21"/>
      <c r="R784" s="21"/>
      <c r="S784" s="21"/>
      <c r="T784" s="21"/>
      <c r="U784" s="21"/>
      <c r="V784" s="21"/>
      <c r="W784" s="21"/>
      <c r="X784" s="21"/>
      <c r="Y784" s="21"/>
    </row>
    <row r="785" spans="1:25">
      <c r="A785" s="11"/>
      <c r="B785" s="21"/>
      <c r="C785" s="38"/>
      <c r="D785" s="38"/>
      <c r="E785" s="21"/>
      <c r="F785" s="21"/>
      <c r="G785" s="21"/>
      <c r="H785" s="21"/>
      <c r="I785" s="21"/>
      <c r="J785" s="21"/>
      <c r="K785" s="21"/>
      <c r="L785" s="21"/>
      <c r="M785" s="21"/>
      <c r="N785" s="21"/>
      <c r="O785" s="21"/>
      <c r="P785" s="21"/>
      <c r="Q785" s="21"/>
      <c r="R785" s="21"/>
      <c r="S785" s="21"/>
      <c r="T785" s="21"/>
      <c r="U785" s="21"/>
      <c r="V785" s="21"/>
      <c r="W785" s="21"/>
      <c r="X785" s="21"/>
      <c r="Y785" s="21"/>
    </row>
    <row r="786" spans="1:25">
      <c r="A786" s="11"/>
      <c r="B786" s="21"/>
      <c r="C786" s="38"/>
      <c r="D786" s="38"/>
      <c r="E786" s="21"/>
      <c r="F786" s="21"/>
      <c r="G786" s="21"/>
      <c r="H786" s="21"/>
      <c r="I786" s="21"/>
      <c r="J786" s="21"/>
      <c r="K786" s="21"/>
      <c r="L786" s="21"/>
      <c r="M786" s="21"/>
      <c r="N786" s="21"/>
      <c r="O786" s="21"/>
      <c r="P786" s="21"/>
      <c r="Q786" s="21"/>
      <c r="R786" s="21"/>
      <c r="S786" s="21"/>
      <c r="T786" s="21"/>
      <c r="U786" s="21"/>
      <c r="V786" s="21"/>
      <c r="W786" s="21"/>
      <c r="X786" s="21"/>
      <c r="Y786" s="21"/>
    </row>
    <row r="787" spans="1:25">
      <c r="A787" s="11"/>
      <c r="B787" s="21"/>
      <c r="C787" s="38"/>
      <c r="D787" s="38"/>
      <c r="E787" s="21"/>
      <c r="F787" s="21"/>
      <c r="G787" s="21"/>
      <c r="H787" s="21"/>
      <c r="I787" s="21"/>
      <c r="J787" s="21"/>
      <c r="K787" s="21"/>
      <c r="L787" s="21"/>
      <c r="M787" s="21"/>
      <c r="N787" s="21"/>
      <c r="O787" s="21"/>
      <c r="P787" s="21"/>
      <c r="Q787" s="21"/>
      <c r="R787" s="21"/>
      <c r="S787" s="21"/>
      <c r="T787" s="21"/>
      <c r="U787" s="21"/>
      <c r="V787" s="21"/>
      <c r="W787" s="21"/>
      <c r="X787" s="21"/>
      <c r="Y787" s="21"/>
    </row>
    <row r="788" spans="1:25">
      <c r="A788" s="11"/>
      <c r="B788" s="21"/>
      <c r="C788" s="38"/>
      <c r="D788" s="38"/>
      <c r="E788" s="21"/>
      <c r="F788" s="21"/>
      <c r="G788" s="21"/>
      <c r="H788" s="21"/>
      <c r="I788" s="21"/>
      <c r="J788" s="21"/>
      <c r="K788" s="21"/>
      <c r="L788" s="21"/>
      <c r="M788" s="21"/>
      <c r="N788" s="21"/>
      <c r="O788" s="21"/>
      <c r="P788" s="21"/>
      <c r="Q788" s="21"/>
      <c r="R788" s="21"/>
      <c r="S788" s="21"/>
      <c r="T788" s="21"/>
      <c r="U788" s="21"/>
      <c r="V788" s="21"/>
      <c r="W788" s="21"/>
      <c r="X788" s="21"/>
      <c r="Y788" s="21"/>
    </row>
    <row r="789" spans="1:25">
      <c r="A789" s="11"/>
      <c r="B789" s="21"/>
      <c r="C789" s="38"/>
      <c r="D789" s="38"/>
      <c r="E789" s="21"/>
      <c r="F789" s="21"/>
      <c r="G789" s="21"/>
      <c r="H789" s="21"/>
      <c r="I789" s="21"/>
      <c r="J789" s="21"/>
      <c r="K789" s="21"/>
      <c r="L789" s="21"/>
      <c r="M789" s="21"/>
      <c r="N789" s="21"/>
      <c r="O789" s="21"/>
      <c r="P789" s="21"/>
      <c r="Q789" s="21"/>
      <c r="R789" s="21"/>
      <c r="S789" s="21"/>
      <c r="T789" s="21"/>
      <c r="U789" s="21"/>
      <c r="V789" s="21"/>
      <c r="W789" s="21"/>
      <c r="X789" s="21"/>
      <c r="Y789" s="21"/>
    </row>
    <row r="790" spans="1:25">
      <c r="A790" s="11"/>
      <c r="B790" s="21"/>
      <c r="C790" s="38"/>
      <c r="D790" s="38"/>
      <c r="E790" s="21"/>
      <c r="F790" s="21"/>
      <c r="G790" s="21"/>
      <c r="H790" s="21"/>
      <c r="I790" s="21"/>
      <c r="J790" s="21"/>
      <c r="K790" s="21"/>
      <c r="L790" s="21"/>
      <c r="M790" s="21"/>
      <c r="N790" s="21"/>
      <c r="O790" s="21"/>
      <c r="P790" s="21"/>
      <c r="Q790" s="21"/>
      <c r="R790" s="21"/>
      <c r="S790" s="21"/>
      <c r="T790" s="21"/>
      <c r="U790" s="21"/>
      <c r="V790" s="21"/>
      <c r="W790" s="21"/>
      <c r="X790" s="21"/>
      <c r="Y790" s="21"/>
    </row>
    <row r="791" spans="1:25">
      <c r="A791" s="11"/>
      <c r="B791" s="21"/>
      <c r="C791" s="38"/>
      <c r="D791" s="38"/>
      <c r="E791" s="21"/>
      <c r="F791" s="21"/>
      <c r="G791" s="21"/>
      <c r="H791" s="21"/>
      <c r="I791" s="21"/>
      <c r="J791" s="21"/>
      <c r="K791" s="21"/>
      <c r="L791" s="21"/>
      <c r="M791" s="21"/>
      <c r="N791" s="21"/>
      <c r="O791" s="21"/>
      <c r="P791" s="21"/>
      <c r="Q791" s="21"/>
      <c r="R791" s="21"/>
      <c r="S791" s="21"/>
      <c r="T791" s="21"/>
      <c r="U791" s="21"/>
      <c r="V791" s="21"/>
      <c r="W791" s="21"/>
      <c r="X791" s="21"/>
      <c r="Y791" s="21"/>
    </row>
    <row r="792" spans="1:25">
      <c r="A792" s="11"/>
      <c r="B792" s="21"/>
      <c r="C792" s="38"/>
      <c r="D792" s="38"/>
      <c r="E792" s="21"/>
      <c r="F792" s="21"/>
      <c r="G792" s="21"/>
      <c r="H792" s="21"/>
      <c r="I792" s="21"/>
      <c r="J792" s="21"/>
      <c r="K792" s="21"/>
      <c r="L792" s="21"/>
      <c r="M792" s="21"/>
      <c r="N792" s="21"/>
      <c r="O792" s="21"/>
      <c r="P792" s="21"/>
      <c r="Q792" s="21"/>
      <c r="R792" s="21"/>
      <c r="S792" s="21"/>
      <c r="T792" s="21"/>
      <c r="U792" s="21"/>
      <c r="V792" s="21"/>
      <c r="W792" s="21"/>
      <c r="X792" s="21"/>
      <c r="Y792" s="21"/>
    </row>
    <row r="793" spans="1:25">
      <c r="A793" s="11"/>
      <c r="B793" s="21"/>
      <c r="C793" s="38"/>
      <c r="D793" s="38"/>
      <c r="E793" s="21"/>
      <c r="F793" s="21"/>
      <c r="G793" s="21"/>
      <c r="H793" s="21"/>
      <c r="I793" s="21"/>
      <c r="J793" s="21"/>
      <c r="K793" s="21"/>
      <c r="L793" s="21"/>
      <c r="M793" s="21"/>
      <c r="N793" s="21"/>
      <c r="O793" s="21"/>
      <c r="P793" s="21"/>
      <c r="Q793" s="21"/>
      <c r="R793" s="21"/>
      <c r="S793" s="21"/>
      <c r="T793" s="21"/>
      <c r="U793" s="21"/>
      <c r="V793" s="21"/>
      <c r="W793" s="21"/>
      <c r="X793" s="21"/>
      <c r="Y793" s="21"/>
    </row>
    <row r="794" spans="1:25">
      <c r="A794" s="11"/>
      <c r="B794" s="21"/>
      <c r="C794" s="38"/>
      <c r="D794" s="38"/>
      <c r="E794" s="21"/>
      <c r="F794" s="21"/>
      <c r="G794" s="21"/>
      <c r="H794" s="21"/>
      <c r="I794" s="21"/>
      <c r="J794" s="21"/>
      <c r="K794" s="21"/>
      <c r="L794" s="21"/>
      <c r="M794" s="21"/>
      <c r="N794" s="21"/>
      <c r="O794" s="21"/>
      <c r="P794" s="21"/>
      <c r="Q794" s="21"/>
      <c r="R794" s="21"/>
      <c r="S794" s="21"/>
      <c r="T794" s="21"/>
      <c r="U794" s="21"/>
      <c r="V794" s="21"/>
      <c r="W794" s="21"/>
      <c r="X794" s="21"/>
      <c r="Y794" s="21"/>
    </row>
    <row r="795" spans="1:25">
      <c r="A795" s="11"/>
      <c r="B795" s="21"/>
      <c r="C795" s="38"/>
      <c r="D795" s="38"/>
      <c r="E795" s="21"/>
      <c r="F795" s="21"/>
      <c r="G795" s="21"/>
      <c r="H795" s="21"/>
      <c r="I795" s="21"/>
      <c r="J795" s="21"/>
      <c r="K795" s="21"/>
      <c r="L795" s="21"/>
      <c r="M795" s="21"/>
      <c r="N795" s="21"/>
      <c r="O795" s="21"/>
      <c r="P795" s="21"/>
      <c r="Q795" s="21"/>
      <c r="R795" s="21"/>
      <c r="S795" s="21"/>
      <c r="T795" s="21"/>
      <c r="U795" s="21"/>
      <c r="V795" s="21"/>
      <c r="W795" s="21"/>
      <c r="X795" s="21"/>
      <c r="Y795" s="21"/>
    </row>
    <row r="796" spans="1:25">
      <c r="A796" s="11"/>
      <c r="B796" s="21"/>
      <c r="C796" s="38"/>
      <c r="D796" s="38"/>
      <c r="E796" s="21"/>
      <c r="F796" s="21"/>
      <c r="G796" s="21"/>
      <c r="H796" s="21"/>
      <c r="I796" s="21"/>
      <c r="J796" s="21"/>
      <c r="K796" s="21"/>
      <c r="L796" s="21"/>
      <c r="M796" s="21"/>
      <c r="N796" s="21"/>
      <c r="O796" s="21"/>
      <c r="P796" s="21"/>
      <c r="Q796" s="21"/>
      <c r="R796" s="21"/>
      <c r="S796" s="21"/>
      <c r="T796" s="21"/>
      <c r="U796" s="21"/>
      <c r="V796" s="21"/>
      <c r="W796" s="21"/>
      <c r="X796" s="21"/>
      <c r="Y796" s="21"/>
    </row>
    <row r="797" spans="1:25">
      <c r="A797" s="11"/>
      <c r="B797" s="21"/>
      <c r="C797" s="38"/>
      <c r="D797" s="38"/>
      <c r="E797" s="21"/>
      <c r="F797" s="21"/>
      <c r="G797" s="21"/>
      <c r="H797" s="21"/>
      <c r="I797" s="21"/>
      <c r="J797" s="21"/>
      <c r="K797" s="21"/>
      <c r="L797" s="21"/>
      <c r="M797" s="21"/>
      <c r="N797" s="21"/>
      <c r="O797" s="21"/>
      <c r="P797" s="21"/>
      <c r="Q797" s="21"/>
      <c r="R797" s="21"/>
      <c r="S797" s="21"/>
      <c r="T797" s="21"/>
      <c r="U797" s="21"/>
      <c r="V797" s="21"/>
      <c r="W797" s="21"/>
      <c r="X797" s="21"/>
      <c r="Y797" s="21"/>
    </row>
    <row r="798" spans="1:25">
      <c r="A798" s="11"/>
      <c r="B798" s="21"/>
      <c r="C798" s="38"/>
      <c r="D798" s="38"/>
      <c r="E798" s="21"/>
      <c r="F798" s="21"/>
      <c r="G798" s="21"/>
      <c r="H798" s="21"/>
      <c r="I798" s="21"/>
      <c r="J798" s="21"/>
      <c r="K798" s="21"/>
      <c r="L798" s="21"/>
      <c r="M798" s="21"/>
      <c r="N798" s="21"/>
      <c r="O798" s="21"/>
      <c r="P798" s="21"/>
      <c r="Q798" s="21"/>
      <c r="R798" s="21"/>
      <c r="S798" s="21"/>
      <c r="T798" s="21"/>
      <c r="U798" s="21"/>
      <c r="V798" s="21"/>
      <c r="W798" s="21"/>
      <c r="X798" s="21"/>
      <c r="Y798" s="21"/>
    </row>
    <row r="799" spans="1:25">
      <c r="A799" s="11"/>
      <c r="B799" s="21"/>
      <c r="C799" s="38"/>
      <c r="D799" s="38"/>
      <c r="E799" s="21"/>
      <c r="F799" s="21"/>
      <c r="G799" s="21"/>
      <c r="H799" s="21"/>
      <c r="I799" s="21"/>
      <c r="J799" s="21"/>
      <c r="K799" s="21"/>
      <c r="L799" s="21"/>
      <c r="M799" s="21"/>
      <c r="N799" s="21"/>
      <c r="O799" s="21"/>
      <c r="P799" s="21"/>
      <c r="Q799" s="21"/>
      <c r="R799" s="21"/>
      <c r="S799" s="21"/>
      <c r="T799" s="21"/>
      <c r="U799" s="21"/>
      <c r="V799" s="21"/>
      <c r="W799" s="21"/>
      <c r="X799" s="21"/>
      <c r="Y799" s="21"/>
    </row>
    <row r="800" spans="1:25">
      <c r="A800" s="11"/>
      <c r="B800" s="21"/>
      <c r="C800" s="38"/>
      <c r="D800" s="38"/>
      <c r="E800" s="21"/>
      <c r="F800" s="21"/>
      <c r="G800" s="21"/>
      <c r="H800" s="21"/>
      <c r="I800" s="21"/>
      <c r="J800" s="21"/>
      <c r="K800" s="21"/>
      <c r="L800" s="21"/>
      <c r="M800" s="21"/>
      <c r="N800" s="21"/>
      <c r="O800" s="21"/>
      <c r="P800" s="21"/>
      <c r="Q800" s="21"/>
      <c r="R800" s="21"/>
      <c r="S800" s="21"/>
      <c r="T800" s="21"/>
      <c r="U800" s="21"/>
      <c r="V800" s="21"/>
      <c r="W800" s="21"/>
      <c r="X800" s="21"/>
      <c r="Y800" s="21"/>
    </row>
    <row r="801" spans="1:25">
      <c r="A801" s="11"/>
      <c r="B801" s="21"/>
      <c r="C801" s="38"/>
      <c r="D801" s="38"/>
      <c r="E801" s="21"/>
      <c r="F801" s="21"/>
      <c r="G801" s="21"/>
      <c r="H801" s="21"/>
      <c r="I801" s="21"/>
      <c r="J801" s="21"/>
      <c r="K801" s="21"/>
      <c r="L801" s="21"/>
      <c r="M801" s="21"/>
      <c r="N801" s="21"/>
      <c r="O801" s="21"/>
      <c r="P801" s="21"/>
      <c r="Q801" s="21"/>
      <c r="R801" s="21"/>
      <c r="S801" s="21"/>
      <c r="T801" s="21"/>
      <c r="U801" s="21"/>
      <c r="V801" s="21"/>
      <c r="W801" s="21"/>
      <c r="X801" s="21"/>
      <c r="Y801" s="21"/>
    </row>
    <row r="802" spans="1:25">
      <c r="A802" s="11"/>
      <c r="B802" s="21"/>
      <c r="C802" s="38"/>
      <c r="D802" s="38"/>
      <c r="E802" s="21"/>
      <c r="F802" s="21"/>
      <c r="G802" s="21"/>
      <c r="H802" s="21"/>
      <c r="I802" s="21"/>
      <c r="J802" s="21"/>
      <c r="K802" s="21"/>
      <c r="L802" s="21"/>
      <c r="M802" s="21"/>
      <c r="N802" s="21"/>
      <c r="O802" s="21"/>
      <c r="P802" s="21"/>
      <c r="Q802" s="21"/>
      <c r="R802" s="21"/>
      <c r="S802" s="21"/>
      <c r="T802" s="21"/>
      <c r="U802" s="21"/>
      <c r="V802" s="21"/>
      <c r="W802" s="21"/>
      <c r="X802" s="21"/>
      <c r="Y802" s="21"/>
    </row>
    <row r="803" spans="1:25">
      <c r="A803" s="11"/>
      <c r="B803" s="21"/>
      <c r="C803" s="38"/>
      <c r="D803" s="38"/>
      <c r="E803" s="21"/>
      <c r="F803" s="21"/>
      <c r="G803" s="21"/>
      <c r="H803" s="21"/>
      <c r="I803" s="21"/>
      <c r="J803" s="21"/>
      <c r="K803" s="21"/>
      <c r="L803" s="21"/>
      <c r="M803" s="21"/>
      <c r="N803" s="21"/>
      <c r="O803" s="21"/>
      <c r="P803" s="21"/>
      <c r="Q803" s="21"/>
      <c r="R803" s="21"/>
      <c r="S803" s="21"/>
      <c r="T803" s="21"/>
      <c r="U803" s="21"/>
      <c r="V803" s="21"/>
      <c r="W803" s="21"/>
      <c r="X803" s="21"/>
      <c r="Y803" s="21"/>
    </row>
    <row r="804" spans="1:25">
      <c r="A804" s="11"/>
      <c r="B804" s="21"/>
      <c r="C804" s="38"/>
      <c r="D804" s="38"/>
      <c r="E804" s="21"/>
      <c r="F804" s="21"/>
      <c r="G804" s="21"/>
      <c r="H804" s="21"/>
      <c r="I804" s="21"/>
      <c r="J804" s="21"/>
      <c r="K804" s="21"/>
      <c r="L804" s="21"/>
      <c r="M804" s="21"/>
      <c r="N804" s="21"/>
      <c r="O804" s="21"/>
      <c r="P804" s="21"/>
      <c r="Q804" s="21"/>
      <c r="R804" s="21"/>
      <c r="S804" s="21"/>
      <c r="T804" s="21"/>
      <c r="U804" s="21"/>
      <c r="V804" s="21"/>
      <c r="W804" s="21"/>
      <c r="X804" s="21"/>
      <c r="Y804" s="21"/>
    </row>
    <row r="805" spans="1:25">
      <c r="A805" s="11"/>
      <c r="B805" s="21"/>
      <c r="C805" s="38"/>
      <c r="D805" s="38"/>
      <c r="E805" s="21"/>
      <c r="F805" s="21"/>
      <c r="G805" s="21"/>
      <c r="H805" s="21"/>
      <c r="I805" s="21"/>
      <c r="J805" s="21"/>
      <c r="K805" s="21"/>
      <c r="L805" s="21"/>
      <c r="M805" s="21"/>
      <c r="N805" s="21"/>
      <c r="O805" s="21"/>
      <c r="P805" s="21"/>
      <c r="Q805" s="21"/>
      <c r="R805" s="21"/>
      <c r="S805" s="21"/>
      <c r="T805" s="21"/>
      <c r="U805" s="21"/>
      <c r="V805" s="21"/>
      <c r="W805" s="21"/>
      <c r="X805" s="21"/>
      <c r="Y805" s="21"/>
    </row>
    <row r="806" spans="1:25">
      <c r="A806" s="11"/>
      <c r="B806" s="21"/>
      <c r="C806" s="38"/>
      <c r="D806" s="38"/>
      <c r="E806" s="21"/>
      <c r="F806" s="21"/>
      <c r="G806" s="21"/>
      <c r="H806" s="21"/>
      <c r="I806" s="21"/>
      <c r="J806" s="21"/>
      <c r="K806" s="21"/>
      <c r="L806" s="21"/>
      <c r="M806" s="21"/>
      <c r="N806" s="21"/>
      <c r="O806" s="21"/>
      <c r="P806" s="21"/>
      <c r="Q806" s="21"/>
      <c r="R806" s="21"/>
      <c r="S806" s="21"/>
      <c r="T806" s="21"/>
      <c r="U806" s="21"/>
      <c r="V806" s="21"/>
      <c r="W806" s="21"/>
      <c r="X806" s="21"/>
      <c r="Y806" s="21"/>
    </row>
    <row r="807" spans="1:25">
      <c r="A807" s="11"/>
      <c r="B807" s="21"/>
      <c r="C807" s="38"/>
      <c r="D807" s="38"/>
      <c r="E807" s="21"/>
      <c r="F807" s="21"/>
      <c r="G807" s="21"/>
      <c r="H807" s="21"/>
      <c r="I807" s="21"/>
      <c r="J807" s="21"/>
      <c r="K807" s="21"/>
      <c r="L807" s="21"/>
      <c r="M807" s="21"/>
      <c r="N807" s="21"/>
      <c r="O807" s="21"/>
      <c r="P807" s="21"/>
      <c r="Q807" s="21"/>
      <c r="R807" s="21"/>
      <c r="S807" s="21"/>
      <c r="T807" s="21"/>
      <c r="U807" s="21"/>
      <c r="V807" s="21"/>
      <c r="W807" s="21"/>
      <c r="X807" s="21"/>
      <c r="Y807" s="21"/>
    </row>
    <row r="808" spans="1:25">
      <c r="A808" s="11"/>
      <c r="B808" s="21"/>
      <c r="C808" s="38"/>
      <c r="D808" s="38"/>
      <c r="E808" s="21"/>
      <c r="F808" s="21"/>
      <c r="G808" s="21"/>
      <c r="H808" s="21"/>
      <c r="I808" s="21"/>
      <c r="J808" s="21"/>
      <c r="K808" s="21"/>
      <c r="L808" s="21"/>
      <c r="M808" s="21"/>
      <c r="N808" s="21"/>
      <c r="O808" s="21"/>
      <c r="P808" s="21"/>
      <c r="Q808" s="21"/>
      <c r="R808" s="21"/>
      <c r="S808" s="21"/>
      <c r="T808" s="21"/>
      <c r="U808" s="21"/>
      <c r="V808" s="21"/>
      <c r="W808" s="21"/>
      <c r="X808" s="21"/>
      <c r="Y808" s="21"/>
    </row>
    <row r="809" spans="1:25">
      <c r="A809" s="11"/>
      <c r="B809" s="21"/>
      <c r="C809" s="38"/>
      <c r="D809" s="38"/>
      <c r="E809" s="21"/>
      <c r="F809" s="21"/>
      <c r="G809" s="21"/>
      <c r="H809" s="21"/>
      <c r="I809" s="21"/>
      <c r="J809" s="21"/>
      <c r="K809" s="21"/>
      <c r="L809" s="21"/>
      <c r="M809" s="21"/>
      <c r="N809" s="21"/>
      <c r="O809" s="21"/>
      <c r="P809" s="21"/>
      <c r="Q809" s="21"/>
      <c r="R809" s="21"/>
      <c r="S809" s="21"/>
      <c r="T809" s="21"/>
      <c r="U809" s="21"/>
      <c r="V809" s="21"/>
      <c r="W809" s="21"/>
      <c r="X809" s="21"/>
      <c r="Y809" s="21"/>
    </row>
    <row r="810" spans="1:25">
      <c r="A810" s="11"/>
      <c r="B810" s="21"/>
      <c r="C810" s="38"/>
      <c r="D810" s="38"/>
      <c r="E810" s="21"/>
      <c r="F810" s="21"/>
      <c r="G810" s="21"/>
      <c r="H810" s="21"/>
      <c r="I810" s="21"/>
      <c r="J810" s="21"/>
      <c r="K810" s="21"/>
      <c r="L810" s="21"/>
      <c r="M810" s="21"/>
      <c r="N810" s="21"/>
      <c r="O810" s="21"/>
      <c r="P810" s="21"/>
      <c r="Q810" s="21"/>
      <c r="R810" s="21"/>
      <c r="S810" s="21"/>
      <c r="T810" s="21"/>
      <c r="U810" s="21"/>
      <c r="V810" s="21"/>
      <c r="W810" s="21"/>
      <c r="X810" s="21"/>
      <c r="Y810" s="21"/>
    </row>
    <row r="811" spans="1:25">
      <c r="A811" s="11"/>
      <c r="B811" s="21"/>
      <c r="C811" s="38"/>
      <c r="D811" s="38"/>
      <c r="E811" s="21"/>
      <c r="F811" s="21"/>
      <c r="G811" s="21"/>
      <c r="H811" s="21"/>
      <c r="I811" s="21"/>
      <c r="J811" s="21"/>
      <c r="K811" s="21"/>
      <c r="L811" s="21"/>
      <c r="M811" s="21"/>
      <c r="N811" s="21"/>
      <c r="O811" s="21"/>
      <c r="P811" s="21"/>
      <c r="Q811" s="21"/>
      <c r="R811" s="21"/>
      <c r="S811" s="21"/>
      <c r="T811" s="21"/>
      <c r="U811" s="21"/>
      <c r="V811" s="21"/>
      <c r="W811" s="21"/>
      <c r="X811" s="21"/>
      <c r="Y811" s="21"/>
    </row>
    <row r="812" spans="1:25">
      <c r="A812" s="11"/>
      <c r="B812" s="21"/>
      <c r="C812" s="38"/>
      <c r="D812" s="38"/>
      <c r="E812" s="21"/>
      <c r="F812" s="21"/>
      <c r="G812" s="21"/>
      <c r="H812" s="21"/>
      <c r="I812" s="21"/>
      <c r="J812" s="21"/>
      <c r="K812" s="21"/>
      <c r="L812" s="21"/>
      <c r="M812" s="21"/>
      <c r="N812" s="21"/>
      <c r="O812" s="21"/>
      <c r="P812" s="21"/>
      <c r="Q812" s="21"/>
      <c r="R812" s="21"/>
      <c r="S812" s="21"/>
      <c r="T812" s="21"/>
      <c r="U812" s="21"/>
      <c r="V812" s="21"/>
      <c r="W812" s="21"/>
      <c r="X812" s="21"/>
      <c r="Y812" s="21"/>
    </row>
    <row r="813" spans="1:25">
      <c r="A813" s="11"/>
      <c r="B813" s="21"/>
      <c r="C813" s="38"/>
      <c r="D813" s="38"/>
      <c r="E813" s="21"/>
      <c r="F813" s="21"/>
      <c r="G813" s="21"/>
      <c r="H813" s="21"/>
      <c r="I813" s="21"/>
      <c r="J813" s="21"/>
      <c r="K813" s="21"/>
      <c r="L813" s="21"/>
      <c r="M813" s="21"/>
      <c r="N813" s="21"/>
      <c r="O813" s="21"/>
      <c r="P813" s="21"/>
      <c r="Q813" s="21"/>
      <c r="R813" s="21"/>
      <c r="S813" s="21"/>
      <c r="T813" s="21"/>
      <c r="U813" s="21"/>
      <c r="V813" s="21"/>
      <c r="W813" s="21"/>
      <c r="X813" s="21"/>
      <c r="Y813" s="21"/>
    </row>
    <row r="814" spans="1:25">
      <c r="A814" s="11"/>
      <c r="B814" s="21"/>
      <c r="C814" s="38"/>
      <c r="D814" s="38"/>
      <c r="E814" s="21"/>
      <c r="F814" s="21"/>
      <c r="G814" s="21"/>
      <c r="H814" s="21"/>
      <c r="I814" s="21"/>
      <c r="J814" s="21"/>
      <c r="K814" s="21"/>
      <c r="L814" s="21"/>
      <c r="M814" s="21"/>
      <c r="N814" s="21"/>
      <c r="O814" s="21"/>
      <c r="P814" s="21"/>
      <c r="Q814" s="21"/>
      <c r="R814" s="21"/>
      <c r="S814" s="21"/>
      <c r="T814" s="21"/>
      <c r="U814" s="21"/>
      <c r="V814" s="21"/>
      <c r="W814" s="21"/>
      <c r="X814" s="21"/>
      <c r="Y814" s="21"/>
    </row>
    <row r="815" spans="1:25">
      <c r="A815" s="11"/>
      <c r="B815" s="21"/>
      <c r="C815" s="38"/>
      <c r="D815" s="38"/>
      <c r="E815" s="21"/>
      <c r="F815" s="21"/>
      <c r="G815" s="21"/>
      <c r="H815" s="21"/>
      <c r="I815" s="21"/>
      <c r="J815" s="21"/>
      <c r="K815" s="21"/>
      <c r="L815" s="21"/>
      <c r="M815" s="21"/>
      <c r="N815" s="21"/>
      <c r="O815" s="21"/>
      <c r="P815" s="21"/>
      <c r="Q815" s="21"/>
      <c r="R815" s="21"/>
      <c r="S815" s="21"/>
      <c r="T815" s="21"/>
      <c r="U815" s="21"/>
      <c r="V815" s="21"/>
      <c r="W815" s="21"/>
      <c r="X815" s="21"/>
      <c r="Y815" s="21"/>
    </row>
    <row r="816" spans="1:25">
      <c r="A816" s="11"/>
      <c r="B816" s="21"/>
      <c r="C816" s="38"/>
      <c r="D816" s="38"/>
      <c r="E816" s="21"/>
      <c r="F816" s="21"/>
      <c r="G816" s="21"/>
      <c r="H816" s="21"/>
      <c r="I816" s="21"/>
      <c r="J816" s="21"/>
      <c r="K816" s="21"/>
      <c r="L816" s="21"/>
      <c r="M816" s="21"/>
      <c r="N816" s="21"/>
      <c r="O816" s="21"/>
      <c r="P816" s="21"/>
      <c r="Q816" s="21"/>
      <c r="R816" s="21"/>
      <c r="S816" s="21"/>
      <c r="T816" s="21"/>
      <c r="U816" s="21"/>
      <c r="V816" s="21"/>
      <c r="W816" s="21"/>
      <c r="X816" s="21"/>
      <c r="Y816" s="21"/>
    </row>
    <row r="817" spans="1:25">
      <c r="A817" s="11"/>
      <c r="B817" s="21"/>
      <c r="C817" s="38"/>
      <c r="D817" s="38"/>
      <c r="E817" s="21"/>
      <c r="F817" s="21"/>
      <c r="G817" s="21"/>
      <c r="H817" s="21"/>
      <c r="I817" s="21"/>
      <c r="J817" s="21"/>
      <c r="K817" s="21"/>
      <c r="L817" s="21"/>
      <c r="M817" s="21"/>
      <c r="N817" s="21"/>
      <c r="O817" s="21"/>
      <c r="P817" s="21"/>
      <c r="Q817" s="21"/>
      <c r="R817" s="21"/>
      <c r="S817" s="21"/>
      <c r="T817" s="21"/>
      <c r="U817" s="21"/>
      <c r="V817" s="21"/>
      <c r="W817" s="21"/>
      <c r="X817" s="21"/>
      <c r="Y817" s="21"/>
    </row>
    <row r="818" spans="1:25">
      <c r="A818" s="11"/>
      <c r="B818" s="21"/>
      <c r="C818" s="38"/>
      <c r="D818" s="38"/>
      <c r="E818" s="21"/>
      <c r="F818" s="21"/>
      <c r="G818" s="21"/>
      <c r="H818" s="21"/>
      <c r="I818" s="21"/>
      <c r="J818" s="21"/>
      <c r="K818" s="21"/>
      <c r="L818" s="21"/>
      <c r="M818" s="21"/>
      <c r="N818" s="21"/>
      <c r="O818" s="21"/>
      <c r="P818" s="21"/>
      <c r="Q818" s="21"/>
      <c r="R818" s="21"/>
      <c r="S818" s="21"/>
      <c r="T818" s="21"/>
      <c r="U818" s="21"/>
      <c r="V818" s="21"/>
      <c r="W818" s="21"/>
      <c r="X818" s="21"/>
      <c r="Y818" s="21"/>
    </row>
    <row r="819" spans="1:25">
      <c r="A819" s="11"/>
      <c r="B819" s="21"/>
      <c r="C819" s="38"/>
      <c r="D819" s="38"/>
      <c r="E819" s="21"/>
      <c r="F819" s="21"/>
      <c r="G819" s="21"/>
      <c r="H819" s="21"/>
      <c r="I819" s="21"/>
      <c r="J819" s="21"/>
      <c r="K819" s="21"/>
      <c r="L819" s="21"/>
      <c r="M819" s="21"/>
      <c r="N819" s="21"/>
      <c r="O819" s="21"/>
      <c r="P819" s="21"/>
      <c r="Q819" s="21"/>
      <c r="R819" s="21"/>
      <c r="S819" s="21"/>
      <c r="T819" s="21"/>
      <c r="U819" s="21"/>
      <c r="V819" s="21"/>
      <c r="W819" s="21"/>
      <c r="X819" s="21"/>
      <c r="Y819" s="21"/>
    </row>
    <row r="820" spans="1:25">
      <c r="A820" s="11"/>
      <c r="B820" s="21"/>
      <c r="C820" s="38"/>
      <c r="D820" s="38"/>
      <c r="E820" s="21"/>
      <c r="F820" s="21"/>
      <c r="G820" s="21"/>
      <c r="H820" s="21"/>
      <c r="I820" s="21"/>
      <c r="J820" s="21"/>
      <c r="K820" s="21"/>
      <c r="L820" s="21"/>
      <c r="M820" s="21"/>
      <c r="N820" s="21"/>
      <c r="O820" s="21"/>
      <c r="P820" s="21"/>
      <c r="Q820" s="21"/>
      <c r="R820" s="21"/>
      <c r="S820" s="21"/>
      <c r="T820" s="21"/>
      <c r="U820" s="21"/>
      <c r="V820" s="21"/>
      <c r="W820" s="21"/>
      <c r="X820" s="21"/>
      <c r="Y820" s="21"/>
    </row>
    <row r="821" spans="1:25">
      <c r="A821" s="11"/>
      <c r="B821" s="21"/>
      <c r="C821" s="38"/>
      <c r="D821" s="38"/>
      <c r="E821" s="21"/>
      <c r="F821" s="21"/>
      <c r="G821" s="21"/>
      <c r="H821" s="21"/>
      <c r="I821" s="21"/>
      <c r="J821" s="21"/>
      <c r="K821" s="21"/>
      <c r="L821" s="21"/>
      <c r="M821" s="21"/>
      <c r="N821" s="21"/>
      <c r="O821" s="21"/>
      <c r="P821" s="21"/>
      <c r="Q821" s="21"/>
      <c r="R821" s="21"/>
      <c r="S821" s="21"/>
      <c r="T821" s="21"/>
      <c r="U821" s="21"/>
      <c r="V821" s="21"/>
      <c r="W821" s="21"/>
      <c r="X821" s="21"/>
      <c r="Y821" s="21"/>
    </row>
    <row r="822" spans="1:25">
      <c r="A822" s="11"/>
      <c r="B822" s="21"/>
      <c r="C822" s="38"/>
      <c r="D822" s="38"/>
      <c r="E822" s="21"/>
      <c r="F822" s="21"/>
      <c r="G822" s="21"/>
      <c r="H822" s="21"/>
      <c r="I822" s="21"/>
      <c r="J822" s="21"/>
      <c r="K822" s="21"/>
      <c r="L822" s="21"/>
      <c r="M822" s="21"/>
      <c r="N822" s="21"/>
      <c r="O822" s="21"/>
      <c r="P822" s="21"/>
      <c r="Q822" s="21"/>
      <c r="R822" s="21"/>
      <c r="S822" s="21"/>
      <c r="T822" s="21"/>
      <c r="U822" s="21"/>
      <c r="V822" s="21"/>
      <c r="W822" s="21"/>
      <c r="X822" s="21"/>
      <c r="Y822" s="21"/>
    </row>
    <row r="823" spans="1:25">
      <c r="A823" s="11"/>
      <c r="B823" s="21"/>
      <c r="C823" s="38"/>
      <c r="D823" s="38"/>
      <c r="E823" s="21"/>
      <c r="F823" s="21"/>
      <c r="G823" s="21"/>
      <c r="H823" s="21"/>
      <c r="I823" s="21"/>
      <c r="J823" s="21"/>
      <c r="K823" s="21"/>
      <c r="L823" s="21"/>
      <c r="M823" s="21"/>
      <c r="N823" s="21"/>
      <c r="O823" s="21"/>
      <c r="P823" s="21"/>
      <c r="Q823" s="21"/>
      <c r="R823" s="21"/>
      <c r="S823" s="21"/>
      <c r="T823" s="21"/>
      <c r="U823" s="21"/>
      <c r="V823" s="21"/>
      <c r="W823" s="21"/>
      <c r="X823" s="21"/>
      <c r="Y823" s="21"/>
    </row>
    <row r="824" spans="1:25">
      <c r="A824" s="11"/>
      <c r="B824" s="21"/>
      <c r="C824" s="38"/>
      <c r="D824" s="38"/>
      <c r="E824" s="21"/>
      <c r="F824" s="21"/>
      <c r="G824" s="21"/>
      <c r="H824" s="21"/>
      <c r="I824" s="21"/>
      <c r="J824" s="21"/>
      <c r="K824" s="21"/>
      <c r="L824" s="21"/>
      <c r="M824" s="21"/>
      <c r="N824" s="21"/>
      <c r="O824" s="21"/>
      <c r="P824" s="21"/>
      <c r="Q824" s="21"/>
      <c r="R824" s="21"/>
      <c r="S824" s="21"/>
      <c r="T824" s="21"/>
      <c r="U824" s="21"/>
      <c r="V824" s="21"/>
      <c r="W824" s="21"/>
      <c r="X824" s="21"/>
      <c r="Y824" s="21"/>
    </row>
    <row r="825" spans="1:25">
      <c r="A825" s="11"/>
      <c r="B825" s="21"/>
      <c r="C825" s="38"/>
      <c r="D825" s="38"/>
      <c r="E825" s="21"/>
      <c r="F825" s="21"/>
      <c r="G825" s="21"/>
      <c r="H825" s="21"/>
      <c r="I825" s="21"/>
      <c r="J825" s="21"/>
      <c r="K825" s="21"/>
      <c r="L825" s="21"/>
      <c r="M825" s="21"/>
      <c r="N825" s="21"/>
      <c r="O825" s="21"/>
      <c r="P825" s="21"/>
      <c r="Q825" s="21"/>
      <c r="R825" s="21"/>
      <c r="S825" s="21"/>
      <c r="T825" s="21"/>
      <c r="U825" s="21"/>
      <c r="V825" s="21"/>
      <c r="W825" s="21"/>
      <c r="X825" s="21"/>
      <c r="Y825" s="21"/>
    </row>
    <row r="826" spans="1:25">
      <c r="A826" s="11"/>
      <c r="B826" s="21"/>
      <c r="C826" s="38"/>
      <c r="D826" s="38"/>
      <c r="E826" s="21"/>
      <c r="F826" s="21"/>
      <c r="G826" s="21"/>
      <c r="H826" s="21"/>
      <c r="I826" s="21"/>
      <c r="J826" s="21"/>
      <c r="K826" s="21"/>
      <c r="L826" s="21"/>
      <c r="M826" s="21"/>
      <c r="N826" s="21"/>
      <c r="O826" s="21"/>
      <c r="P826" s="21"/>
      <c r="Q826" s="21"/>
      <c r="R826" s="21"/>
      <c r="S826" s="21"/>
      <c r="T826" s="21"/>
      <c r="U826" s="21"/>
      <c r="V826" s="21"/>
      <c r="W826" s="21"/>
      <c r="X826" s="21"/>
      <c r="Y826" s="21"/>
    </row>
    <row r="827" spans="1:25">
      <c r="A827" s="11"/>
      <c r="B827" s="21"/>
      <c r="C827" s="38"/>
      <c r="D827" s="38"/>
      <c r="E827" s="21"/>
      <c r="F827" s="21"/>
      <c r="G827" s="21"/>
      <c r="H827" s="21"/>
      <c r="I827" s="21"/>
      <c r="J827" s="21"/>
      <c r="K827" s="21"/>
      <c r="L827" s="21"/>
      <c r="M827" s="21"/>
      <c r="N827" s="21"/>
      <c r="O827" s="21"/>
      <c r="P827" s="21"/>
      <c r="Q827" s="21"/>
      <c r="R827" s="21"/>
      <c r="S827" s="21"/>
      <c r="T827" s="21"/>
      <c r="U827" s="21"/>
      <c r="V827" s="21"/>
      <c r="W827" s="21"/>
      <c r="X827" s="21"/>
      <c r="Y827" s="21"/>
    </row>
    <row r="828" spans="1:25">
      <c r="A828" s="11"/>
      <c r="B828" s="21"/>
      <c r="C828" s="38"/>
      <c r="D828" s="38"/>
      <c r="E828" s="21"/>
      <c r="F828" s="21"/>
      <c r="G828" s="21"/>
      <c r="H828" s="21"/>
      <c r="I828" s="21"/>
      <c r="J828" s="21"/>
      <c r="K828" s="21"/>
      <c r="L828" s="21"/>
      <c r="M828" s="21"/>
      <c r="N828" s="21"/>
      <c r="O828" s="21"/>
      <c r="P828" s="21"/>
      <c r="Q828" s="21"/>
      <c r="R828" s="21"/>
      <c r="S828" s="21"/>
      <c r="T828" s="21"/>
      <c r="U828" s="21"/>
      <c r="V828" s="21"/>
      <c r="W828" s="21"/>
      <c r="X828" s="21"/>
      <c r="Y828" s="21"/>
    </row>
    <row r="829" spans="1:25">
      <c r="A829" s="11"/>
      <c r="B829" s="21"/>
      <c r="C829" s="38"/>
      <c r="D829" s="38"/>
      <c r="E829" s="21"/>
      <c r="F829" s="21"/>
      <c r="G829" s="21"/>
      <c r="H829" s="21"/>
      <c r="I829" s="21"/>
      <c r="J829" s="21"/>
      <c r="K829" s="21"/>
      <c r="L829" s="21"/>
      <c r="M829" s="21"/>
      <c r="N829" s="21"/>
      <c r="O829" s="21"/>
      <c r="P829" s="21"/>
      <c r="Q829" s="21"/>
      <c r="R829" s="21"/>
      <c r="S829" s="21"/>
      <c r="T829" s="21"/>
      <c r="U829" s="21"/>
      <c r="V829" s="21"/>
      <c r="W829" s="21"/>
      <c r="X829" s="21"/>
      <c r="Y829" s="21"/>
    </row>
    <row r="830" spans="1:25">
      <c r="A830" s="11"/>
      <c r="B830" s="21"/>
      <c r="C830" s="38"/>
      <c r="D830" s="38"/>
      <c r="E830" s="21"/>
      <c r="F830" s="21"/>
      <c r="G830" s="21"/>
      <c r="H830" s="21"/>
      <c r="I830" s="21"/>
      <c r="J830" s="21"/>
      <c r="K830" s="21"/>
      <c r="L830" s="21"/>
      <c r="M830" s="21"/>
      <c r="N830" s="21"/>
      <c r="O830" s="21"/>
      <c r="P830" s="21"/>
      <c r="Q830" s="21"/>
      <c r="R830" s="21"/>
      <c r="S830" s="21"/>
      <c r="T830" s="21"/>
      <c r="U830" s="21"/>
      <c r="V830" s="21"/>
      <c r="W830" s="21"/>
      <c r="X830" s="21"/>
      <c r="Y830" s="21"/>
    </row>
    <row r="831" spans="1:25">
      <c r="A831" s="11"/>
      <c r="B831" s="21"/>
      <c r="C831" s="38"/>
      <c r="D831" s="38"/>
      <c r="E831" s="21"/>
      <c r="F831" s="21"/>
      <c r="G831" s="21"/>
      <c r="H831" s="21"/>
      <c r="I831" s="21"/>
      <c r="J831" s="21"/>
      <c r="K831" s="21"/>
      <c r="L831" s="21"/>
      <c r="M831" s="21"/>
      <c r="N831" s="21"/>
      <c r="O831" s="21"/>
      <c r="P831" s="21"/>
      <c r="Q831" s="21"/>
      <c r="R831" s="21"/>
      <c r="S831" s="21"/>
      <c r="T831" s="21"/>
      <c r="U831" s="21"/>
      <c r="V831" s="21"/>
      <c r="W831" s="21"/>
      <c r="X831" s="21"/>
      <c r="Y831" s="21"/>
    </row>
    <row r="832" spans="1:25">
      <c r="A832" s="11"/>
      <c r="B832" s="21"/>
      <c r="C832" s="38"/>
      <c r="D832" s="38"/>
      <c r="E832" s="21"/>
      <c r="F832" s="21"/>
      <c r="G832" s="21"/>
      <c r="H832" s="21"/>
      <c r="I832" s="21"/>
      <c r="J832" s="21"/>
      <c r="K832" s="21"/>
      <c r="L832" s="21"/>
      <c r="M832" s="21"/>
      <c r="N832" s="21"/>
      <c r="O832" s="21"/>
      <c r="P832" s="21"/>
      <c r="Q832" s="21"/>
      <c r="R832" s="21"/>
      <c r="S832" s="21"/>
      <c r="T832" s="21"/>
      <c r="U832" s="21"/>
      <c r="V832" s="21"/>
      <c r="W832" s="21"/>
      <c r="X832" s="21"/>
      <c r="Y832" s="21"/>
    </row>
    <row r="833" spans="1:25">
      <c r="A833" s="11"/>
      <c r="B833" s="21"/>
      <c r="C833" s="38"/>
      <c r="D833" s="38"/>
      <c r="E833" s="21"/>
      <c r="F833" s="21"/>
      <c r="G833" s="21"/>
      <c r="H833" s="21"/>
      <c r="I833" s="21"/>
      <c r="J833" s="21"/>
      <c r="K833" s="21"/>
      <c r="L833" s="21"/>
      <c r="M833" s="21"/>
      <c r="N833" s="21"/>
      <c r="O833" s="21"/>
      <c r="P833" s="21"/>
      <c r="Q833" s="21"/>
      <c r="R833" s="21"/>
      <c r="S833" s="21"/>
      <c r="T833" s="21"/>
      <c r="U833" s="21"/>
      <c r="V833" s="21"/>
      <c r="W833" s="21"/>
      <c r="X833" s="21"/>
      <c r="Y833" s="21"/>
    </row>
    <row r="834" spans="1:25">
      <c r="A834" s="11"/>
      <c r="B834" s="21"/>
      <c r="C834" s="38"/>
      <c r="D834" s="38"/>
      <c r="E834" s="21"/>
      <c r="F834" s="21"/>
      <c r="G834" s="21"/>
      <c r="H834" s="21"/>
      <c r="I834" s="21"/>
      <c r="J834" s="21"/>
      <c r="K834" s="21"/>
      <c r="L834" s="21"/>
      <c r="M834" s="21"/>
      <c r="N834" s="21"/>
      <c r="O834" s="21"/>
      <c r="P834" s="21"/>
      <c r="Q834" s="21"/>
      <c r="R834" s="21"/>
      <c r="S834" s="21"/>
      <c r="T834" s="21"/>
      <c r="U834" s="21"/>
      <c r="V834" s="21"/>
      <c r="W834" s="21"/>
      <c r="X834" s="21"/>
      <c r="Y834" s="21"/>
    </row>
    <row r="835" spans="1:25">
      <c r="A835" s="11"/>
      <c r="B835" s="21"/>
      <c r="C835" s="38"/>
      <c r="D835" s="38"/>
      <c r="E835" s="21"/>
      <c r="F835" s="21"/>
      <c r="G835" s="21"/>
      <c r="H835" s="21"/>
      <c r="I835" s="21"/>
      <c r="J835" s="21"/>
      <c r="K835" s="21"/>
      <c r="L835" s="21"/>
      <c r="M835" s="21"/>
      <c r="N835" s="21"/>
      <c r="O835" s="21"/>
      <c r="P835" s="21"/>
      <c r="Q835" s="21"/>
      <c r="R835" s="21"/>
      <c r="S835" s="21"/>
      <c r="T835" s="21"/>
      <c r="U835" s="21"/>
      <c r="V835" s="21"/>
      <c r="W835" s="21"/>
      <c r="X835" s="21"/>
      <c r="Y835" s="21"/>
    </row>
    <row r="836" spans="1:25">
      <c r="A836" s="11"/>
      <c r="B836" s="21"/>
      <c r="C836" s="38"/>
      <c r="D836" s="38"/>
      <c r="E836" s="21"/>
      <c r="F836" s="21"/>
      <c r="G836" s="21"/>
      <c r="H836" s="21"/>
      <c r="I836" s="21"/>
      <c r="J836" s="21"/>
      <c r="K836" s="21"/>
      <c r="L836" s="21"/>
      <c r="M836" s="21"/>
      <c r="N836" s="21"/>
      <c r="O836" s="21"/>
      <c r="P836" s="21"/>
      <c r="Q836" s="21"/>
      <c r="R836" s="21"/>
      <c r="S836" s="21"/>
      <c r="T836" s="21"/>
      <c r="U836" s="21"/>
      <c r="V836" s="21"/>
      <c r="W836" s="21"/>
      <c r="X836" s="21"/>
      <c r="Y836" s="21"/>
    </row>
    <row r="837" spans="1:25">
      <c r="A837" s="11"/>
      <c r="B837" s="21"/>
      <c r="C837" s="38"/>
      <c r="D837" s="38"/>
      <c r="E837" s="21"/>
      <c r="F837" s="21"/>
      <c r="G837" s="21"/>
      <c r="H837" s="21"/>
      <c r="I837" s="21"/>
      <c r="J837" s="21"/>
      <c r="K837" s="21"/>
      <c r="L837" s="21"/>
      <c r="M837" s="21"/>
      <c r="N837" s="21"/>
      <c r="O837" s="21"/>
      <c r="P837" s="21"/>
      <c r="Q837" s="21"/>
      <c r="R837" s="21"/>
      <c r="S837" s="21"/>
      <c r="T837" s="21"/>
      <c r="U837" s="21"/>
      <c r="V837" s="21"/>
      <c r="W837" s="21"/>
      <c r="X837" s="21"/>
      <c r="Y837" s="21"/>
    </row>
    <row r="838" spans="1:25">
      <c r="A838" s="11"/>
      <c r="B838" s="21"/>
      <c r="C838" s="38"/>
      <c r="D838" s="38"/>
      <c r="E838" s="21"/>
      <c r="F838" s="21"/>
      <c r="G838" s="21"/>
      <c r="H838" s="21"/>
      <c r="I838" s="21"/>
      <c r="J838" s="21"/>
      <c r="K838" s="21"/>
      <c r="L838" s="21"/>
      <c r="M838" s="21"/>
      <c r="N838" s="21"/>
      <c r="O838" s="21"/>
      <c r="P838" s="21"/>
      <c r="Q838" s="21"/>
      <c r="R838" s="21"/>
      <c r="S838" s="21"/>
      <c r="T838" s="21"/>
      <c r="U838" s="21"/>
      <c r="V838" s="21"/>
      <c r="W838" s="21"/>
      <c r="X838" s="21"/>
      <c r="Y838" s="21"/>
    </row>
    <row r="839" spans="1:25">
      <c r="A839" s="11"/>
      <c r="B839" s="21"/>
      <c r="C839" s="38"/>
      <c r="D839" s="38"/>
      <c r="E839" s="21"/>
      <c r="F839" s="21"/>
      <c r="G839" s="21"/>
      <c r="H839" s="21"/>
      <c r="I839" s="21"/>
      <c r="J839" s="21"/>
      <c r="K839" s="21"/>
      <c r="L839" s="21"/>
      <c r="M839" s="21"/>
      <c r="N839" s="21"/>
      <c r="O839" s="21"/>
      <c r="P839" s="21"/>
      <c r="Q839" s="21"/>
      <c r="R839" s="21"/>
      <c r="S839" s="21"/>
      <c r="T839" s="21"/>
      <c r="U839" s="21"/>
      <c r="V839" s="21"/>
      <c r="W839" s="21"/>
      <c r="X839" s="21"/>
      <c r="Y839" s="21"/>
    </row>
    <row r="840" spans="1:25">
      <c r="A840" s="11"/>
      <c r="B840" s="21"/>
      <c r="C840" s="38"/>
      <c r="D840" s="38"/>
      <c r="E840" s="21"/>
      <c r="F840" s="21"/>
      <c r="G840" s="21"/>
      <c r="H840" s="21"/>
      <c r="I840" s="21"/>
      <c r="J840" s="21"/>
      <c r="K840" s="21"/>
      <c r="L840" s="21"/>
      <c r="M840" s="21"/>
      <c r="N840" s="21"/>
      <c r="O840" s="21"/>
      <c r="P840" s="21"/>
      <c r="Q840" s="21"/>
      <c r="R840" s="21"/>
      <c r="S840" s="21"/>
      <c r="T840" s="21"/>
      <c r="U840" s="21"/>
      <c r="V840" s="21"/>
      <c r="W840" s="21"/>
      <c r="X840" s="21"/>
      <c r="Y840" s="21"/>
    </row>
    <row r="841" spans="1:25">
      <c r="A841" s="11"/>
      <c r="B841" s="21"/>
      <c r="C841" s="38"/>
      <c r="D841" s="38"/>
      <c r="E841" s="21"/>
      <c r="F841" s="21"/>
      <c r="G841" s="21"/>
      <c r="H841" s="21"/>
      <c r="I841" s="21"/>
      <c r="J841" s="21"/>
      <c r="K841" s="21"/>
      <c r="L841" s="21"/>
      <c r="M841" s="21"/>
      <c r="N841" s="21"/>
      <c r="O841" s="21"/>
      <c r="P841" s="21"/>
      <c r="Q841" s="21"/>
      <c r="R841" s="21"/>
      <c r="S841" s="21"/>
      <c r="T841" s="21"/>
      <c r="U841" s="21"/>
      <c r="V841" s="21"/>
      <c r="W841" s="21"/>
      <c r="X841" s="21"/>
      <c r="Y841" s="21"/>
    </row>
    <row r="842" spans="1:25">
      <c r="A842" s="11"/>
      <c r="B842" s="21"/>
      <c r="C842" s="38"/>
      <c r="D842" s="38"/>
      <c r="E842" s="21"/>
      <c r="F842" s="21"/>
      <c r="G842" s="21"/>
      <c r="H842" s="21"/>
      <c r="I842" s="21"/>
      <c r="J842" s="21"/>
      <c r="K842" s="21"/>
      <c r="L842" s="21"/>
      <c r="M842" s="21"/>
      <c r="N842" s="21"/>
      <c r="O842" s="21"/>
      <c r="P842" s="21"/>
      <c r="Q842" s="21"/>
      <c r="R842" s="21"/>
      <c r="S842" s="21"/>
      <c r="T842" s="21"/>
      <c r="U842" s="21"/>
      <c r="V842" s="21"/>
      <c r="W842" s="21"/>
      <c r="X842" s="21"/>
      <c r="Y842" s="21"/>
    </row>
    <row r="843" spans="1:25">
      <c r="A843" s="11"/>
      <c r="B843" s="21"/>
      <c r="C843" s="38"/>
      <c r="D843" s="38"/>
      <c r="E843" s="21"/>
      <c r="F843" s="21"/>
      <c r="G843" s="21"/>
      <c r="H843" s="21"/>
      <c r="I843" s="21"/>
      <c r="J843" s="21"/>
      <c r="K843" s="21"/>
      <c r="L843" s="21"/>
      <c r="M843" s="21"/>
      <c r="N843" s="21"/>
      <c r="O843" s="21"/>
      <c r="P843" s="21"/>
      <c r="Q843" s="21"/>
      <c r="R843" s="21"/>
      <c r="S843" s="21"/>
      <c r="T843" s="21"/>
      <c r="U843" s="21"/>
      <c r="V843" s="21"/>
      <c r="W843" s="21"/>
      <c r="X843" s="21"/>
      <c r="Y843" s="21"/>
    </row>
    <row r="844" spans="1:25">
      <c r="A844" s="11"/>
      <c r="B844" s="21"/>
      <c r="C844" s="38"/>
      <c r="D844" s="38"/>
      <c r="E844" s="21"/>
      <c r="F844" s="21"/>
      <c r="G844" s="21"/>
      <c r="H844" s="21"/>
      <c r="I844" s="21"/>
      <c r="J844" s="21"/>
      <c r="K844" s="21"/>
      <c r="L844" s="21"/>
      <c r="M844" s="21"/>
      <c r="N844" s="21"/>
      <c r="O844" s="21"/>
      <c r="P844" s="21"/>
      <c r="Q844" s="21"/>
      <c r="R844" s="21"/>
      <c r="S844" s="21"/>
      <c r="T844" s="21"/>
      <c r="U844" s="21"/>
      <c r="V844" s="21"/>
      <c r="W844" s="21"/>
      <c r="X844" s="21"/>
      <c r="Y844" s="21"/>
    </row>
    <row r="845" spans="1:25">
      <c r="A845" s="11"/>
      <c r="B845" s="21"/>
      <c r="C845" s="38"/>
      <c r="D845" s="38"/>
      <c r="E845" s="21"/>
      <c r="F845" s="21"/>
      <c r="G845" s="21"/>
      <c r="H845" s="21"/>
      <c r="I845" s="21"/>
      <c r="J845" s="21"/>
      <c r="K845" s="21"/>
      <c r="L845" s="21"/>
      <c r="M845" s="21"/>
      <c r="N845" s="21"/>
      <c r="O845" s="21"/>
      <c r="P845" s="21"/>
      <c r="Q845" s="21"/>
      <c r="R845" s="21"/>
      <c r="S845" s="21"/>
      <c r="T845" s="21"/>
      <c r="U845" s="21"/>
      <c r="V845" s="21"/>
      <c r="W845" s="21"/>
      <c r="X845" s="21"/>
      <c r="Y845" s="21"/>
    </row>
    <row r="846" spans="1:25">
      <c r="A846" s="11"/>
      <c r="B846" s="21"/>
      <c r="C846" s="38"/>
      <c r="D846" s="38"/>
      <c r="E846" s="21"/>
      <c r="F846" s="21"/>
      <c r="G846" s="21"/>
      <c r="H846" s="21"/>
      <c r="I846" s="21"/>
      <c r="J846" s="21"/>
      <c r="K846" s="21"/>
      <c r="L846" s="21"/>
      <c r="M846" s="21"/>
      <c r="N846" s="21"/>
      <c r="O846" s="21"/>
      <c r="P846" s="21"/>
      <c r="Q846" s="21"/>
      <c r="R846" s="21"/>
      <c r="S846" s="21"/>
      <c r="T846" s="21"/>
      <c r="U846" s="21"/>
      <c r="V846" s="21"/>
      <c r="W846" s="21"/>
      <c r="X846" s="21"/>
      <c r="Y846" s="21"/>
    </row>
    <row r="847" spans="1:25">
      <c r="A847" s="11"/>
      <c r="B847" s="21"/>
      <c r="C847" s="38"/>
      <c r="D847" s="38"/>
      <c r="E847" s="21"/>
      <c r="F847" s="21"/>
      <c r="G847" s="21"/>
      <c r="H847" s="21"/>
      <c r="I847" s="21"/>
      <c r="J847" s="21"/>
      <c r="K847" s="21"/>
      <c r="L847" s="21"/>
      <c r="M847" s="21"/>
      <c r="N847" s="21"/>
      <c r="O847" s="21"/>
      <c r="P847" s="21"/>
      <c r="Q847" s="21"/>
      <c r="R847" s="21"/>
      <c r="S847" s="21"/>
      <c r="T847" s="21"/>
      <c r="U847" s="21"/>
      <c r="V847" s="21"/>
      <c r="W847" s="21"/>
      <c r="X847" s="21"/>
      <c r="Y847" s="21"/>
    </row>
    <row r="848" spans="1:25">
      <c r="A848" s="11"/>
      <c r="B848" s="21"/>
      <c r="C848" s="38"/>
      <c r="D848" s="38"/>
      <c r="E848" s="21"/>
      <c r="F848" s="21"/>
      <c r="G848" s="21"/>
      <c r="H848" s="21"/>
      <c r="I848" s="21"/>
      <c r="J848" s="21"/>
      <c r="K848" s="21"/>
      <c r="L848" s="21"/>
      <c r="M848" s="21"/>
      <c r="N848" s="21"/>
      <c r="O848" s="21"/>
      <c r="P848" s="21"/>
      <c r="Q848" s="21"/>
      <c r="R848" s="21"/>
      <c r="S848" s="21"/>
      <c r="T848" s="21"/>
      <c r="U848" s="21"/>
      <c r="V848" s="21"/>
      <c r="W848" s="21"/>
      <c r="X848" s="21"/>
      <c r="Y848" s="21"/>
    </row>
    <row r="849" spans="1:25">
      <c r="A849" s="11"/>
      <c r="B849" s="21"/>
      <c r="C849" s="38"/>
      <c r="D849" s="38"/>
      <c r="E849" s="21"/>
      <c r="F849" s="21"/>
      <c r="G849" s="21"/>
      <c r="H849" s="21"/>
      <c r="I849" s="21"/>
      <c r="J849" s="21"/>
      <c r="K849" s="21"/>
      <c r="L849" s="21"/>
      <c r="M849" s="21"/>
      <c r="N849" s="21"/>
      <c r="O849" s="21"/>
      <c r="P849" s="21"/>
      <c r="Q849" s="21"/>
      <c r="R849" s="21"/>
      <c r="S849" s="21"/>
      <c r="T849" s="21"/>
      <c r="U849" s="21"/>
      <c r="V849" s="21"/>
      <c r="W849" s="21"/>
      <c r="X849" s="21"/>
      <c r="Y849" s="21"/>
    </row>
    <row r="850" spans="1:25">
      <c r="A850" s="11"/>
      <c r="B850" s="21"/>
      <c r="C850" s="38"/>
      <c r="D850" s="38"/>
      <c r="E850" s="21"/>
      <c r="F850" s="21"/>
      <c r="G850" s="21"/>
      <c r="H850" s="21"/>
      <c r="I850" s="21"/>
      <c r="J850" s="21"/>
      <c r="K850" s="21"/>
      <c r="L850" s="21"/>
      <c r="M850" s="21"/>
      <c r="N850" s="21"/>
      <c r="O850" s="21"/>
      <c r="P850" s="21"/>
      <c r="Q850" s="21"/>
      <c r="R850" s="21"/>
      <c r="S850" s="21"/>
      <c r="T850" s="21"/>
      <c r="U850" s="21"/>
      <c r="V850" s="21"/>
      <c r="W850" s="21"/>
      <c r="X850" s="21"/>
      <c r="Y850" s="21"/>
    </row>
    <row r="851" spans="1:25">
      <c r="A851" s="11"/>
      <c r="B851" s="21"/>
      <c r="C851" s="38"/>
      <c r="D851" s="38"/>
      <c r="E851" s="21"/>
      <c r="F851" s="21"/>
      <c r="G851" s="21"/>
      <c r="H851" s="21"/>
      <c r="I851" s="21"/>
      <c r="J851" s="21"/>
      <c r="K851" s="21"/>
      <c r="L851" s="21"/>
      <c r="M851" s="21"/>
      <c r="N851" s="21"/>
      <c r="O851" s="21"/>
      <c r="P851" s="21"/>
      <c r="Q851" s="21"/>
      <c r="R851" s="21"/>
      <c r="S851" s="21"/>
      <c r="T851" s="21"/>
      <c r="U851" s="21"/>
      <c r="V851" s="21"/>
      <c r="W851" s="21"/>
      <c r="X851" s="21"/>
      <c r="Y851" s="21"/>
    </row>
    <row r="852" spans="1:25">
      <c r="A852" s="11"/>
      <c r="B852" s="21"/>
      <c r="C852" s="38"/>
      <c r="D852" s="38"/>
      <c r="E852" s="21"/>
      <c r="F852" s="21"/>
      <c r="G852" s="21"/>
      <c r="H852" s="21"/>
      <c r="I852" s="21"/>
      <c r="J852" s="21"/>
      <c r="K852" s="21"/>
      <c r="L852" s="21"/>
      <c r="M852" s="21"/>
      <c r="N852" s="21"/>
      <c r="O852" s="21"/>
      <c r="P852" s="21"/>
      <c r="Q852" s="21"/>
      <c r="R852" s="21"/>
      <c r="S852" s="21"/>
      <c r="T852" s="21"/>
      <c r="U852" s="21"/>
      <c r="V852" s="21"/>
      <c r="W852" s="21"/>
      <c r="X852" s="21"/>
      <c r="Y852" s="21"/>
    </row>
    <row r="853" spans="1:25">
      <c r="A853" s="11"/>
      <c r="B853" s="21"/>
      <c r="C853" s="38"/>
      <c r="D853" s="38"/>
      <c r="E853" s="21"/>
      <c r="F853" s="21"/>
      <c r="G853" s="21"/>
      <c r="H853" s="21"/>
      <c r="I853" s="21"/>
      <c r="J853" s="21"/>
      <c r="K853" s="21"/>
      <c r="L853" s="21"/>
      <c r="M853" s="21"/>
      <c r="N853" s="21"/>
      <c r="O853" s="21"/>
      <c r="P853" s="21"/>
      <c r="Q853" s="21"/>
      <c r="R853" s="21"/>
      <c r="S853" s="21"/>
      <c r="T853" s="21"/>
      <c r="U853" s="21"/>
      <c r="V853" s="21"/>
      <c r="W853" s="21"/>
      <c r="X853" s="21"/>
      <c r="Y853" s="21"/>
    </row>
    <row r="854" spans="1:25">
      <c r="A854" s="11"/>
      <c r="B854" s="21"/>
      <c r="C854" s="38"/>
      <c r="D854" s="38"/>
      <c r="E854" s="21"/>
      <c r="F854" s="21"/>
      <c r="G854" s="21"/>
      <c r="H854" s="21"/>
      <c r="I854" s="21"/>
      <c r="J854" s="21"/>
      <c r="K854" s="21"/>
      <c r="L854" s="21"/>
      <c r="M854" s="21"/>
      <c r="N854" s="21"/>
      <c r="O854" s="21"/>
      <c r="P854" s="21"/>
      <c r="Q854" s="21"/>
      <c r="R854" s="21"/>
      <c r="S854" s="21"/>
      <c r="T854" s="21"/>
      <c r="U854" s="21"/>
      <c r="V854" s="21"/>
      <c r="W854" s="21"/>
      <c r="X854" s="21"/>
      <c r="Y854" s="21"/>
    </row>
    <row r="855" spans="1:25">
      <c r="A855" s="11"/>
      <c r="B855" s="21"/>
      <c r="C855" s="38"/>
      <c r="D855" s="38"/>
      <c r="E855" s="21"/>
      <c r="F855" s="21"/>
      <c r="G855" s="21"/>
      <c r="H855" s="21"/>
      <c r="I855" s="21"/>
      <c r="J855" s="21"/>
      <c r="K855" s="21"/>
      <c r="L855" s="21"/>
      <c r="M855" s="21"/>
      <c r="N855" s="21"/>
      <c r="O855" s="21"/>
      <c r="P855" s="21"/>
      <c r="Q855" s="21"/>
      <c r="R855" s="21"/>
      <c r="S855" s="21"/>
      <c r="T855" s="21"/>
      <c r="U855" s="21"/>
      <c r="V855" s="21"/>
      <c r="W855" s="21"/>
      <c r="X855" s="21"/>
      <c r="Y855" s="21"/>
    </row>
    <row r="856" spans="1:25">
      <c r="A856" s="11"/>
      <c r="B856" s="21"/>
      <c r="C856" s="38"/>
      <c r="D856" s="38"/>
      <c r="E856" s="21"/>
      <c r="F856" s="21"/>
      <c r="G856" s="21"/>
      <c r="H856" s="21"/>
      <c r="I856" s="21"/>
      <c r="J856" s="21"/>
      <c r="K856" s="21"/>
      <c r="L856" s="21"/>
      <c r="M856" s="21"/>
      <c r="N856" s="21"/>
      <c r="O856" s="21"/>
      <c r="P856" s="21"/>
      <c r="Q856" s="21"/>
      <c r="R856" s="21"/>
      <c r="S856" s="21"/>
      <c r="T856" s="21"/>
      <c r="U856" s="21"/>
      <c r="V856" s="21"/>
      <c r="W856" s="21"/>
      <c r="X856" s="21"/>
      <c r="Y856" s="21"/>
    </row>
    <row r="857" spans="1:25">
      <c r="A857" s="11"/>
      <c r="B857" s="21"/>
      <c r="C857" s="38"/>
      <c r="D857" s="38"/>
      <c r="E857" s="21"/>
      <c r="F857" s="21"/>
      <c r="G857" s="21"/>
      <c r="H857" s="21"/>
      <c r="I857" s="21"/>
      <c r="J857" s="21"/>
      <c r="K857" s="21"/>
      <c r="L857" s="21"/>
      <c r="M857" s="21"/>
      <c r="N857" s="21"/>
      <c r="O857" s="21"/>
      <c r="P857" s="21"/>
      <c r="Q857" s="21"/>
      <c r="R857" s="21"/>
      <c r="S857" s="21"/>
      <c r="T857" s="21"/>
      <c r="U857" s="21"/>
      <c r="V857" s="21"/>
      <c r="W857" s="21"/>
      <c r="X857" s="21"/>
      <c r="Y857" s="21"/>
    </row>
    <row r="858" spans="1:25">
      <c r="A858" s="11"/>
      <c r="B858" s="21"/>
      <c r="C858" s="38"/>
      <c r="D858" s="38"/>
      <c r="E858" s="21"/>
      <c r="F858" s="21"/>
      <c r="G858" s="21"/>
      <c r="H858" s="21"/>
      <c r="I858" s="21"/>
      <c r="J858" s="21"/>
      <c r="K858" s="21"/>
      <c r="L858" s="21"/>
      <c r="M858" s="21"/>
      <c r="N858" s="21"/>
      <c r="O858" s="21"/>
      <c r="P858" s="21"/>
      <c r="Q858" s="21"/>
      <c r="R858" s="21"/>
      <c r="S858" s="21"/>
      <c r="T858" s="21"/>
      <c r="U858" s="21"/>
      <c r="V858" s="21"/>
      <c r="W858" s="21"/>
      <c r="X858" s="21"/>
      <c r="Y858" s="21"/>
    </row>
    <row r="859" spans="1:25">
      <c r="A859" s="11"/>
      <c r="B859" s="21"/>
      <c r="C859" s="38"/>
      <c r="D859" s="38"/>
      <c r="E859" s="21"/>
      <c r="F859" s="21"/>
      <c r="G859" s="21"/>
      <c r="H859" s="21"/>
      <c r="I859" s="21"/>
      <c r="J859" s="21"/>
      <c r="K859" s="21"/>
      <c r="L859" s="21"/>
      <c r="M859" s="21"/>
      <c r="N859" s="21"/>
      <c r="O859" s="21"/>
      <c r="P859" s="21"/>
      <c r="Q859" s="21"/>
      <c r="R859" s="21"/>
      <c r="S859" s="21"/>
      <c r="T859" s="21"/>
      <c r="U859" s="21"/>
      <c r="V859" s="21"/>
      <c r="W859" s="21"/>
      <c r="X859" s="21"/>
      <c r="Y859" s="21"/>
    </row>
    <row r="860" spans="1:25">
      <c r="A860" s="11"/>
      <c r="B860" s="21"/>
      <c r="C860" s="38"/>
      <c r="D860" s="38"/>
      <c r="E860" s="21"/>
      <c r="F860" s="21"/>
      <c r="G860" s="21"/>
      <c r="H860" s="21"/>
      <c r="I860" s="21"/>
      <c r="J860" s="21"/>
      <c r="K860" s="21"/>
      <c r="L860" s="21"/>
      <c r="M860" s="21"/>
      <c r="N860" s="21"/>
      <c r="O860" s="21"/>
      <c r="P860" s="21"/>
      <c r="Q860" s="21"/>
      <c r="R860" s="21"/>
      <c r="S860" s="21"/>
      <c r="T860" s="21"/>
      <c r="U860" s="21"/>
      <c r="V860" s="21"/>
      <c r="W860" s="21"/>
      <c r="X860" s="21"/>
      <c r="Y860" s="21"/>
    </row>
    <row r="861" spans="1:25">
      <c r="A861" s="11"/>
      <c r="B861" s="21"/>
      <c r="C861" s="38"/>
      <c r="D861" s="38"/>
      <c r="E861" s="21"/>
      <c r="F861" s="21"/>
      <c r="G861" s="21"/>
      <c r="H861" s="21"/>
      <c r="I861" s="21"/>
      <c r="J861" s="21"/>
      <c r="K861" s="21"/>
      <c r="L861" s="21"/>
      <c r="M861" s="21"/>
      <c r="N861" s="21"/>
      <c r="O861" s="21"/>
      <c r="P861" s="21"/>
      <c r="Q861" s="21"/>
      <c r="R861" s="21"/>
      <c r="S861" s="21"/>
      <c r="T861" s="21"/>
      <c r="U861" s="21"/>
      <c r="V861" s="21"/>
      <c r="W861" s="21"/>
      <c r="X861" s="21"/>
      <c r="Y861" s="21"/>
    </row>
    <row r="862" spans="1:25">
      <c r="A862" s="11"/>
      <c r="B862" s="21"/>
      <c r="C862" s="38"/>
      <c r="D862" s="38"/>
      <c r="E862" s="21"/>
      <c r="F862" s="21"/>
      <c r="G862" s="21"/>
      <c r="H862" s="21"/>
      <c r="I862" s="21"/>
      <c r="J862" s="21"/>
      <c r="K862" s="21"/>
      <c r="L862" s="21"/>
      <c r="M862" s="21"/>
      <c r="N862" s="21"/>
      <c r="O862" s="21"/>
      <c r="P862" s="21"/>
      <c r="Q862" s="21"/>
      <c r="R862" s="21"/>
      <c r="S862" s="21"/>
      <c r="T862" s="21"/>
      <c r="U862" s="21"/>
      <c r="V862" s="21"/>
      <c r="W862" s="21"/>
      <c r="X862" s="21"/>
      <c r="Y862" s="21"/>
    </row>
    <row r="863" spans="1:25">
      <c r="A863" s="11"/>
      <c r="B863" s="21"/>
      <c r="C863" s="38"/>
      <c r="D863" s="38"/>
      <c r="E863" s="21"/>
      <c r="F863" s="21"/>
      <c r="G863" s="21"/>
      <c r="H863" s="21"/>
      <c r="I863" s="21"/>
      <c r="J863" s="21"/>
      <c r="K863" s="21"/>
      <c r="L863" s="21"/>
      <c r="M863" s="21"/>
      <c r="N863" s="21"/>
      <c r="O863" s="21"/>
      <c r="P863" s="21"/>
      <c r="Q863" s="21"/>
      <c r="R863" s="21"/>
      <c r="S863" s="21"/>
      <c r="T863" s="21"/>
      <c r="U863" s="21"/>
      <c r="V863" s="21"/>
      <c r="W863" s="21"/>
      <c r="X863" s="21"/>
      <c r="Y863" s="21"/>
    </row>
    <row r="864" spans="1:25">
      <c r="A864" s="11"/>
      <c r="B864" s="21"/>
      <c r="C864" s="38"/>
      <c r="D864" s="38"/>
      <c r="E864" s="21"/>
      <c r="F864" s="21"/>
      <c r="G864" s="21"/>
      <c r="H864" s="21"/>
      <c r="I864" s="21"/>
      <c r="J864" s="21"/>
      <c r="K864" s="21"/>
      <c r="L864" s="21"/>
      <c r="M864" s="21"/>
      <c r="N864" s="21"/>
      <c r="O864" s="21"/>
      <c r="P864" s="21"/>
      <c r="Q864" s="21"/>
      <c r="R864" s="21"/>
      <c r="S864" s="21"/>
      <c r="T864" s="21"/>
      <c r="U864" s="21"/>
      <c r="V864" s="21"/>
      <c r="W864" s="21"/>
      <c r="X864" s="21"/>
      <c r="Y864" s="21"/>
    </row>
    <row r="865" spans="1:25">
      <c r="A865" s="11"/>
      <c r="B865" s="21"/>
      <c r="C865" s="38"/>
      <c r="D865" s="38"/>
      <c r="E865" s="21"/>
      <c r="F865" s="21"/>
      <c r="G865" s="21"/>
      <c r="H865" s="21"/>
      <c r="I865" s="21"/>
      <c r="J865" s="21"/>
      <c r="K865" s="21"/>
      <c r="L865" s="21"/>
      <c r="M865" s="21"/>
      <c r="N865" s="21"/>
      <c r="O865" s="21"/>
      <c r="P865" s="21"/>
      <c r="Q865" s="21"/>
      <c r="R865" s="21"/>
      <c r="S865" s="21"/>
      <c r="T865" s="21"/>
      <c r="U865" s="21"/>
      <c r="V865" s="21"/>
      <c r="W865" s="21"/>
      <c r="X865" s="21"/>
      <c r="Y865" s="21"/>
    </row>
    <row r="866" spans="1:25">
      <c r="A866" s="11"/>
      <c r="B866" s="21"/>
      <c r="C866" s="38"/>
      <c r="D866" s="38"/>
      <c r="E866" s="21"/>
      <c r="F866" s="21"/>
      <c r="G866" s="21"/>
      <c r="H866" s="21"/>
      <c r="I866" s="21"/>
      <c r="J866" s="21"/>
      <c r="K866" s="21"/>
      <c r="L866" s="21"/>
      <c r="M866" s="21"/>
      <c r="N866" s="21"/>
      <c r="O866" s="21"/>
      <c r="P866" s="21"/>
      <c r="Q866" s="21"/>
      <c r="R866" s="21"/>
      <c r="S866" s="21"/>
      <c r="T866" s="21"/>
      <c r="U866" s="21"/>
      <c r="V866" s="21"/>
      <c r="W866" s="21"/>
      <c r="X866" s="21"/>
      <c r="Y866" s="21"/>
    </row>
    <row r="867" spans="1:25">
      <c r="A867" s="11"/>
      <c r="B867" s="21"/>
      <c r="C867" s="38"/>
      <c r="D867" s="38"/>
      <c r="E867" s="21"/>
      <c r="F867" s="21"/>
      <c r="G867" s="21"/>
      <c r="H867" s="21"/>
      <c r="I867" s="21"/>
      <c r="J867" s="21"/>
      <c r="K867" s="21"/>
      <c r="L867" s="21"/>
      <c r="M867" s="21"/>
      <c r="N867" s="21"/>
      <c r="O867" s="21"/>
      <c r="P867" s="21"/>
      <c r="Q867" s="21"/>
      <c r="R867" s="21"/>
      <c r="S867" s="21"/>
      <c r="T867" s="21"/>
      <c r="U867" s="21"/>
      <c r="V867" s="21"/>
      <c r="W867" s="21"/>
      <c r="X867" s="21"/>
      <c r="Y867" s="21"/>
    </row>
    <row r="868" spans="1:25">
      <c r="A868" s="11"/>
      <c r="B868" s="21"/>
      <c r="C868" s="38"/>
      <c r="D868" s="38"/>
      <c r="E868" s="21"/>
      <c r="F868" s="21"/>
      <c r="G868" s="21"/>
      <c r="H868" s="21"/>
      <c r="I868" s="21"/>
      <c r="J868" s="21"/>
      <c r="K868" s="21"/>
      <c r="L868" s="21"/>
      <c r="M868" s="21"/>
      <c r="N868" s="21"/>
      <c r="O868" s="21"/>
      <c r="P868" s="21"/>
      <c r="Q868" s="21"/>
      <c r="R868" s="21"/>
      <c r="S868" s="21"/>
      <c r="T868" s="21"/>
      <c r="U868" s="21"/>
      <c r="V868" s="21"/>
      <c r="W868" s="21"/>
      <c r="X868" s="21"/>
      <c r="Y868" s="21"/>
    </row>
    <row r="869" spans="1:25">
      <c r="A869" s="11"/>
      <c r="B869" s="21"/>
      <c r="C869" s="38"/>
      <c r="D869" s="38"/>
      <c r="E869" s="21"/>
      <c r="F869" s="21"/>
      <c r="G869" s="21"/>
      <c r="H869" s="21"/>
      <c r="I869" s="21"/>
      <c r="J869" s="21"/>
      <c r="K869" s="21"/>
      <c r="L869" s="21"/>
      <c r="M869" s="21"/>
      <c r="N869" s="21"/>
      <c r="O869" s="21"/>
      <c r="P869" s="21"/>
      <c r="Q869" s="21"/>
      <c r="R869" s="21"/>
      <c r="S869" s="21"/>
      <c r="T869" s="21"/>
      <c r="U869" s="21"/>
      <c r="V869" s="21"/>
      <c r="W869" s="21"/>
      <c r="X869" s="21"/>
      <c r="Y869" s="21"/>
    </row>
    <row r="870" spans="1:25">
      <c r="A870" s="11"/>
      <c r="B870" s="21"/>
      <c r="C870" s="38"/>
      <c r="D870" s="38"/>
      <c r="E870" s="21"/>
      <c r="F870" s="21"/>
      <c r="G870" s="21"/>
      <c r="H870" s="21"/>
      <c r="I870" s="21"/>
      <c r="J870" s="21"/>
      <c r="K870" s="21"/>
      <c r="L870" s="21"/>
      <c r="M870" s="21"/>
      <c r="N870" s="21"/>
      <c r="O870" s="21"/>
      <c r="P870" s="21"/>
      <c r="Q870" s="21"/>
      <c r="R870" s="21"/>
      <c r="S870" s="21"/>
      <c r="T870" s="21"/>
      <c r="U870" s="21"/>
      <c r="V870" s="21"/>
      <c r="W870" s="21"/>
      <c r="X870" s="21"/>
      <c r="Y870" s="21"/>
    </row>
    <row r="871" spans="1:25">
      <c r="A871" s="11"/>
      <c r="B871" s="21"/>
      <c r="C871" s="38"/>
      <c r="D871" s="38"/>
      <c r="E871" s="21"/>
      <c r="F871" s="21"/>
      <c r="G871" s="21"/>
      <c r="H871" s="21"/>
      <c r="I871" s="21"/>
      <c r="J871" s="21"/>
      <c r="K871" s="21"/>
      <c r="L871" s="21"/>
      <c r="M871" s="21"/>
      <c r="N871" s="21"/>
      <c r="O871" s="21"/>
      <c r="P871" s="21"/>
      <c r="Q871" s="21"/>
      <c r="R871" s="21"/>
      <c r="S871" s="21"/>
      <c r="T871" s="21"/>
      <c r="U871" s="21"/>
      <c r="V871" s="21"/>
      <c r="W871" s="21"/>
      <c r="X871" s="21"/>
      <c r="Y871" s="21"/>
    </row>
    <row r="872" spans="1:25">
      <c r="A872" s="11"/>
      <c r="B872" s="21"/>
      <c r="C872" s="38"/>
      <c r="D872" s="38"/>
      <c r="E872" s="21"/>
      <c r="F872" s="21"/>
      <c r="G872" s="21"/>
      <c r="H872" s="21"/>
      <c r="I872" s="21"/>
      <c r="J872" s="21"/>
      <c r="K872" s="21"/>
      <c r="L872" s="21"/>
      <c r="M872" s="21"/>
      <c r="N872" s="21"/>
      <c r="O872" s="21"/>
      <c r="P872" s="21"/>
      <c r="Q872" s="21"/>
      <c r="R872" s="21"/>
      <c r="S872" s="21"/>
      <c r="T872" s="21"/>
      <c r="U872" s="21"/>
      <c r="V872" s="21"/>
      <c r="W872" s="21"/>
      <c r="X872" s="21"/>
      <c r="Y872" s="21"/>
    </row>
    <row r="873" spans="1:25">
      <c r="A873" s="11"/>
      <c r="B873" s="21"/>
      <c r="C873" s="38"/>
      <c r="D873" s="38"/>
      <c r="E873" s="21"/>
      <c r="F873" s="21"/>
      <c r="G873" s="21"/>
      <c r="H873" s="21"/>
      <c r="I873" s="21"/>
      <c r="J873" s="21"/>
      <c r="K873" s="21"/>
      <c r="L873" s="21"/>
      <c r="M873" s="21"/>
      <c r="N873" s="21"/>
      <c r="O873" s="21"/>
      <c r="P873" s="21"/>
      <c r="Q873" s="21"/>
      <c r="R873" s="21"/>
      <c r="S873" s="21"/>
      <c r="T873" s="21"/>
      <c r="U873" s="21"/>
      <c r="V873" s="21"/>
      <c r="W873" s="21"/>
      <c r="X873" s="21"/>
      <c r="Y873" s="21"/>
    </row>
    <row r="874" spans="1:25">
      <c r="A874" s="11"/>
      <c r="B874" s="21"/>
      <c r="C874" s="38"/>
      <c r="D874" s="38"/>
      <c r="E874" s="21"/>
      <c r="F874" s="21"/>
      <c r="G874" s="21"/>
      <c r="H874" s="21"/>
      <c r="I874" s="21"/>
      <c r="J874" s="21"/>
      <c r="K874" s="21"/>
      <c r="L874" s="21"/>
      <c r="M874" s="21"/>
      <c r="N874" s="21"/>
      <c r="O874" s="21"/>
      <c r="P874" s="21"/>
      <c r="Q874" s="21"/>
      <c r="R874" s="21"/>
      <c r="S874" s="21"/>
      <c r="T874" s="21"/>
      <c r="U874" s="21"/>
      <c r="V874" s="21"/>
      <c r="W874" s="21"/>
      <c r="X874" s="21"/>
      <c r="Y874" s="21"/>
    </row>
    <row r="875" spans="1:25">
      <c r="A875" s="11"/>
      <c r="B875" s="21"/>
      <c r="C875" s="38"/>
      <c r="D875" s="38"/>
      <c r="E875" s="21"/>
      <c r="F875" s="21"/>
      <c r="G875" s="21"/>
      <c r="H875" s="21"/>
      <c r="I875" s="21"/>
      <c r="J875" s="21"/>
      <c r="K875" s="21"/>
      <c r="L875" s="21"/>
      <c r="M875" s="21"/>
      <c r="N875" s="21"/>
      <c r="O875" s="21"/>
      <c r="P875" s="21"/>
      <c r="Q875" s="21"/>
      <c r="R875" s="21"/>
      <c r="S875" s="21"/>
      <c r="T875" s="21"/>
      <c r="U875" s="21"/>
      <c r="V875" s="21"/>
      <c r="W875" s="21"/>
      <c r="X875" s="21"/>
      <c r="Y875" s="21"/>
    </row>
    <row r="876" spans="1:25">
      <c r="A876" s="11"/>
      <c r="B876" s="21"/>
      <c r="C876" s="38"/>
      <c r="D876" s="38"/>
      <c r="E876" s="21"/>
      <c r="F876" s="21"/>
      <c r="G876" s="21"/>
      <c r="H876" s="21"/>
      <c r="I876" s="21"/>
      <c r="J876" s="21"/>
      <c r="K876" s="21"/>
      <c r="L876" s="21"/>
      <c r="M876" s="21"/>
      <c r="N876" s="21"/>
      <c r="O876" s="21"/>
      <c r="P876" s="21"/>
      <c r="Q876" s="21"/>
      <c r="R876" s="21"/>
      <c r="S876" s="21"/>
      <c r="T876" s="21"/>
      <c r="U876" s="21"/>
      <c r="V876" s="21"/>
      <c r="W876" s="21"/>
      <c r="X876" s="21"/>
      <c r="Y876" s="21"/>
    </row>
    <row r="877" spans="1:25">
      <c r="A877" s="11"/>
      <c r="B877" s="21"/>
      <c r="C877" s="38"/>
      <c r="D877" s="38"/>
      <c r="E877" s="21"/>
      <c r="F877" s="21"/>
      <c r="G877" s="21"/>
      <c r="H877" s="21"/>
      <c r="I877" s="21"/>
      <c r="J877" s="21"/>
      <c r="K877" s="21"/>
      <c r="L877" s="21"/>
      <c r="M877" s="21"/>
      <c r="N877" s="21"/>
      <c r="O877" s="21"/>
      <c r="P877" s="21"/>
      <c r="Q877" s="21"/>
      <c r="R877" s="21"/>
      <c r="S877" s="21"/>
      <c r="T877" s="21"/>
      <c r="U877" s="21"/>
      <c r="V877" s="21"/>
      <c r="W877" s="21"/>
      <c r="X877" s="21"/>
      <c r="Y877" s="21"/>
    </row>
    <row r="878" spans="1:25">
      <c r="A878" s="11"/>
      <c r="B878" s="21"/>
      <c r="C878" s="38"/>
      <c r="D878" s="38"/>
      <c r="E878" s="21"/>
      <c r="F878" s="21"/>
      <c r="G878" s="21"/>
      <c r="H878" s="21"/>
      <c r="I878" s="21"/>
      <c r="J878" s="21"/>
      <c r="K878" s="21"/>
      <c r="L878" s="21"/>
      <c r="M878" s="21"/>
      <c r="N878" s="21"/>
      <c r="O878" s="21"/>
      <c r="P878" s="21"/>
      <c r="Q878" s="21"/>
      <c r="R878" s="21"/>
      <c r="S878" s="21"/>
      <c r="T878" s="21"/>
      <c r="U878" s="21"/>
      <c r="V878" s="21"/>
      <c r="W878" s="21"/>
      <c r="X878" s="21"/>
      <c r="Y878" s="21"/>
    </row>
    <row r="879" spans="1:25">
      <c r="A879" s="11"/>
      <c r="B879" s="21"/>
      <c r="C879" s="38"/>
      <c r="D879" s="38"/>
      <c r="E879" s="21"/>
      <c r="F879" s="21"/>
      <c r="G879" s="21"/>
      <c r="H879" s="21"/>
      <c r="I879" s="21"/>
      <c r="J879" s="21"/>
      <c r="K879" s="21"/>
      <c r="L879" s="21"/>
      <c r="M879" s="21"/>
      <c r="N879" s="21"/>
      <c r="O879" s="21"/>
      <c r="P879" s="21"/>
      <c r="Q879" s="21"/>
      <c r="R879" s="21"/>
      <c r="S879" s="21"/>
      <c r="T879" s="21"/>
      <c r="U879" s="21"/>
      <c r="V879" s="21"/>
      <c r="W879" s="21"/>
      <c r="X879" s="21"/>
      <c r="Y879" s="21"/>
    </row>
    <row r="880" spans="1:25">
      <c r="A880" s="11"/>
      <c r="B880" s="21"/>
      <c r="C880" s="38"/>
      <c r="D880" s="38"/>
      <c r="E880" s="21"/>
      <c r="F880" s="21"/>
      <c r="G880" s="21"/>
      <c r="H880" s="21"/>
      <c r="I880" s="21"/>
      <c r="J880" s="21"/>
      <c r="K880" s="21"/>
      <c r="L880" s="21"/>
      <c r="M880" s="21"/>
      <c r="N880" s="21"/>
      <c r="O880" s="21"/>
      <c r="P880" s="21"/>
      <c r="Q880" s="21"/>
      <c r="R880" s="21"/>
      <c r="S880" s="21"/>
      <c r="T880" s="21"/>
      <c r="U880" s="21"/>
      <c r="V880" s="21"/>
      <c r="W880" s="21"/>
      <c r="X880" s="21"/>
      <c r="Y880" s="21"/>
    </row>
    <row r="881" spans="1:25">
      <c r="A881" s="11"/>
      <c r="B881" s="21"/>
      <c r="C881" s="38"/>
      <c r="D881" s="38"/>
      <c r="E881" s="21"/>
      <c r="F881" s="21"/>
      <c r="G881" s="21"/>
      <c r="H881" s="21"/>
      <c r="I881" s="21"/>
      <c r="J881" s="21"/>
      <c r="K881" s="21"/>
      <c r="L881" s="21"/>
      <c r="M881" s="21"/>
      <c r="N881" s="21"/>
      <c r="O881" s="21"/>
      <c r="P881" s="21"/>
      <c r="Q881" s="21"/>
      <c r="R881" s="21"/>
      <c r="S881" s="21"/>
      <c r="T881" s="21"/>
      <c r="U881" s="21"/>
      <c r="V881" s="21"/>
      <c r="W881" s="21"/>
      <c r="X881" s="21"/>
      <c r="Y881" s="21"/>
    </row>
    <row r="882" spans="1:25">
      <c r="A882" s="11"/>
      <c r="B882" s="21"/>
      <c r="C882" s="38"/>
      <c r="D882" s="38"/>
      <c r="E882" s="21"/>
      <c r="F882" s="21"/>
      <c r="G882" s="21"/>
      <c r="H882" s="21"/>
      <c r="I882" s="21"/>
      <c r="J882" s="21"/>
      <c r="K882" s="21"/>
      <c r="L882" s="21"/>
      <c r="M882" s="21"/>
      <c r="N882" s="21"/>
      <c r="O882" s="21"/>
      <c r="P882" s="21"/>
      <c r="Q882" s="21"/>
      <c r="R882" s="21"/>
      <c r="S882" s="21"/>
      <c r="T882" s="21"/>
      <c r="U882" s="21"/>
      <c r="V882" s="21"/>
      <c r="W882" s="21"/>
      <c r="X882" s="21"/>
      <c r="Y882" s="21"/>
    </row>
    <row r="883" spans="1:25">
      <c r="A883" s="11"/>
      <c r="B883" s="21"/>
      <c r="C883" s="38"/>
      <c r="D883" s="38"/>
      <c r="E883" s="21"/>
      <c r="F883" s="21"/>
      <c r="G883" s="21"/>
      <c r="H883" s="21"/>
      <c r="I883" s="21"/>
      <c r="J883" s="21"/>
      <c r="K883" s="21"/>
      <c r="L883" s="21"/>
      <c r="M883" s="21"/>
      <c r="N883" s="21"/>
      <c r="O883" s="21"/>
      <c r="P883" s="21"/>
      <c r="Q883" s="21"/>
      <c r="R883" s="21"/>
      <c r="S883" s="21"/>
      <c r="T883" s="21"/>
      <c r="U883" s="21"/>
      <c r="V883" s="21"/>
      <c r="W883" s="21"/>
      <c r="X883" s="21"/>
      <c r="Y883" s="21"/>
    </row>
    <row r="884" spans="1:25">
      <c r="A884" s="11"/>
      <c r="B884" s="21"/>
      <c r="C884" s="38"/>
      <c r="D884" s="38"/>
      <c r="E884" s="21"/>
      <c r="F884" s="21"/>
      <c r="G884" s="21"/>
      <c r="H884" s="21"/>
      <c r="I884" s="21"/>
      <c r="J884" s="21"/>
      <c r="K884" s="21"/>
      <c r="L884" s="21"/>
      <c r="M884" s="21"/>
      <c r="N884" s="21"/>
      <c r="O884" s="21"/>
      <c r="P884" s="21"/>
      <c r="Q884" s="21"/>
      <c r="R884" s="21"/>
      <c r="S884" s="21"/>
      <c r="T884" s="21"/>
      <c r="U884" s="21"/>
      <c r="V884" s="21"/>
      <c r="W884" s="21"/>
      <c r="X884" s="21"/>
      <c r="Y884" s="21"/>
    </row>
    <row r="885" spans="1:25">
      <c r="A885" s="11"/>
      <c r="B885" s="21"/>
      <c r="C885" s="38"/>
      <c r="D885" s="38"/>
      <c r="E885" s="21"/>
      <c r="F885" s="21"/>
      <c r="G885" s="21"/>
      <c r="H885" s="21"/>
      <c r="I885" s="21"/>
      <c r="J885" s="21"/>
      <c r="K885" s="21"/>
      <c r="L885" s="21"/>
      <c r="M885" s="21"/>
      <c r="N885" s="21"/>
      <c r="O885" s="21"/>
      <c r="P885" s="21"/>
      <c r="Q885" s="21"/>
      <c r="R885" s="21"/>
      <c r="S885" s="21"/>
      <c r="T885" s="21"/>
      <c r="U885" s="21"/>
      <c r="V885" s="21"/>
      <c r="W885" s="21"/>
      <c r="X885" s="21"/>
      <c r="Y885" s="21"/>
    </row>
    <row r="886" spans="1:25">
      <c r="A886" s="11"/>
      <c r="B886" s="21"/>
      <c r="C886" s="38"/>
      <c r="D886" s="38"/>
      <c r="E886" s="21"/>
      <c r="F886" s="21"/>
      <c r="G886" s="21"/>
      <c r="H886" s="21"/>
      <c r="I886" s="21"/>
      <c r="J886" s="21"/>
      <c r="K886" s="21"/>
      <c r="L886" s="21"/>
      <c r="M886" s="21"/>
      <c r="N886" s="21"/>
      <c r="O886" s="21"/>
      <c r="P886" s="21"/>
      <c r="Q886" s="21"/>
      <c r="R886" s="21"/>
      <c r="S886" s="21"/>
      <c r="T886" s="21"/>
      <c r="U886" s="21"/>
      <c r="V886" s="21"/>
      <c r="W886" s="21"/>
      <c r="X886" s="21"/>
      <c r="Y886" s="21"/>
    </row>
    <row r="887" spans="1:25">
      <c r="A887" s="11"/>
      <c r="B887" s="21"/>
      <c r="C887" s="38"/>
      <c r="D887" s="38"/>
      <c r="E887" s="21"/>
      <c r="F887" s="21"/>
      <c r="G887" s="21"/>
      <c r="H887" s="21"/>
      <c r="I887" s="21"/>
      <c r="J887" s="21"/>
      <c r="K887" s="21"/>
      <c r="L887" s="21"/>
      <c r="M887" s="21"/>
      <c r="N887" s="21"/>
      <c r="O887" s="21"/>
      <c r="P887" s="21"/>
      <c r="Q887" s="21"/>
      <c r="R887" s="21"/>
      <c r="S887" s="21"/>
      <c r="T887" s="21"/>
      <c r="U887" s="21"/>
      <c r="V887" s="21"/>
      <c r="W887" s="21"/>
      <c r="X887" s="21"/>
      <c r="Y887" s="21"/>
    </row>
    <row r="888" spans="1:25">
      <c r="A888" s="11"/>
      <c r="B888" s="21"/>
      <c r="C888" s="38"/>
      <c r="D888" s="38"/>
      <c r="E888" s="21"/>
      <c r="F888" s="21"/>
      <c r="G888" s="21"/>
      <c r="H888" s="21"/>
      <c r="I888" s="21"/>
      <c r="J888" s="21"/>
      <c r="K888" s="21"/>
      <c r="L888" s="21"/>
      <c r="M888" s="21"/>
      <c r="N888" s="21"/>
      <c r="O888" s="21"/>
      <c r="P888" s="21"/>
      <c r="Q888" s="21"/>
      <c r="R888" s="21"/>
      <c r="S888" s="21"/>
      <c r="T888" s="21"/>
      <c r="U888" s="21"/>
      <c r="V888" s="21"/>
      <c r="W888" s="21"/>
      <c r="X888" s="21"/>
      <c r="Y888" s="21"/>
    </row>
    <row r="889" spans="1:25">
      <c r="A889" s="11"/>
      <c r="B889" s="21"/>
      <c r="C889" s="38"/>
      <c r="D889" s="38"/>
      <c r="E889" s="21"/>
      <c r="F889" s="21"/>
      <c r="G889" s="21"/>
      <c r="H889" s="21"/>
      <c r="I889" s="21"/>
      <c r="J889" s="21"/>
      <c r="K889" s="21"/>
      <c r="L889" s="21"/>
      <c r="M889" s="21"/>
      <c r="N889" s="21"/>
      <c r="O889" s="21"/>
      <c r="P889" s="21"/>
      <c r="Q889" s="21"/>
      <c r="R889" s="21"/>
      <c r="S889" s="21"/>
      <c r="T889" s="21"/>
      <c r="U889" s="21"/>
      <c r="V889" s="21"/>
      <c r="W889" s="21"/>
      <c r="X889" s="21"/>
      <c r="Y889" s="21"/>
    </row>
    <row r="890" spans="1:25">
      <c r="A890" s="11"/>
      <c r="B890" s="21"/>
      <c r="C890" s="38"/>
      <c r="D890" s="38"/>
      <c r="E890" s="21"/>
      <c r="F890" s="21"/>
      <c r="G890" s="21"/>
      <c r="H890" s="21"/>
      <c r="I890" s="21"/>
      <c r="J890" s="21"/>
      <c r="K890" s="21"/>
      <c r="L890" s="21"/>
      <c r="M890" s="21"/>
      <c r="N890" s="21"/>
      <c r="O890" s="21"/>
      <c r="P890" s="21"/>
      <c r="Q890" s="21"/>
      <c r="R890" s="21"/>
      <c r="S890" s="21"/>
      <c r="T890" s="21"/>
      <c r="U890" s="21"/>
      <c r="V890" s="21"/>
      <c r="W890" s="21"/>
      <c r="X890" s="21"/>
      <c r="Y890" s="21"/>
    </row>
    <row r="891" spans="1:25">
      <c r="A891" s="11"/>
      <c r="B891" s="21"/>
      <c r="C891" s="38"/>
      <c r="D891" s="38"/>
      <c r="E891" s="21"/>
      <c r="F891" s="21"/>
      <c r="G891" s="21"/>
      <c r="H891" s="21"/>
      <c r="I891" s="21"/>
      <c r="J891" s="21"/>
      <c r="K891" s="21"/>
      <c r="L891" s="21"/>
      <c r="M891" s="21"/>
      <c r="N891" s="21"/>
      <c r="O891" s="21"/>
      <c r="P891" s="21"/>
      <c r="Q891" s="21"/>
      <c r="R891" s="21"/>
      <c r="S891" s="21"/>
      <c r="T891" s="21"/>
      <c r="U891" s="21"/>
      <c r="V891" s="21"/>
      <c r="W891" s="21"/>
      <c r="X891" s="21"/>
      <c r="Y891" s="21"/>
    </row>
    <row r="892" spans="1:25">
      <c r="A892" s="11"/>
      <c r="B892" s="21"/>
      <c r="C892" s="38"/>
      <c r="D892" s="38"/>
      <c r="E892" s="21"/>
      <c r="F892" s="21"/>
      <c r="G892" s="21"/>
      <c r="H892" s="21"/>
      <c r="I892" s="21"/>
      <c r="J892" s="21"/>
      <c r="K892" s="21"/>
      <c r="L892" s="21"/>
      <c r="M892" s="21"/>
      <c r="N892" s="21"/>
      <c r="O892" s="21"/>
      <c r="P892" s="21"/>
      <c r="Q892" s="21"/>
      <c r="R892" s="21"/>
      <c r="S892" s="21"/>
      <c r="T892" s="21"/>
      <c r="U892" s="21"/>
      <c r="V892" s="21"/>
      <c r="W892" s="21"/>
      <c r="X892" s="21"/>
      <c r="Y892" s="21"/>
    </row>
    <row r="893" spans="1:25">
      <c r="A893" s="11"/>
      <c r="B893" s="21"/>
      <c r="C893" s="38"/>
      <c r="D893" s="38"/>
      <c r="E893" s="21"/>
      <c r="F893" s="21"/>
      <c r="G893" s="21"/>
      <c r="H893" s="21"/>
      <c r="I893" s="21"/>
      <c r="J893" s="21"/>
      <c r="K893" s="21"/>
      <c r="L893" s="21"/>
      <c r="M893" s="21"/>
      <c r="N893" s="21"/>
      <c r="O893" s="21"/>
      <c r="P893" s="21"/>
      <c r="Q893" s="21"/>
      <c r="R893" s="21"/>
      <c r="S893" s="21"/>
      <c r="T893" s="21"/>
      <c r="U893" s="21"/>
      <c r="V893" s="21"/>
      <c r="W893" s="21"/>
      <c r="X893" s="21"/>
      <c r="Y893" s="21"/>
    </row>
    <row r="894" spans="1:25">
      <c r="A894" s="11"/>
      <c r="B894" s="21"/>
      <c r="C894" s="38"/>
      <c r="D894" s="38"/>
      <c r="E894" s="21"/>
      <c r="F894" s="21"/>
      <c r="G894" s="21"/>
      <c r="H894" s="21"/>
      <c r="I894" s="21"/>
      <c r="J894" s="21"/>
      <c r="K894" s="21"/>
      <c r="L894" s="21"/>
      <c r="M894" s="21"/>
      <c r="N894" s="21"/>
      <c r="O894" s="21"/>
      <c r="P894" s="21"/>
      <c r="Q894" s="21"/>
      <c r="R894" s="21"/>
      <c r="S894" s="21"/>
      <c r="T894" s="21"/>
      <c r="U894" s="21"/>
      <c r="V894" s="21"/>
      <c r="W894" s="21"/>
      <c r="X894" s="21"/>
      <c r="Y894" s="21"/>
    </row>
    <row r="895" spans="1:25">
      <c r="A895" s="11"/>
      <c r="B895" s="21"/>
      <c r="C895" s="38"/>
      <c r="D895" s="38"/>
      <c r="E895" s="21"/>
      <c r="F895" s="21"/>
      <c r="G895" s="21"/>
      <c r="H895" s="21"/>
      <c r="I895" s="21"/>
      <c r="J895" s="21"/>
      <c r="K895" s="21"/>
      <c r="L895" s="21"/>
      <c r="M895" s="21"/>
      <c r="N895" s="21"/>
      <c r="O895" s="21"/>
      <c r="P895" s="21"/>
      <c r="Q895" s="21"/>
      <c r="R895" s="21"/>
      <c r="S895" s="21"/>
      <c r="T895" s="21"/>
      <c r="U895" s="21"/>
      <c r="V895" s="21"/>
      <c r="W895" s="21"/>
      <c r="X895" s="21"/>
      <c r="Y895" s="21"/>
    </row>
    <row r="896" spans="1:25">
      <c r="A896" s="11"/>
      <c r="B896" s="21"/>
      <c r="C896" s="38"/>
      <c r="D896" s="38"/>
      <c r="E896" s="21"/>
      <c r="F896" s="21"/>
      <c r="G896" s="21"/>
      <c r="H896" s="21"/>
      <c r="I896" s="21"/>
      <c r="J896" s="21"/>
      <c r="K896" s="21"/>
      <c r="L896" s="21"/>
      <c r="M896" s="21"/>
      <c r="N896" s="21"/>
      <c r="O896" s="21"/>
      <c r="P896" s="21"/>
      <c r="Q896" s="21"/>
      <c r="R896" s="21"/>
      <c r="S896" s="21"/>
      <c r="T896" s="21"/>
      <c r="U896" s="21"/>
      <c r="V896" s="21"/>
      <c r="W896" s="21"/>
      <c r="X896" s="21"/>
      <c r="Y896" s="21"/>
    </row>
    <row r="897" spans="1:25">
      <c r="A897" s="11"/>
      <c r="B897" s="21"/>
      <c r="C897" s="38"/>
      <c r="D897" s="38"/>
      <c r="E897" s="21"/>
      <c r="F897" s="21"/>
      <c r="G897" s="21"/>
      <c r="H897" s="21"/>
      <c r="I897" s="21"/>
      <c r="J897" s="21"/>
      <c r="K897" s="21"/>
      <c r="L897" s="21"/>
      <c r="M897" s="21"/>
      <c r="N897" s="21"/>
      <c r="O897" s="21"/>
      <c r="P897" s="21"/>
      <c r="Q897" s="21"/>
      <c r="R897" s="21"/>
      <c r="S897" s="21"/>
      <c r="T897" s="21"/>
      <c r="U897" s="21"/>
      <c r="V897" s="21"/>
      <c r="W897" s="21"/>
      <c r="X897" s="21"/>
      <c r="Y897" s="21"/>
    </row>
    <row r="898" spans="1:25">
      <c r="A898" s="11"/>
      <c r="B898" s="21"/>
      <c r="C898" s="38"/>
      <c r="D898" s="38"/>
      <c r="E898" s="21"/>
      <c r="F898" s="21"/>
      <c r="G898" s="21"/>
      <c r="H898" s="21"/>
      <c r="I898" s="21"/>
      <c r="J898" s="21"/>
      <c r="K898" s="21"/>
      <c r="L898" s="21"/>
      <c r="M898" s="21"/>
      <c r="N898" s="21"/>
      <c r="O898" s="21"/>
      <c r="P898" s="21"/>
      <c r="Q898" s="21"/>
      <c r="R898" s="21"/>
      <c r="S898" s="21"/>
      <c r="T898" s="21"/>
      <c r="U898" s="21"/>
      <c r="V898" s="21"/>
      <c r="W898" s="21"/>
      <c r="X898" s="21"/>
      <c r="Y898" s="21"/>
    </row>
    <row r="899" spans="1:25">
      <c r="A899" s="11"/>
      <c r="B899" s="21"/>
      <c r="C899" s="38"/>
      <c r="D899" s="38"/>
      <c r="E899" s="21"/>
      <c r="F899" s="21"/>
      <c r="G899" s="21"/>
      <c r="H899" s="21"/>
      <c r="I899" s="21"/>
      <c r="J899" s="21"/>
      <c r="K899" s="21"/>
      <c r="L899" s="21"/>
      <c r="M899" s="21"/>
      <c r="N899" s="21"/>
      <c r="O899" s="21"/>
      <c r="P899" s="21"/>
      <c r="Q899" s="21"/>
      <c r="R899" s="21"/>
      <c r="S899" s="21"/>
      <c r="T899" s="21"/>
      <c r="U899" s="21"/>
      <c r="V899" s="21"/>
      <c r="W899" s="21"/>
      <c r="X899" s="21"/>
      <c r="Y899" s="21"/>
    </row>
    <row r="900" spans="1:25">
      <c r="A900" s="11"/>
      <c r="B900" s="21"/>
      <c r="C900" s="38"/>
      <c r="D900" s="38"/>
      <c r="E900" s="21"/>
      <c r="F900" s="21"/>
      <c r="G900" s="21"/>
      <c r="H900" s="21"/>
      <c r="I900" s="21"/>
      <c r="J900" s="21"/>
      <c r="K900" s="21"/>
      <c r="L900" s="21"/>
      <c r="M900" s="21"/>
      <c r="N900" s="21"/>
      <c r="O900" s="21"/>
      <c r="P900" s="21"/>
      <c r="Q900" s="21"/>
      <c r="R900" s="21"/>
      <c r="S900" s="21"/>
      <c r="T900" s="21"/>
      <c r="U900" s="21"/>
      <c r="V900" s="21"/>
      <c r="W900" s="21"/>
      <c r="X900" s="21"/>
      <c r="Y900" s="21"/>
    </row>
    <row r="901" spans="1:25">
      <c r="A901" s="11"/>
      <c r="B901" s="21"/>
      <c r="C901" s="38"/>
      <c r="D901" s="38"/>
      <c r="E901" s="21"/>
      <c r="F901" s="21"/>
      <c r="G901" s="21"/>
      <c r="H901" s="21"/>
      <c r="I901" s="21"/>
      <c r="J901" s="21"/>
      <c r="K901" s="21"/>
      <c r="L901" s="21"/>
      <c r="M901" s="21"/>
      <c r="N901" s="21"/>
      <c r="O901" s="21"/>
      <c r="P901" s="21"/>
      <c r="Q901" s="21"/>
      <c r="R901" s="21"/>
      <c r="S901" s="21"/>
      <c r="T901" s="21"/>
      <c r="U901" s="21"/>
      <c r="V901" s="21"/>
      <c r="W901" s="21"/>
      <c r="X901" s="21"/>
      <c r="Y901" s="21"/>
    </row>
    <row r="902" spans="1:25">
      <c r="A902" s="11"/>
      <c r="B902" s="21"/>
      <c r="C902" s="38"/>
      <c r="D902" s="38"/>
      <c r="E902" s="21"/>
      <c r="F902" s="21"/>
      <c r="G902" s="21"/>
      <c r="H902" s="21"/>
      <c r="I902" s="21"/>
      <c r="J902" s="21"/>
      <c r="K902" s="21"/>
      <c r="L902" s="21"/>
      <c r="M902" s="21"/>
      <c r="N902" s="21"/>
      <c r="O902" s="21"/>
      <c r="P902" s="21"/>
      <c r="Q902" s="21"/>
      <c r="R902" s="21"/>
      <c r="S902" s="21"/>
      <c r="T902" s="21"/>
      <c r="U902" s="21"/>
      <c r="V902" s="21"/>
      <c r="W902" s="21"/>
      <c r="X902" s="21"/>
      <c r="Y902" s="21"/>
    </row>
    <row r="903" spans="1:25">
      <c r="A903" s="11"/>
      <c r="B903" s="21"/>
      <c r="C903" s="38"/>
      <c r="D903" s="38"/>
      <c r="E903" s="21"/>
      <c r="F903" s="21"/>
      <c r="G903" s="21"/>
      <c r="H903" s="21"/>
      <c r="I903" s="21"/>
      <c r="J903" s="21"/>
      <c r="K903" s="21"/>
      <c r="L903" s="21"/>
      <c r="M903" s="21"/>
      <c r="N903" s="21"/>
      <c r="O903" s="21"/>
      <c r="P903" s="21"/>
      <c r="Q903" s="21"/>
      <c r="R903" s="21"/>
      <c r="S903" s="21"/>
      <c r="T903" s="21"/>
      <c r="U903" s="21"/>
      <c r="V903" s="21"/>
      <c r="W903" s="21"/>
      <c r="X903" s="21"/>
      <c r="Y903" s="21"/>
    </row>
    <row r="904" spans="1:25">
      <c r="A904" s="11"/>
      <c r="B904" s="21"/>
      <c r="C904" s="38"/>
      <c r="D904" s="38"/>
      <c r="E904" s="21"/>
      <c r="F904" s="21"/>
      <c r="G904" s="21"/>
      <c r="H904" s="21"/>
      <c r="I904" s="21"/>
      <c r="J904" s="21"/>
      <c r="K904" s="21"/>
      <c r="L904" s="21"/>
      <c r="M904" s="21"/>
      <c r="N904" s="21"/>
      <c r="O904" s="21"/>
      <c r="P904" s="21"/>
      <c r="Q904" s="21"/>
      <c r="R904" s="21"/>
      <c r="S904" s="21"/>
      <c r="T904" s="21"/>
      <c r="U904" s="21"/>
      <c r="V904" s="21"/>
      <c r="W904" s="21"/>
      <c r="X904" s="21"/>
      <c r="Y904" s="21"/>
    </row>
    <row r="905" spans="1:25">
      <c r="A905" s="11"/>
      <c r="B905" s="21"/>
      <c r="C905" s="38"/>
      <c r="D905" s="38"/>
      <c r="E905" s="21"/>
      <c r="F905" s="21"/>
      <c r="G905" s="21"/>
      <c r="H905" s="21"/>
      <c r="I905" s="21"/>
      <c r="J905" s="21"/>
      <c r="K905" s="21"/>
      <c r="L905" s="21"/>
      <c r="M905" s="21"/>
      <c r="N905" s="21"/>
      <c r="O905" s="21"/>
      <c r="P905" s="21"/>
      <c r="Q905" s="21"/>
      <c r="R905" s="21"/>
      <c r="S905" s="21"/>
      <c r="T905" s="21"/>
      <c r="U905" s="21"/>
      <c r="V905" s="21"/>
      <c r="W905" s="21"/>
      <c r="X905" s="21"/>
      <c r="Y905" s="21"/>
    </row>
    <row r="906" spans="1:25">
      <c r="A906" s="11"/>
      <c r="B906" s="21"/>
      <c r="C906" s="38"/>
      <c r="D906" s="38"/>
      <c r="E906" s="21"/>
      <c r="F906" s="21"/>
      <c r="G906" s="21"/>
      <c r="H906" s="21"/>
      <c r="I906" s="21"/>
      <c r="J906" s="21"/>
      <c r="K906" s="21"/>
      <c r="L906" s="21"/>
      <c r="M906" s="21"/>
      <c r="N906" s="21"/>
      <c r="O906" s="21"/>
      <c r="P906" s="21"/>
      <c r="Q906" s="21"/>
      <c r="R906" s="21"/>
      <c r="S906" s="21"/>
      <c r="T906" s="21"/>
      <c r="U906" s="21"/>
      <c r="V906" s="21"/>
      <c r="W906" s="21"/>
      <c r="X906" s="21"/>
      <c r="Y906" s="21"/>
    </row>
    <row r="907" spans="1:25">
      <c r="A907" s="11"/>
      <c r="B907" s="21"/>
      <c r="C907" s="38"/>
      <c r="D907" s="38"/>
      <c r="E907" s="21"/>
      <c r="F907" s="21"/>
      <c r="G907" s="21"/>
      <c r="H907" s="21"/>
      <c r="I907" s="21"/>
      <c r="J907" s="21"/>
      <c r="K907" s="21"/>
      <c r="L907" s="21"/>
      <c r="M907" s="21"/>
      <c r="N907" s="21"/>
      <c r="O907" s="21"/>
      <c r="P907" s="21"/>
      <c r="Q907" s="21"/>
      <c r="R907" s="21"/>
      <c r="S907" s="21"/>
      <c r="T907" s="21"/>
      <c r="U907" s="21"/>
      <c r="V907" s="21"/>
      <c r="W907" s="21"/>
      <c r="X907" s="21"/>
      <c r="Y907" s="21"/>
    </row>
    <row r="908" spans="1:25">
      <c r="A908" s="11"/>
      <c r="B908" s="21"/>
      <c r="C908" s="38"/>
      <c r="D908" s="38"/>
      <c r="E908" s="21"/>
      <c r="F908" s="21"/>
      <c r="G908" s="21"/>
      <c r="H908" s="21"/>
      <c r="I908" s="21"/>
      <c r="J908" s="21"/>
      <c r="K908" s="21"/>
      <c r="L908" s="21"/>
      <c r="M908" s="21"/>
      <c r="N908" s="21"/>
      <c r="O908" s="21"/>
      <c r="P908" s="21"/>
      <c r="Q908" s="21"/>
      <c r="R908" s="21"/>
      <c r="S908" s="21"/>
      <c r="T908" s="21"/>
      <c r="U908" s="21"/>
      <c r="V908" s="21"/>
      <c r="W908" s="21"/>
      <c r="X908" s="21"/>
      <c r="Y908" s="21"/>
    </row>
    <row r="909" spans="1:25">
      <c r="A909" s="11"/>
      <c r="B909" s="21"/>
      <c r="C909" s="38"/>
      <c r="D909" s="39"/>
      <c r="E909" s="21"/>
      <c r="F909" s="21"/>
      <c r="G909" s="21"/>
      <c r="H909" s="21"/>
      <c r="I909" s="21"/>
      <c r="J909" s="21"/>
      <c r="K909" s="21"/>
      <c r="L909" s="21"/>
      <c r="M909" s="21"/>
      <c r="N909" s="21"/>
      <c r="O909" s="21"/>
      <c r="P909" s="21"/>
      <c r="Q909" s="21"/>
      <c r="R909" s="21"/>
      <c r="S909" s="21"/>
      <c r="T909" s="21"/>
      <c r="U909" s="21"/>
      <c r="V909" s="21"/>
      <c r="W909" s="21"/>
      <c r="X909" s="21"/>
      <c r="Y909" s="21"/>
    </row>
    <row r="910" spans="1:25">
      <c r="A910" s="11"/>
      <c r="B910" s="21"/>
      <c r="C910" s="38"/>
      <c r="D910" s="39"/>
      <c r="E910" s="21"/>
      <c r="F910" s="21"/>
      <c r="G910" s="21"/>
      <c r="H910" s="21"/>
      <c r="I910" s="21"/>
      <c r="J910" s="21"/>
      <c r="K910" s="21"/>
      <c r="L910" s="21"/>
      <c r="M910" s="21"/>
      <c r="N910" s="21"/>
      <c r="O910" s="21"/>
      <c r="P910" s="21"/>
      <c r="Q910" s="21"/>
      <c r="R910" s="21"/>
      <c r="S910" s="21"/>
      <c r="T910" s="21"/>
      <c r="U910" s="21"/>
      <c r="V910" s="21"/>
      <c r="W910" s="21"/>
      <c r="X910" s="21"/>
      <c r="Y910" s="21"/>
    </row>
    <row r="911" spans="1:25">
      <c r="A911" s="11"/>
      <c r="B911" s="21"/>
      <c r="C911" s="38"/>
      <c r="D911" s="39"/>
      <c r="E911" s="21"/>
      <c r="F911" s="21"/>
      <c r="G911" s="21"/>
      <c r="H911" s="21"/>
      <c r="I911" s="21"/>
      <c r="J911" s="21"/>
      <c r="K911" s="21"/>
      <c r="L911" s="21"/>
      <c r="M911" s="21"/>
      <c r="N911" s="21"/>
      <c r="O911" s="21"/>
      <c r="P911" s="21"/>
      <c r="Q911" s="21"/>
      <c r="R911" s="21"/>
      <c r="S911" s="21"/>
      <c r="T911" s="21"/>
      <c r="U911" s="21"/>
      <c r="V911" s="21"/>
      <c r="W911" s="21"/>
      <c r="X911" s="21"/>
      <c r="Y911" s="21"/>
    </row>
    <row r="912" spans="1:25">
      <c r="A912" s="11"/>
      <c r="B912" s="21"/>
      <c r="C912" s="38"/>
      <c r="D912" s="39"/>
      <c r="E912" s="21"/>
      <c r="F912" s="21"/>
      <c r="G912" s="21"/>
      <c r="H912" s="21"/>
      <c r="I912" s="21"/>
      <c r="J912" s="21"/>
      <c r="K912" s="21"/>
      <c r="L912" s="21"/>
      <c r="M912" s="21"/>
      <c r="N912" s="21"/>
      <c r="O912" s="21"/>
      <c r="P912" s="21"/>
      <c r="Q912" s="21"/>
      <c r="R912" s="21"/>
      <c r="S912" s="21"/>
      <c r="T912" s="21"/>
      <c r="U912" s="21"/>
      <c r="V912" s="21"/>
      <c r="W912" s="21"/>
      <c r="X912" s="21"/>
      <c r="Y912" s="21"/>
    </row>
    <row r="913" spans="1:25">
      <c r="A913" s="11"/>
      <c r="B913" s="21"/>
      <c r="C913" s="38"/>
      <c r="D913" s="39"/>
      <c r="E913" s="21"/>
      <c r="F913" s="21"/>
      <c r="G913" s="21"/>
      <c r="H913" s="21"/>
      <c r="I913" s="21"/>
      <c r="J913" s="21"/>
      <c r="K913" s="21"/>
      <c r="L913" s="21"/>
      <c r="M913" s="21"/>
      <c r="N913" s="21"/>
      <c r="O913" s="21"/>
      <c r="P913" s="21"/>
      <c r="Q913" s="21"/>
      <c r="R913" s="21"/>
      <c r="S913" s="21"/>
      <c r="T913" s="21"/>
      <c r="U913" s="21"/>
      <c r="V913" s="21"/>
      <c r="W913" s="21"/>
      <c r="X913" s="21"/>
      <c r="Y913" s="21"/>
    </row>
    <row r="914" spans="1:25">
      <c r="A914" s="11"/>
      <c r="B914" s="21"/>
      <c r="C914" s="38"/>
      <c r="D914" s="39"/>
      <c r="E914" s="21"/>
      <c r="F914" s="21"/>
      <c r="G914" s="21"/>
      <c r="H914" s="21"/>
      <c r="I914" s="21"/>
      <c r="J914" s="21"/>
      <c r="K914" s="21"/>
      <c r="L914" s="21"/>
      <c r="M914" s="21"/>
      <c r="N914" s="21"/>
      <c r="O914" s="21"/>
      <c r="P914" s="21"/>
      <c r="Q914" s="21"/>
      <c r="R914" s="21"/>
      <c r="S914" s="21"/>
      <c r="T914" s="21"/>
      <c r="U914" s="21"/>
      <c r="V914" s="21"/>
      <c r="W914" s="21"/>
      <c r="X914" s="21"/>
      <c r="Y914" s="21"/>
    </row>
    <row r="915" spans="1:25">
      <c r="A915" s="11"/>
      <c r="B915" s="21"/>
      <c r="C915" s="38"/>
      <c r="D915" s="39"/>
      <c r="E915" s="21"/>
      <c r="F915" s="21"/>
      <c r="G915" s="21"/>
      <c r="H915" s="21"/>
      <c r="I915" s="21"/>
      <c r="J915" s="21"/>
      <c r="K915" s="21"/>
      <c r="L915" s="21"/>
      <c r="M915" s="21"/>
      <c r="N915" s="21"/>
      <c r="O915" s="21"/>
      <c r="P915" s="21"/>
      <c r="Q915" s="21"/>
      <c r="R915" s="21"/>
      <c r="S915" s="21"/>
      <c r="T915" s="21"/>
      <c r="U915" s="21"/>
      <c r="V915" s="21"/>
      <c r="W915" s="21"/>
      <c r="X915" s="21"/>
      <c r="Y915" s="21"/>
    </row>
    <row r="916" spans="1:25">
      <c r="A916" s="11"/>
      <c r="B916" s="21"/>
      <c r="C916" s="38"/>
      <c r="D916" s="39"/>
      <c r="E916" s="21"/>
      <c r="F916" s="21"/>
      <c r="G916" s="21"/>
      <c r="H916" s="21"/>
      <c r="I916" s="21"/>
      <c r="J916" s="21"/>
      <c r="K916" s="21"/>
      <c r="L916" s="21"/>
      <c r="M916" s="21"/>
      <c r="N916" s="21"/>
      <c r="O916" s="21"/>
      <c r="P916" s="21"/>
      <c r="Q916" s="21"/>
      <c r="R916" s="21"/>
      <c r="S916" s="21"/>
      <c r="T916" s="21"/>
      <c r="U916" s="21"/>
      <c r="V916" s="21"/>
      <c r="W916" s="21"/>
      <c r="X916" s="21"/>
      <c r="Y916" s="21"/>
    </row>
    <row r="917" spans="1:25">
      <c r="A917" s="11"/>
      <c r="B917" s="21"/>
      <c r="C917" s="38"/>
      <c r="D917" s="39"/>
      <c r="E917" s="21"/>
      <c r="F917" s="21"/>
      <c r="G917" s="21"/>
      <c r="H917" s="21"/>
      <c r="I917" s="21"/>
      <c r="J917" s="21"/>
      <c r="K917" s="21"/>
      <c r="L917" s="21"/>
      <c r="M917" s="21"/>
      <c r="N917" s="21"/>
      <c r="O917" s="21"/>
      <c r="P917" s="21"/>
      <c r="Q917" s="21"/>
      <c r="R917" s="21"/>
      <c r="S917" s="21"/>
      <c r="T917" s="21"/>
      <c r="U917" s="21"/>
      <c r="V917" s="21"/>
      <c r="W917" s="21"/>
      <c r="X917" s="21"/>
      <c r="Y917" s="21"/>
    </row>
    <row r="918" spans="1:25">
      <c r="A918" s="11"/>
      <c r="B918" s="21"/>
      <c r="C918" s="38"/>
      <c r="D918" s="39"/>
      <c r="E918" s="21"/>
      <c r="F918" s="21"/>
      <c r="G918" s="21"/>
      <c r="H918" s="21"/>
      <c r="I918" s="21"/>
      <c r="J918" s="21"/>
      <c r="K918" s="21"/>
      <c r="L918" s="21"/>
      <c r="M918" s="21"/>
      <c r="N918" s="21"/>
      <c r="O918" s="21"/>
      <c r="P918" s="21"/>
      <c r="Q918" s="21"/>
      <c r="R918" s="21"/>
      <c r="S918" s="21"/>
      <c r="T918" s="21"/>
      <c r="U918" s="21"/>
      <c r="V918" s="21"/>
      <c r="W918" s="21"/>
      <c r="X918" s="21"/>
      <c r="Y918" s="21"/>
    </row>
    <row r="919" spans="1:25">
      <c r="A919" s="11"/>
      <c r="B919" s="21"/>
      <c r="C919" s="38"/>
      <c r="D919" s="39"/>
      <c r="E919" s="21"/>
      <c r="F919" s="21"/>
      <c r="G919" s="21"/>
      <c r="H919" s="21"/>
      <c r="I919" s="21"/>
      <c r="J919" s="21"/>
      <c r="K919" s="21"/>
      <c r="L919" s="21"/>
      <c r="M919" s="21"/>
      <c r="N919" s="21"/>
      <c r="O919" s="21"/>
      <c r="P919" s="21"/>
      <c r="Q919" s="21"/>
      <c r="R919" s="21"/>
      <c r="S919" s="21"/>
      <c r="T919" s="21"/>
      <c r="U919" s="21"/>
      <c r="V919" s="21"/>
      <c r="W919" s="21"/>
      <c r="X919" s="21"/>
      <c r="Y919" s="21"/>
    </row>
    <row r="920" spans="1:25">
      <c r="A920" s="11"/>
      <c r="B920" s="21"/>
      <c r="C920" s="38"/>
      <c r="D920" s="39"/>
      <c r="E920" s="21"/>
      <c r="F920" s="21"/>
      <c r="G920" s="21"/>
      <c r="H920" s="21"/>
      <c r="I920" s="21"/>
      <c r="J920" s="21"/>
      <c r="K920" s="21"/>
      <c r="L920" s="21"/>
      <c r="M920" s="21"/>
      <c r="N920" s="21"/>
      <c r="O920" s="21"/>
      <c r="P920" s="21"/>
      <c r="Q920" s="21"/>
      <c r="R920" s="21"/>
      <c r="S920" s="21"/>
      <c r="T920" s="21"/>
      <c r="U920" s="21"/>
      <c r="V920" s="21"/>
      <c r="W920" s="21"/>
      <c r="X920" s="21"/>
      <c r="Y920" s="21"/>
    </row>
    <row r="921" spans="1:25">
      <c r="A921" s="11"/>
      <c r="B921" s="21"/>
      <c r="C921" s="38"/>
      <c r="D921" s="39"/>
      <c r="E921" s="21"/>
      <c r="F921" s="21"/>
      <c r="G921" s="21"/>
      <c r="H921" s="21"/>
      <c r="I921" s="21"/>
      <c r="J921" s="21"/>
      <c r="K921" s="21"/>
      <c r="L921" s="21"/>
      <c r="M921" s="21"/>
      <c r="N921" s="21"/>
      <c r="O921" s="21"/>
      <c r="P921" s="21"/>
      <c r="Q921" s="21"/>
      <c r="R921" s="21"/>
      <c r="S921" s="21"/>
      <c r="T921" s="21"/>
      <c r="U921" s="21"/>
      <c r="V921" s="21"/>
      <c r="W921" s="21"/>
      <c r="X921" s="21"/>
      <c r="Y921" s="21"/>
    </row>
    <row r="922" spans="1:25">
      <c r="A922" s="11"/>
      <c r="B922" s="21"/>
      <c r="C922" s="38"/>
      <c r="D922" s="39"/>
      <c r="E922" s="21"/>
      <c r="F922" s="21"/>
      <c r="G922" s="21"/>
      <c r="H922" s="21"/>
      <c r="I922" s="21"/>
      <c r="J922" s="21"/>
      <c r="K922" s="21"/>
      <c r="L922" s="21"/>
      <c r="M922" s="21"/>
      <c r="N922" s="21"/>
      <c r="O922" s="21"/>
      <c r="P922" s="21"/>
      <c r="Q922" s="21"/>
      <c r="R922" s="21"/>
      <c r="S922" s="21"/>
      <c r="T922" s="21"/>
      <c r="U922" s="21"/>
      <c r="V922" s="21"/>
      <c r="W922" s="21"/>
      <c r="X922" s="21"/>
      <c r="Y922" s="21"/>
    </row>
    <row r="923" spans="1:25">
      <c r="A923" s="11"/>
      <c r="B923" s="21"/>
      <c r="C923" s="38"/>
      <c r="D923" s="39"/>
      <c r="E923" s="21"/>
      <c r="F923" s="21"/>
      <c r="G923" s="21"/>
      <c r="H923" s="21"/>
      <c r="I923" s="21"/>
      <c r="J923" s="21"/>
      <c r="K923" s="21"/>
      <c r="L923" s="21"/>
      <c r="M923" s="21"/>
      <c r="N923" s="21"/>
      <c r="O923" s="21"/>
      <c r="P923" s="21"/>
      <c r="Q923" s="21"/>
      <c r="R923" s="21"/>
      <c r="S923" s="21"/>
      <c r="T923" s="21"/>
      <c r="U923" s="21"/>
      <c r="V923" s="21"/>
      <c r="W923" s="21"/>
      <c r="X923" s="21"/>
      <c r="Y923" s="21"/>
    </row>
    <row r="924" spans="1:25">
      <c r="A924" s="11"/>
      <c r="B924" s="21"/>
      <c r="C924" s="38"/>
      <c r="D924" s="39"/>
      <c r="E924" s="21"/>
      <c r="F924" s="21"/>
      <c r="G924" s="21"/>
      <c r="H924" s="21"/>
      <c r="I924" s="21"/>
      <c r="J924" s="21"/>
      <c r="K924" s="21"/>
      <c r="L924" s="21"/>
      <c r="M924" s="21"/>
      <c r="N924" s="21"/>
      <c r="O924" s="21"/>
      <c r="P924" s="21"/>
      <c r="Q924" s="21"/>
      <c r="R924" s="21"/>
      <c r="S924" s="21"/>
      <c r="T924" s="21"/>
      <c r="U924" s="21"/>
      <c r="V924" s="21"/>
      <c r="W924" s="21"/>
      <c r="X924" s="21"/>
      <c r="Y924" s="21"/>
    </row>
    <row r="925" spans="1:25">
      <c r="A925" s="11"/>
      <c r="B925" s="21"/>
      <c r="C925" s="38"/>
      <c r="D925" s="39"/>
      <c r="E925" s="21"/>
      <c r="F925" s="21"/>
      <c r="G925" s="21"/>
      <c r="H925" s="21"/>
      <c r="I925" s="21"/>
      <c r="J925" s="21"/>
      <c r="K925" s="21"/>
      <c r="L925" s="21"/>
      <c r="M925" s="21"/>
      <c r="N925" s="21"/>
      <c r="O925" s="21"/>
      <c r="P925" s="21"/>
      <c r="Q925" s="21"/>
      <c r="R925" s="21"/>
      <c r="S925" s="21"/>
      <c r="T925" s="21"/>
      <c r="U925" s="21"/>
      <c r="V925" s="21"/>
      <c r="W925" s="21"/>
      <c r="X925" s="21"/>
      <c r="Y925" s="21"/>
    </row>
    <row r="926" spans="1:25">
      <c r="A926" s="11"/>
      <c r="B926" s="21"/>
      <c r="C926" s="38"/>
      <c r="D926" s="39"/>
      <c r="E926" s="21"/>
      <c r="F926" s="21"/>
      <c r="G926" s="21"/>
      <c r="H926" s="21"/>
      <c r="I926" s="21"/>
      <c r="J926" s="21"/>
      <c r="K926" s="21"/>
      <c r="L926" s="21"/>
      <c r="M926" s="21"/>
      <c r="N926" s="21"/>
      <c r="O926" s="21"/>
      <c r="P926" s="21"/>
      <c r="Q926" s="21"/>
      <c r="R926" s="21"/>
      <c r="S926" s="21"/>
      <c r="T926" s="21"/>
      <c r="U926" s="21"/>
      <c r="V926" s="21"/>
      <c r="W926" s="21"/>
      <c r="X926" s="21"/>
      <c r="Y926" s="21"/>
    </row>
    <row r="927" spans="1:25">
      <c r="A927" s="11"/>
      <c r="B927" s="21"/>
      <c r="C927" s="38"/>
      <c r="D927" s="39"/>
      <c r="E927" s="21"/>
      <c r="F927" s="21"/>
      <c r="G927" s="21"/>
      <c r="H927" s="21"/>
      <c r="I927" s="21"/>
      <c r="J927" s="21"/>
      <c r="K927" s="21"/>
      <c r="L927" s="21"/>
      <c r="M927" s="21"/>
      <c r="N927" s="21"/>
      <c r="O927" s="21"/>
      <c r="P927" s="21"/>
      <c r="Q927" s="21"/>
      <c r="R927" s="21"/>
      <c r="S927" s="21"/>
      <c r="T927" s="21"/>
      <c r="U927" s="21"/>
      <c r="V927" s="21"/>
      <c r="W927" s="21"/>
      <c r="X927" s="21"/>
      <c r="Y927" s="21"/>
    </row>
    <row r="928" spans="1:25">
      <c r="A928" s="11"/>
      <c r="B928" s="21"/>
      <c r="C928" s="38"/>
      <c r="D928" s="39"/>
      <c r="E928" s="21"/>
      <c r="F928" s="21"/>
      <c r="G928" s="21"/>
      <c r="H928" s="21"/>
      <c r="I928" s="21"/>
      <c r="J928" s="21"/>
      <c r="K928" s="21"/>
      <c r="L928" s="21"/>
      <c r="M928" s="21"/>
      <c r="N928" s="21"/>
      <c r="O928" s="21"/>
      <c r="P928" s="21"/>
      <c r="Q928" s="21"/>
      <c r="R928" s="21"/>
      <c r="S928" s="21"/>
      <c r="T928" s="21"/>
      <c r="U928" s="21"/>
      <c r="V928" s="21"/>
      <c r="W928" s="21"/>
      <c r="X928" s="21"/>
      <c r="Y928" s="21"/>
    </row>
    <row r="929" spans="1:25">
      <c r="A929" s="11"/>
      <c r="B929" s="21"/>
      <c r="C929" s="38"/>
      <c r="D929" s="39"/>
      <c r="E929" s="21"/>
      <c r="F929" s="21"/>
      <c r="G929" s="21"/>
      <c r="H929" s="21"/>
      <c r="I929" s="21"/>
      <c r="J929" s="21"/>
      <c r="K929" s="21"/>
      <c r="L929" s="21"/>
      <c r="M929" s="21"/>
      <c r="N929" s="21"/>
      <c r="O929" s="21"/>
      <c r="P929" s="21"/>
      <c r="Q929" s="21"/>
      <c r="R929" s="21"/>
      <c r="S929" s="21"/>
      <c r="T929" s="21"/>
      <c r="U929" s="21"/>
      <c r="V929" s="21"/>
      <c r="W929" s="21"/>
      <c r="X929" s="21"/>
      <c r="Y929" s="21"/>
    </row>
    <row r="930" spans="1:25">
      <c r="A930" s="11"/>
      <c r="B930" s="21"/>
      <c r="C930" s="38"/>
      <c r="D930" s="39"/>
      <c r="E930" s="21"/>
      <c r="F930" s="21"/>
      <c r="G930" s="21"/>
      <c r="H930" s="21"/>
      <c r="I930" s="21"/>
      <c r="J930" s="21"/>
      <c r="K930" s="21"/>
      <c r="L930" s="21"/>
      <c r="M930" s="21"/>
      <c r="N930" s="21"/>
      <c r="O930" s="21"/>
      <c r="P930" s="21"/>
      <c r="Q930" s="21"/>
      <c r="R930" s="21"/>
      <c r="S930" s="21"/>
      <c r="T930" s="21"/>
      <c r="U930" s="21"/>
      <c r="V930" s="21"/>
      <c r="W930" s="21"/>
      <c r="X930" s="21"/>
      <c r="Y930" s="21"/>
    </row>
    <row r="931" spans="1:25">
      <c r="A931" s="11"/>
      <c r="B931" s="21"/>
      <c r="C931" s="38"/>
      <c r="D931" s="39"/>
      <c r="E931" s="21"/>
      <c r="F931" s="21"/>
      <c r="G931" s="21"/>
      <c r="H931" s="21"/>
      <c r="I931" s="21"/>
      <c r="J931" s="21"/>
      <c r="K931" s="21"/>
      <c r="L931" s="21"/>
      <c r="M931" s="21"/>
      <c r="N931" s="21"/>
      <c r="O931" s="21"/>
      <c r="P931" s="21"/>
      <c r="Q931" s="21"/>
      <c r="R931" s="21"/>
      <c r="S931" s="21"/>
      <c r="T931" s="21"/>
      <c r="U931" s="21"/>
      <c r="V931" s="21"/>
      <c r="W931" s="21"/>
      <c r="X931" s="21"/>
      <c r="Y931" s="21"/>
    </row>
    <row r="932" spans="1:25">
      <c r="A932" s="11"/>
      <c r="B932" s="21"/>
      <c r="C932" s="38"/>
      <c r="D932" s="39"/>
      <c r="E932" s="21"/>
      <c r="F932" s="21"/>
      <c r="G932" s="21"/>
      <c r="H932" s="21"/>
      <c r="I932" s="21"/>
      <c r="J932" s="21"/>
      <c r="K932" s="21"/>
      <c r="L932" s="21"/>
      <c r="M932" s="21"/>
      <c r="N932" s="21"/>
      <c r="O932" s="21"/>
      <c r="P932" s="21"/>
      <c r="Q932" s="21"/>
      <c r="R932" s="21"/>
      <c r="S932" s="21"/>
      <c r="T932" s="21"/>
      <c r="U932" s="21"/>
      <c r="V932" s="21"/>
      <c r="W932" s="21"/>
      <c r="X932" s="21"/>
      <c r="Y932" s="21"/>
    </row>
    <row r="933" spans="1:25">
      <c r="A933" s="11"/>
      <c r="B933" s="21"/>
      <c r="C933" s="38"/>
      <c r="D933" s="39"/>
      <c r="E933" s="21"/>
      <c r="F933" s="21"/>
      <c r="G933" s="21"/>
      <c r="H933" s="21"/>
      <c r="I933" s="21"/>
      <c r="J933" s="21"/>
      <c r="K933" s="21"/>
      <c r="L933" s="21"/>
      <c r="M933" s="21"/>
      <c r="N933" s="21"/>
      <c r="O933" s="21"/>
      <c r="P933" s="21"/>
      <c r="Q933" s="21"/>
      <c r="R933" s="21"/>
      <c r="S933" s="21"/>
      <c r="T933" s="21"/>
      <c r="U933" s="21"/>
      <c r="V933" s="21"/>
      <c r="W933" s="21"/>
      <c r="X933" s="21"/>
      <c r="Y933" s="21"/>
    </row>
    <row r="934" spans="1:25">
      <c r="A934" s="11"/>
      <c r="B934" s="21"/>
      <c r="C934" s="38"/>
      <c r="D934" s="39"/>
      <c r="E934" s="21"/>
      <c r="F934" s="21"/>
      <c r="G934" s="21"/>
      <c r="H934" s="21"/>
      <c r="I934" s="21"/>
      <c r="J934" s="21"/>
      <c r="K934" s="21"/>
      <c r="L934" s="21"/>
      <c r="M934" s="21"/>
      <c r="N934" s="21"/>
      <c r="O934" s="21"/>
      <c r="P934" s="21"/>
      <c r="Q934" s="21"/>
      <c r="R934" s="21"/>
      <c r="S934" s="21"/>
      <c r="T934" s="21"/>
      <c r="U934" s="21"/>
      <c r="V934" s="21"/>
      <c r="W934" s="21"/>
      <c r="X934" s="21"/>
      <c r="Y934" s="21"/>
    </row>
    <row r="935" spans="1:25">
      <c r="A935" s="11"/>
      <c r="B935" s="21"/>
      <c r="C935" s="38"/>
      <c r="D935" s="39"/>
      <c r="E935" s="21"/>
      <c r="F935" s="21"/>
      <c r="G935" s="21"/>
      <c r="H935" s="21"/>
      <c r="I935" s="21"/>
      <c r="J935" s="21"/>
      <c r="K935" s="21"/>
      <c r="L935" s="21"/>
      <c r="M935" s="21"/>
      <c r="N935" s="21"/>
      <c r="O935" s="21"/>
      <c r="P935" s="21"/>
      <c r="Q935" s="21"/>
      <c r="R935" s="21"/>
      <c r="S935" s="21"/>
      <c r="T935" s="21"/>
      <c r="U935" s="21"/>
      <c r="V935" s="21"/>
      <c r="W935" s="21"/>
      <c r="X935" s="21"/>
      <c r="Y935" s="21"/>
    </row>
    <row r="936" spans="1:25">
      <c r="A936" s="11"/>
      <c r="B936" s="21"/>
      <c r="C936" s="38"/>
      <c r="D936" s="39"/>
      <c r="E936" s="21"/>
      <c r="F936" s="21"/>
      <c r="G936" s="21"/>
      <c r="H936" s="21"/>
      <c r="I936" s="21"/>
      <c r="J936" s="21"/>
      <c r="K936" s="21"/>
      <c r="L936" s="21"/>
      <c r="M936" s="21"/>
      <c r="N936" s="21"/>
      <c r="O936" s="21"/>
      <c r="P936" s="21"/>
      <c r="Q936" s="21"/>
      <c r="R936" s="21"/>
      <c r="S936" s="21"/>
      <c r="T936" s="21"/>
      <c r="U936" s="21"/>
      <c r="V936" s="21"/>
      <c r="W936" s="21"/>
      <c r="X936" s="21"/>
      <c r="Y936" s="21"/>
    </row>
    <row r="937" spans="1:25">
      <c r="A937" s="11"/>
      <c r="B937" s="21"/>
      <c r="C937" s="38"/>
      <c r="D937" s="39"/>
      <c r="E937" s="21"/>
      <c r="F937" s="21"/>
      <c r="G937" s="21"/>
      <c r="H937" s="21"/>
      <c r="I937" s="21"/>
      <c r="J937" s="21"/>
      <c r="K937" s="21"/>
      <c r="L937" s="21"/>
      <c r="M937" s="21"/>
      <c r="N937" s="21"/>
      <c r="O937" s="21"/>
      <c r="P937" s="21"/>
      <c r="Q937" s="21"/>
      <c r="R937" s="21"/>
      <c r="S937" s="21"/>
      <c r="T937" s="21"/>
      <c r="U937" s="21"/>
      <c r="V937" s="21"/>
      <c r="W937" s="21"/>
      <c r="X937" s="21"/>
      <c r="Y937" s="21"/>
    </row>
    <row r="938" spans="1:25">
      <c r="A938" s="11"/>
      <c r="B938" s="21"/>
      <c r="C938" s="38"/>
      <c r="D938" s="39"/>
      <c r="E938" s="21"/>
      <c r="F938" s="21"/>
      <c r="G938" s="21"/>
      <c r="H938" s="21"/>
      <c r="I938" s="21"/>
      <c r="J938" s="21"/>
      <c r="K938" s="21"/>
      <c r="L938" s="21"/>
      <c r="M938" s="21"/>
      <c r="N938" s="21"/>
      <c r="O938" s="21"/>
      <c r="P938" s="21"/>
      <c r="Q938" s="21"/>
      <c r="R938" s="21"/>
      <c r="S938" s="21"/>
      <c r="T938" s="21"/>
      <c r="U938" s="21"/>
      <c r="V938" s="21"/>
      <c r="W938" s="21"/>
      <c r="X938" s="21"/>
      <c r="Y938" s="21"/>
    </row>
    <row r="939" spans="1:25">
      <c r="A939" s="11"/>
      <c r="B939" s="21"/>
      <c r="C939" s="38"/>
      <c r="D939" s="39"/>
      <c r="E939" s="21"/>
      <c r="F939" s="21"/>
      <c r="G939" s="21"/>
      <c r="H939" s="21"/>
      <c r="I939" s="21"/>
      <c r="J939" s="21"/>
      <c r="K939" s="21"/>
      <c r="L939" s="21"/>
      <c r="M939" s="21"/>
      <c r="N939" s="21"/>
      <c r="O939" s="21"/>
      <c r="P939" s="21"/>
      <c r="Q939" s="21"/>
      <c r="R939" s="21"/>
      <c r="S939" s="21"/>
      <c r="T939" s="21"/>
      <c r="U939" s="21"/>
      <c r="V939" s="21"/>
      <c r="W939" s="21"/>
      <c r="X939" s="21"/>
      <c r="Y939" s="21"/>
    </row>
    <row r="940" spans="1:25">
      <c r="A940" s="11"/>
      <c r="B940" s="21"/>
      <c r="C940" s="38"/>
      <c r="D940" s="39"/>
      <c r="E940" s="21"/>
      <c r="F940" s="21"/>
      <c r="G940" s="21"/>
      <c r="H940" s="21"/>
      <c r="I940" s="21"/>
      <c r="J940" s="21"/>
      <c r="K940" s="21"/>
      <c r="L940" s="21"/>
      <c r="M940" s="21"/>
      <c r="N940" s="21"/>
      <c r="O940" s="21"/>
      <c r="P940" s="21"/>
      <c r="Q940" s="21"/>
      <c r="R940" s="21"/>
      <c r="S940" s="21"/>
      <c r="T940" s="21"/>
      <c r="U940" s="21"/>
      <c r="V940" s="21"/>
      <c r="W940" s="21"/>
      <c r="X940" s="21"/>
      <c r="Y940" s="21"/>
    </row>
    <row r="941" spans="1:25">
      <c r="A941" s="11"/>
      <c r="B941" s="21"/>
      <c r="C941" s="38"/>
      <c r="D941" s="39"/>
      <c r="E941" s="21"/>
      <c r="F941" s="21"/>
      <c r="G941" s="21"/>
      <c r="H941" s="21"/>
      <c r="I941" s="21"/>
      <c r="J941" s="21"/>
      <c r="K941" s="21"/>
      <c r="L941" s="21"/>
      <c r="M941" s="21"/>
      <c r="N941" s="21"/>
      <c r="O941" s="21"/>
      <c r="P941" s="21"/>
      <c r="Q941" s="21"/>
      <c r="R941" s="21"/>
      <c r="S941" s="21"/>
      <c r="T941" s="21"/>
      <c r="U941" s="21"/>
      <c r="V941" s="21"/>
      <c r="W941" s="21"/>
      <c r="X941" s="21"/>
      <c r="Y941" s="21"/>
    </row>
    <row r="942" spans="1:25">
      <c r="A942" s="11"/>
      <c r="B942" s="21"/>
      <c r="C942" s="38"/>
      <c r="D942" s="39"/>
      <c r="E942" s="21"/>
      <c r="F942" s="21"/>
      <c r="G942" s="21"/>
      <c r="H942" s="21"/>
      <c r="I942" s="21"/>
      <c r="J942" s="21"/>
      <c r="K942" s="21"/>
      <c r="L942" s="21"/>
      <c r="M942" s="21"/>
      <c r="N942" s="21"/>
      <c r="O942" s="21"/>
      <c r="P942" s="21"/>
      <c r="Q942" s="21"/>
      <c r="R942" s="21"/>
      <c r="S942" s="21"/>
      <c r="T942" s="21"/>
      <c r="U942" s="21"/>
      <c r="V942" s="21"/>
      <c r="W942" s="21"/>
      <c r="X942" s="21"/>
      <c r="Y942" s="21"/>
    </row>
    <row r="943" spans="1:25">
      <c r="A943" s="11"/>
      <c r="B943" s="21"/>
      <c r="C943" s="38"/>
      <c r="D943" s="39"/>
      <c r="E943" s="21"/>
      <c r="F943" s="21"/>
      <c r="G943" s="21"/>
      <c r="H943" s="21"/>
      <c r="I943" s="21"/>
      <c r="J943" s="21"/>
      <c r="K943" s="21"/>
      <c r="L943" s="21"/>
      <c r="M943" s="21"/>
      <c r="N943" s="21"/>
      <c r="O943" s="21"/>
      <c r="P943" s="21"/>
      <c r="Q943" s="21"/>
      <c r="R943" s="21"/>
      <c r="S943" s="21"/>
      <c r="T943" s="21"/>
      <c r="U943" s="21"/>
      <c r="V943" s="21"/>
      <c r="W943" s="21"/>
      <c r="X943" s="21"/>
      <c r="Y943" s="21"/>
    </row>
    <row r="944" spans="1:25">
      <c r="A944" s="11"/>
      <c r="B944" s="21"/>
      <c r="C944" s="38"/>
      <c r="D944" s="39"/>
      <c r="E944" s="21"/>
      <c r="F944" s="21"/>
      <c r="G944" s="21"/>
      <c r="H944" s="21"/>
      <c r="I944" s="21"/>
      <c r="J944" s="21"/>
      <c r="K944" s="21"/>
      <c r="L944" s="21"/>
      <c r="M944" s="21"/>
      <c r="N944" s="21"/>
      <c r="O944" s="21"/>
      <c r="P944" s="21"/>
      <c r="Q944" s="21"/>
      <c r="R944" s="21"/>
      <c r="S944" s="21"/>
      <c r="T944" s="21"/>
      <c r="U944" s="21"/>
      <c r="V944" s="21"/>
      <c r="W944" s="21"/>
      <c r="X944" s="21"/>
      <c r="Y944" s="21"/>
    </row>
    <row r="945" spans="1:25">
      <c r="A945" s="11"/>
      <c r="B945" s="21"/>
      <c r="C945" s="38"/>
      <c r="D945" s="39"/>
      <c r="E945" s="21"/>
      <c r="F945" s="21"/>
      <c r="G945" s="21"/>
      <c r="H945" s="21"/>
      <c r="I945" s="21"/>
      <c r="J945" s="21"/>
      <c r="K945" s="21"/>
      <c r="L945" s="21"/>
      <c r="M945" s="21"/>
      <c r="N945" s="21"/>
      <c r="O945" s="21"/>
      <c r="P945" s="21"/>
      <c r="Q945" s="21"/>
      <c r="R945" s="21"/>
      <c r="S945" s="21"/>
      <c r="T945" s="21"/>
      <c r="U945" s="21"/>
      <c r="V945" s="21"/>
      <c r="W945" s="21"/>
      <c r="X945" s="21"/>
      <c r="Y945" s="21"/>
    </row>
  </sheetData>
  <printOptions horizontalCentered="1" gridLines="1"/>
  <pageMargins left="0.25" right="0.25" top="0.75" bottom="0.75" header="0" footer="0"/>
  <pageSetup paperSize="9" fitToHeight="0" pageOrder="overThenDown" orientation="landscape" cellComments="atEnd"/>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999"/>
  <sheetViews>
    <sheetView topLeftCell="A111" workbookViewId="0">
      <selection activeCell="D97" sqref="D97"/>
    </sheetView>
  </sheetViews>
  <sheetFormatPr baseColWidth="10" defaultColWidth="12.6640625" defaultRowHeight="15.75" customHeight="1"/>
  <cols>
    <col min="1" max="1" width="14.5" customWidth="1"/>
    <col min="3" max="3" width="28.33203125" customWidth="1"/>
    <col min="4" max="4" width="93.5" customWidth="1"/>
  </cols>
  <sheetData>
    <row r="1" spans="1:26" ht="14">
      <c r="A1" s="21"/>
      <c r="B1" s="21"/>
      <c r="C1" s="11"/>
      <c r="D1" s="5"/>
      <c r="E1" s="21"/>
      <c r="F1" s="21"/>
      <c r="G1" s="21"/>
      <c r="H1" s="21"/>
      <c r="I1" s="21"/>
      <c r="J1" s="21"/>
      <c r="K1" s="21"/>
      <c r="L1" s="21"/>
      <c r="M1" s="21"/>
      <c r="N1" s="21"/>
      <c r="O1" s="21"/>
      <c r="P1" s="21"/>
      <c r="Q1" s="21"/>
      <c r="R1" s="21"/>
      <c r="S1" s="21"/>
      <c r="T1" s="21"/>
      <c r="U1" s="21"/>
      <c r="V1" s="21"/>
      <c r="W1" s="21"/>
      <c r="X1" s="21"/>
      <c r="Y1" s="21"/>
      <c r="Z1" s="21"/>
    </row>
    <row r="2" spans="1:26" ht="14">
      <c r="A2" s="21"/>
      <c r="B2" s="21"/>
      <c r="C2" s="11"/>
      <c r="D2" s="5"/>
      <c r="E2" s="21"/>
      <c r="F2" s="21"/>
      <c r="G2" s="21"/>
      <c r="H2" s="21"/>
      <c r="I2" s="21"/>
      <c r="J2" s="21"/>
      <c r="K2" s="21"/>
      <c r="L2" s="21"/>
      <c r="M2" s="21"/>
      <c r="N2" s="21"/>
      <c r="O2" s="21"/>
      <c r="P2" s="21"/>
      <c r="Q2" s="21"/>
      <c r="R2" s="21"/>
      <c r="S2" s="21"/>
      <c r="T2" s="21"/>
      <c r="U2" s="21"/>
      <c r="V2" s="21"/>
      <c r="W2" s="21"/>
      <c r="X2" s="21"/>
      <c r="Y2" s="21"/>
      <c r="Z2" s="21"/>
    </row>
    <row r="3" spans="1:26" ht="14">
      <c r="A3" s="226" t="s">
        <v>2526</v>
      </c>
      <c r="B3" s="226"/>
      <c r="C3" s="132"/>
      <c r="D3" s="236"/>
      <c r="E3" s="21"/>
      <c r="F3" s="21"/>
      <c r="G3" s="21"/>
      <c r="H3" s="21"/>
      <c r="I3" s="21"/>
      <c r="J3" s="21"/>
      <c r="K3" s="21"/>
      <c r="L3" s="21"/>
      <c r="M3" s="21"/>
      <c r="N3" s="21"/>
      <c r="O3" s="21"/>
      <c r="P3" s="21"/>
      <c r="Q3" s="21"/>
      <c r="R3" s="21"/>
      <c r="S3" s="21"/>
      <c r="T3" s="21"/>
      <c r="U3" s="21"/>
      <c r="V3" s="21"/>
      <c r="W3" s="21"/>
      <c r="X3" s="21"/>
      <c r="Y3" s="21"/>
      <c r="Z3" s="21"/>
    </row>
    <row r="4" spans="1:26" ht="45">
      <c r="A4" s="227" t="s">
        <v>2326</v>
      </c>
      <c r="B4" s="227" t="s">
        <v>1793</v>
      </c>
      <c r="C4" s="227" t="s">
        <v>46</v>
      </c>
      <c r="D4" s="227" t="s">
        <v>47</v>
      </c>
      <c r="E4" s="21"/>
      <c r="F4" s="21"/>
      <c r="G4" s="21"/>
      <c r="H4" s="21"/>
      <c r="I4" s="21"/>
      <c r="J4" s="21"/>
      <c r="K4" s="21"/>
      <c r="L4" s="21"/>
      <c r="M4" s="21"/>
      <c r="N4" s="21"/>
      <c r="O4" s="21"/>
      <c r="P4" s="21"/>
      <c r="Q4" s="21"/>
      <c r="R4" s="21"/>
      <c r="S4" s="21"/>
      <c r="T4" s="21"/>
      <c r="U4" s="21"/>
      <c r="V4" s="21"/>
      <c r="W4" s="21"/>
      <c r="X4" s="21"/>
      <c r="Y4" s="21"/>
      <c r="Z4" s="21"/>
    </row>
    <row r="5" spans="1:26" ht="15">
      <c r="A5" s="35" t="s">
        <v>55</v>
      </c>
      <c r="B5" s="35" t="s">
        <v>56</v>
      </c>
      <c r="C5" s="35" t="s">
        <v>63</v>
      </c>
      <c r="D5" s="35"/>
      <c r="E5" s="21"/>
      <c r="F5" s="21"/>
      <c r="G5" s="21"/>
      <c r="H5" s="21"/>
      <c r="I5" s="21"/>
      <c r="J5" s="21"/>
      <c r="K5" s="21"/>
      <c r="L5" s="21"/>
      <c r="M5" s="21"/>
      <c r="N5" s="21"/>
      <c r="O5" s="21"/>
      <c r="P5" s="21"/>
      <c r="Q5" s="21"/>
      <c r="R5" s="21"/>
      <c r="S5" s="21"/>
      <c r="T5" s="21"/>
      <c r="U5" s="21"/>
      <c r="V5" s="21"/>
      <c r="W5" s="21"/>
      <c r="X5" s="21"/>
      <c r="Y5" s="21"/>
      <c r="Z5" s="21"/>
    </row>
    <row r="6" spans="1:26" ht="15">
      <c r="A6" s="35" t="s">
        <v>92</v>
      </c>
      <c r="B6" s="35" t="s">
        <v>93</v>
      </c>
      <c r="C6" s="35" t="s">
        <v>63</v>
      </c>
      <c r="D6" s="35"/>
      <c r="E6" s="21"/>
      <c r="F6" s="21"/>
      <c r="G6" s="21"/>
      <c r="H6" s="21"/>
      <c r="I6" s="21"/>
      <c r="J6" s="21"/>
      <c r="K6" s="21"/>
      <c r="L6" s="21"/>
      <c r="M6" s="21"/>
      <c r="N6" s="21"/>
      <c r="O6" s="21"/>
      <c r="P6" s="21"/>
      <c r="Q6" s="21"/>
      <c r="R6" s="21"/>
      <c r="S6" s="21"/>
      <c r="T6" s="21"/>
      <c r="U6" s="21"/>
      <c r="V6" s="21"/>
      <c r="W6" s="21"/>
      <c r="X6" s="21"/>
      <c r="Y6" s="21"/>
      <c r="Z6" s="21"/>
    </row>
    <row r="7" spans="1:26" ht="15">
      <c r="A7" s="162" t="s">
        <v>955</v>
      </c>
      <c r="B7" s="162" t="s">
        <v>956</v>
      </c>
      <c r="C7" s="162" t="s">
        <v>63</v>
      </c>
      <c r="D7" s="162"/>
      <c r="E7" s="21" t="s">
        <v>1682</v>
      </c>
      <c r="F7" s="21"/>
      <c r="G7" s="21"/>
      <c r="H7" s="21"/>
      <c r="I7" s="21"/>
      <c r="J7" s="21"/>
      <c r="K7" s="21"/>
      <c r="L7" s="21"/>
      <c r="M7" s="21"/>
      <c r="N7" s="21"/>
      <c r="O7" s="21"/>
      <c r="P7" s="21"/>
      <c r="Q7" s="21"/>
      <c r="R7" s="21"/>
      <c r="S7" s="21"/>
      <c r="T7" s="21"/>
      <c r="U7" s="21"/>
      <c r="V7" s="21"/>
      <c r="W7" s="21"/>
      <c r="X7" s="21"/>
      <c r="Y7" s="21"/>
      <c r="Z7" s="21"/>
    </row>
    <row r="8" spans="1:26" ht="15">
      <c r="A8" s="35" t="s">
        <v>119</v>
      </c>
      <c r="B8" s="35" t="s">
        <v>120</v>
      </c>
      <c r="C8" s="35" t="s">
        <v>63</v>
      </c>
      <c r="D8" s="35"/>
      <c r="E8" s="21"/>
      <c r="F8" s="21"/>
      <c r="G8" s="21"/>
      <c r="H8" s="21"/>
      <c r="I8" s="21"/>
      <c r="J8" s="21"/>
      <c r="K8" s="21"/>
      <c r="L8" s="21"/>
      <c r="M8" s="21"/>
      <c r="N8" s="21"/>
      <c r="O8" s="21"/>
      <c r="P8" s="21"/>
      <c r="Q8" s="21"/>
      <c r="R8" s="21"/>
      <c r="S8" s="21"/>
      <c r="T8" s="21"/>
      <c r="U8" s="21"/>
      <c r="V8" s="21"/>
      <c r="W8" s="21"/>
      <c r="X8" s="21"/>
      <c r="Y8" s="21"/>
      <c r="Z8" s="21"/>
    </row>
    <row r="9" spans="1:26" ht="15">
      <c r="A9" s="35" t="s">
        <v>149</v>
      </c>
      <c r="B9" s="35" t="s">
        <v>150</v>
      </c>
      <c r="C9" s="35" t="s">
        <v>63</v>
      </c>
      <c r="D9" s="35"/>
      <c r="E9" s="21"/>
      <c r="F9" s="21"/>
      <c r="G9" s="21"/>
      <c r="H9" s="21"/>
      <c r="I9" s="21"/>
      <c r="J9" s="21"/>
      <c r="K9" s="21"/>
      <c r="L9" s="21"/>
      <c r="M9" s="21"/>
      <c r="N9" s="21"/>
      <c r="O9" s="21"/>
      <c r="P9" s="21"/>
      <c r="Q9" s="21"/>
      <c r="R9" s="21"/>
      <c r="S9" s="21"/>
      <c r="T9" s="21"/>
      <c r="U9" s="21"/>
      <c r="V9" s="21"/>
      <c r="W9" s="21"/>
      <c r="X9" s="21"/>
      <c r="Y9" s="21"/>
      <c r="Z9" s="21"/>
    </row>
    <row r="10" spans="1:26" ht="15">
      <c r="A10" s="35" t="s">
        <v>179</v>
      </c>
      <c r="B10" s="35" t="s">
        <v>180</v>
      </c>
      <c r="C10" s="35" t="s">
        <v>63</v>
      </c>
      <c r="D10" s="35"/>
      <c r="E10" s="21"/>
      <c r="F10" s="21"/>
      <c r="G10" s="21"/>
      <c r="H10" s="21"/>
      <c r="I10" s="21"/>
      <c r="J10" s="21"/>
      <c r="K10" s="21"/>
      <c r="L10" s="21"/>
      <c r="M10" s="21"/>
      <c r="N10" s="21"/>
      <c r="O10" s="21"/>
      <c r="P10" s="21"/>
      <c r="Q10" s="21"/>
      <c r="R10" s="21"/>
      <c r="S10" s="21"/>
      <c r="T10" s="21"/>
      <c r="U10" s="21"/>
      <c r="V10" s="21"/>
      <c r="W10" s="21"/>
      <c r="X10" s="21"/>
      <c r="Y10" s="21"/>
      <c r="Z10" s="21"/>
    </row>
    <row r="11" spans="1:26" ht="15">
      <c r="A11" s="35" t="s">
        <v>211</v>
      </c>
      <c r="B11" s="35" t="s">
        <v>212</v>
      </c>
      <c r="C11" s="35" t="s">
        <v>63</v>
      </c>
      <c r="D11" s="35"/>
      <c r="E11" s="21"/>
      <c r="F11" s="21"/>
      <c r="G11" s="21"/>
      <c r="H11" s="21"/>
      <c r="I11" s="21"/>
      <c r="J11" s="21"/>
      <c r="K11" s="21"/>
      <c r="L11" s="21"/>
      <c r="M11" s="21"/>
      <c r="N11" s="21"/>
      <c r="O11" s="21"/>
      <c r="P11" s="21"/>
      <c r="Q11" s="21"/>
      <c r="R11" s="21"/>
      <c r="S11" s="21"/>
      <c r="T11" s="21"/>
      <c r="U11" s="21"/>
      <c r="V11" s="21"/>
      <c r="W11" s="21"/>
      <c r="X11" s="21"/>
      <c r="Y11" s="21"/>
      <c r="Z11" s="21"/>
    </row>
    <row r="12" spans="1:26" ht="15">
      <c r="A12" s="35" t="s">
        <v>239</v>
      </c>
      <c r="B12" s="35" t="s">
        <v>240</v>
      </c>
      <c r="C12" s="35" t="s">
        <v>63</v>
      </c>
      <c r="D12" s="35"/>
      <c r="E12" s="21"/>
      <c r="F12" s="21"/>
      <c r="G12" s="21"/>
      <c r="H12" s="21"/>
      <c r="I12" s="21"/>
      <c r="J12" s="21"/>
      <c r="K12" s="21"/>
      <c r="L12" s="21"/>
      <c r="M12" s="21"/>
      <c r="N12" s="21"/>
      <c r="O12" s="21"/>
      <c r="P12" s="21"/>
      <c r="Q12" s="21"/>
      <c r="R12" s="21"/>
      <c r="S12" s="21"/>
      <c r="T12" s="21"/>
      <c r="U12" s="21"/>
      <c r="V12" s="21"/>
      <c r="W12" s="21"/>
      <c r="X12" s="21"/>
      <c r="Y12" s="21"/>
      <c r="Z12" s="21"/>
    </row>
    <row r="13" spans="1:26" ht="15">
      <c r="A13" s="35" t="s">
        <v>266</v>
      </c>
      <c r="B13" s="35" t="s">
        <v>267</v>
      </c>
      <c r="C13" s="35" t="s">
        <v>63</v>
      </c>
      <c r="D13" s="35"/>
      <c r="E13" s="21"/>
      <c r="F13" s="21"/>
      <c r="G13" s="21"/>
      <c r="H13" s="21"/>
      <c r="I13" s="21"/>
      <c r="J13" s="21"/>
      <c r="K13" s="21"/>
      <c r="L13" s="21"/>
      <c r="M13" s="21"/>
      <c r="N13" s="21"/>
      <c r="O13" s="21"/>
      <c r="P13" s="21"/>
      <c r="Q13" s="21"/>
      <c r="R13" s="21"/>
      <c r="S13" s="21"/>
      <c r="T13" s="21"/>
      <c r="U13" s="21"/>
      <c r="V13" s="21"/>
      <c r="W13" s="21"/>
      <c r="X13" s="21"/>
      <c r="Y13" s="21"/>
      <c r="Z13" s="21"/>
    </row>
    <row r="14" spans="1:26" ht="15">
      <c r="A14" s="35" t="s">
        <v>322</v>
      </c>
      <c r="B14" s="35" t="s">
        <v>323</v>
      </c>
      <c r="C14" s="35" t="s">
        <v>63</v>
      </c>
      <c r="D14" s="35"/>
      <c r="E14" s="21"/>
      <c r="F14" s="21"/>
      <c r="G14" s="21"/>
      <c r="H14" s="21"/>
      <c r="I14" s="21"/>
      <c r="J14" s="21"/>
      <c r="K14" s="21"/>
      <c r="L14" s="21"/>
      <c r="M14" s="21"/>
      <c r="N14" s="21"/>
      <c r="O14" s="21"/>
      <c r="P14" s="21"/>
      <c r="Q14" s="21"/>
      <c r="R14" s="21"/>
      <c r="S14" s="21"/>
      <c r="T14" s="21"/>
      <c r="U14" s="21"/>
      <c r="V14" s="21"/>
      <c r="W14" s="21"/>
      <c r="X14" s="21"/>
      <c r="Y14" s="21"/>
      <c r="Z14" s="21"/>
    </row>
    <row r="15" spans="1:26" ht="15">
      <c r="A15" s="35" t="s">
        <v>344</v>
      </c>
      <c r="B15" s="35" t="s">
        <v>345</v>
      </c>
      <c r="C15" s="35" t="s">
        <v>63</v>
      </c>
      <c r="D15" s="35"/>
      <c r="E15" s="21"/>
      <c r="F15" s="21"/>
      <c r="G15" s="21"/>
      <c r="H15" s="21"/>
      <c r="I15" s="21"/>
      <c r="J15" s="21"/>
      <c r="K15" s="21"/>
      <c r="L15" s="21"/>
      <c r="M15" s="21"/>
      <c r="N15" s="21"/>
      <c r="O15" s="21"/>
      <c r="P15" s="21"/>
      <c r="Q15" s="21"/>
      <c r="R15" s="21"/>
      <c r="S15" s="21"/>
      <c r="T15" s="21"/>
      <c r="U15" s="21"/>
      <c r="V15" s="21"/>
      <c r="W15" s="21"/>
      <c r="X15" s="21"/>
      <c r="Y15" s="21"/>
      <c r="Z15" s="21"/>
    </row>
    <row r="16" spans="1:26" ht="15">
      <c r="A16" s="35" t="s">
        <v>368</v>
      </c>
      <c r="B16" s="35" t="s">
        <v>369</v>
      </c>
      <c r="C16" s="35" t="s">
        <v>63</v>
      </c>
      <c r="D16" s="35"/>
      <c r="E16" s="21"/>
      <c r="F16" s="21"/>
      <c r="G16" s="21"/>
      <c r="H16" s="21"/>
      <c r="I16" s="21"/>
      <c r="J16" s="21"/>
      <c r="K16" s="21"/>
      <c r="L16" s="21"/>
      <c r="M16" s="21"/>
      <c r="N16" s="21"/>
      <c r="O16" s="21"/>
      <c r="P16" s="21"/>
      <c r="Q16" s="21"/>
      <c r="R16" s="21"/>
      <c r="S16" s="21"/>
      <c r="T16" s="21"/>
      <c r="U16" s="21"/>
      <c r="V16" s="21"/>
      <c r="W16" s="21"/>
      <c r="X16" s="21"/>
      <c r="Y16" s="21"/>
      <c r="Z16" s="21"/>
    </row>
    <row r="17" spans="1:26" ht="15">
      <c r="A17" s="35" t="s">
        <v>395</v>
      </c>
      <c r="B17" s="35" t="s">
        <v>396</v>
      </c>
      <c r="C17" s="35" t="s">
        <v>63</v>
      </c>
      <c r="D17" s="35"/>
      <c r="E17" s="21"/>
      <c r="F17" s="21"/>
      <c r="G17" s="21"/>
      <c r="H17" s="21"/>
      <c r="I17" s="21"/>
      <c r="J17" s="21"/>
      <c r="K17" s="21"/>
      <c r="L17" s="21"/>
      <c r="M17" s="21"/>
      <c r="N17" s="21"/>
      <c r="O17" s="21"/>
      <c r="P17" s="21"/>
      <c r="Q17" s="21"/>
      <c r="R17" s="21"/>
      <c r="S17" s="21"/>
      <c r="T17" s="21"/>
      <c r="U17" s="21"/>
      <c r="V17" s="21"/>
      <c r="W17" s="21"/>
      <c r="X17" s="21"/>
      <c r="Y17" s="21"/>
      <c r="Z17" s="21"/>
    </row>
    <row r="18" spans="1:26" ht="15">
      <c r="A18" s="35" t="s">
        <v>419</v>
      </c>
      <c r="B18" s="35" t="s">
        <v>420</v>
      </c>
      <c r="C18" s="35" t="s">
        <v>63</v>
      </c>
      <c r="D18" s="35"/>
      <c r="E18" s="21"/>
      <c r="F18" s="21"/>
      <c r="G18" s="21"/>
      <c r="H18" s="21"/>
      <c r="I18" s="21"/>
      <c r="J18" s="21"/>
      <c r="K18" s="21"/>
      <c r="L18" s="21"/>
      <c r="M18" s="21"/>
      <c r="N18" s="21"/>
      <c r="O18" s="21"/>
      <c r="P18" s="21"/>
      <c r="Q18" s="21"/>
      <c r="R18" s="21"/>
      <c r="S18" s="21"/>
      <c r="T18" s="21"/>
      <c r="U18" s="21"/>
      <c r="V18" s="21"/>
      <c r="W18" s="21"/>
      <c r="X18" s="21"/>
      <c r="Y18" s="21"/>
      <c r="Z18" s="21"/>
    </row>
    <row r="19" spans="1:26" ht="270">
      <c r="A19" s="36" t="s">
        <v>471</v>
      </c>
      <c r="B19" s="36" t="s">
        <v>472</v>
      </c>
      <c r="C19" s="36" t="s">
        <v>73</v>
      </c>
      <c r="D19" s="36" t="s">
        <v>2527</v>
      </c>
      <c r="E19" s="21"/>
      <c r="F19" s="21"/>
      <c r="G19" s="21"/>
      <c r="H19" s="21"/>
      <c r="I19" s="21"/>
      <c r="J19" s="21"/>
      <c r="K19" s="21"/>
      <c r="L19" s="21"/>
      <c r="M19" s="21"/>
      <c r="N19" s="21"/>
      <c r="O19" s="21"/>
      <c r="P19" s="21"/>
      <c r="Q19" s="21"/>
      <c r="R19" s="21"/>
      <c r="S19" s="21"/>
      <c r="T19" s="21"/>
      <c r="U19" s="21"/>
      <c r="V19" s="21"/>
      <c r="W19" s="21"/>
      <c r="X19" s="21"/>
      <c r="Y19" s="21"/>
      <c r="Z19" s="21"/>
    </row>
    <row r="20" spans="1:26" ht="342">
      <c r="A20" s="36" t="s">
        <v>499</v>
      </c>
      <c r="B20" s="36" t="s">
        <v>500</v>
      </c>
      <c r="C20" s="36" t="s">
        <v>73</v>
      </c>
      <c r="D20" s="105" t="s">
        <v>2528</v>
      </c>
      <c r="E20" s="21"/>
      <c r="F20" s="21"/>
      <c r="G20" s="21"/>
      <c r="H20" s="21"/>
      <c r="I20" s="21"/>
      <c r="J20" s="21"/>
      <c r="K20" s="21"/>
      <c r="L20" s="21"/>
      <c r="M20" s="21"/>
      <c r="N20" s="21"/>
      <c r="O20" s="21"/>
      <c r="P20" s="21"/>
      <c r="Q20" s="21"/>
      <c r="R20" s="21"/>
      <c r="S20" s="21"/>
      <c r="T20" s="21"/>
      <c r="U20" s="21"/>
      <c r="V20" s="21"/>
      <c r="W20" s="21"/>
      <c r="X20" s="21"/>
      <c r="Y20" s="21"/>
      <c r="Z20" s="21"/>
    </row>
    <row r="21" spans="1:26" ht="15">
      <c r="A21" s="35" t="s">
        <v>523</v>
      </c>
      <c r="B21" s="35" t="s">
        <v>524</v>
      </c>
      <c r="C21" s="35" t="s">
        <v>63</v>
      </c>
      <c r="D21" s="35"/>
      <c r="E21" s="21"/>
      <c r="F21" s="21"/>
      <c r="G21" s="21"/>
      <c r="H21" s="21"/>
      <c r="I21" s="21"/>
      <c r="J21" s="21"/>
      <c r="K21" s="21"/>
      <c r="L21" s="21"/>
      <c r="M21" s="21"/>
      <c r="N21" s="21"/>
      <c r="O21" s="21"/>
      <c r="P21" s="21"/>
      <c r="Q21" s="21"/>
      <c r="R21" s="21"/>
      <c r="S21" s="21"/>
      <c r="T21" s="21"/>
      <c r="U21" s="21"/>
      <c r="V21" s="21"/>
      <c r="W21" s="21"/>
      <c r="X21" s="21"/>
      <c r="Y21" s="21"/>
      <c r="Z21" s="21"/>
    </row>
    <row r="22" spans="1:26" ht="15">
      <c r="A22" s="35" t="s">
        <v>546</v>
      </c>
      <c r="B22" s="35" t="s">
        <v>547</v>
      </c>
      <c r="C22" s="35" t="s">
        <v>63</v>
      </c>
      <c r="D22" s="35"/>
      <c r="E22" s="21"/>
      <c r="F22" s="21"/>
      <c r="G22" s="21"/>
      <c r="H22" s="21"/>
      <c r="I22" s="21"/>
      <c r="J22" s="21"/>
      <c r="K22" s="21"/>
      <c r="L22" s="21"/>
      <c r="M22" s="21"/>
      <c r="N22" s="21"/>
      <c r="O22" s="21"/>
      <c r="P22" s="21"/>
      <c r="Q22" s="21"/>
      <c r="R22" s="21"/>
      <c r="S22" s="21"/>
      <c r="T22" s="21"/>
      <c r="U22" s="21"/>
      <c r="V22" s="21"/>
      <c r="W22" s="21"/>
      <c r="X22" s="21"/>
      <c r="Y22" s="21"/>
      <c r="Z22" s="21"/>
    </row>
    <row r="23" spans="1:26" ht="15">
      <c r="A23" s="35" t="s">
        <v>573</v>
      </c>
      <c r="B23" s="35" t="s">
        <v>574</v>
      </c>
      <c r="C23" s="35" t="s">
        <v>63</v>
      </c>
      <c r="D23" s="35"/>
      <c r="E23" s="21"/>
      <c r="F23" s="21"/>
      <c r="G23" s="21"/>
      <c r="H23" s="21"/>
      <c r="I23" s="21"/>
      <c r="J23" s="21"/>
      <c r="K23" s="21"/>
      <c r="L23" s="21"/>
      <c r="M23" s="21"/>
      <c r="N23" s="21"/>
      <c r="O23" s="21"/>
      <c r="P23" s="21"/>
      <c r="Q23" s="21"/>
      <c r="R23" s="21"/>
      <c r="S23" s="21"/>
      <c r="T23" s="21"/>
      <c r="U23" s="21"/>
      <c r="V23" s="21"/>
      <c r="W23" s="21"/>
      <c r="X23" s="21"/>
      <c r="Y23" s="21"/>
      <c r="Z23" s="21"/>
    </row>
    <row r="24" spans="1:26" ht="15">
      <c r="A24" s="35" t="s">
        <v>598</v>
      </c>
      <c r="B24" s="35" t="s">
        <v>599</v>
      </c>
      <c r="C24" s="35" t="s">
        <v>63</v>
      </c>
      <c r="D24" s="35"/>
      <c r="E24" s="21"/>
      <c r="F24" s="21"/>
      <c r="G24" s="21"/>
      <c r="H24" s="21"/>
      <c r="I24" s="21"/>
      <c r="J24" s="21"/>
      <c r="K24" s="21"/>
      <c r="L24" s="21"/>
      <c r="M24" s="21"/>
      <c r="N24" s="21"/>
      <c r="O24" s="21"/>
      <c r="P24" s="21"/>
      <c r="Q24" s="21"/>
      <c r="R24" s="21"/>
      <c r="S24" s="21"/>
      <c r="T24" s="21"/>
      <c r="U24" s="21"/>
      <c r="V24" s="21"/>
      <c r="W24" s="21"/>
      <c r="X24" s="21"/>
      <c r="Y24" s="21"/>
      <c r="Z24" s="21"/>
    </row>
    <row r="25" spans="1:26" ht="15">
      <c r="A25" s="35" t="s">
        <v>622</v>
      </c>
      <c r="B25" s="35" t="s">
        <v>623</v>
      </c>
      <c r="C25" s="35" t="s">
        <v>63</v>
      </c>
      <c r="D25" s="35"/>
      <c r="E25" s="21"/>
      <c r="F25" s="21"/>
      <c r="G25" s="21"/>
      <c r="H25" s="21"/>
      <c r="I25" s="21"/>
      <c r="J25" s="21"/>
      <c r="K25" s="21"/>
      <c r="L25" s="21"/>
      <c r="M25" s="21"/>
      <c r="N25" s="21"/>
      <c r="O25" s="21"/>
      <c r="P25" s="21"/>
      <c r="Q25" s="21"/>
      <c r="R25" s="21"/>
      <c r="S25" s="21"/>
      <c r="T25" s="21"/>
      <c r="U25" s="21"/>
      <c r="V25" s="21"/>
      <c r="W25" s="21"/>
      <c r="X25" s="21"/>
      <c r="Y25" s="21"/>
      <c r="Z25" s="21"/>
    </row>
    <row r="26" spans="1:26" ht="15">
      <c r="A26" s="35" t="s">
        <v>645</v>
      </c>
      <c r="B26" s="35" t="s">
        <v>646</v>
      </c>
      <c r="C26" s="35" t="s">
        <v>63</v>
      </c>
      <c r="D26" s="35"/>
      <c r="E26" s="21"/>
      <c r="F26" s="21"/>
      <c r="G26" s="21"/>
      <c r="H26" s="21"/>
      <c r="I26" s="21"/>
      <c r="J26" s="21"/>
      <c r="K26" s="21"/>
      <c r="L26" s="21"/>
      <c r="M26" s="21"/>
      <c r="N26" s="21"/>
      <c r="O26" s="21"/>
      <c r="P26" s="21"/>
      <c r="Q26" s="21"/>
      <c r="R26" s="21"/>
      <c r="S26" s="21"/>
      <c r="T26" s="21"/>
      <c r="U26" s="21"/>
      <c r="V26" s="21"/>
      <c r="W26" s="21"/>
      <c r="X26" s="21"/>
      <c r="Y26" s="21"/>
      <c r="Z26" s="21"/>
    </row>
    <row r="27" spans="1:26" ht="15">
      <c r="A27" s="35" t="s">
        <v>668</v>
      </c>
      <c r="B27" s="35" t="s">
        <v>669</v>
      </c>
      <c r="C27" s="35" t="s">
        <v>63</v>
      </c>
      <c r="D27" s="35"/>
      <c r="E27" s="21"/>
      <c r="F27" s="21"/>
      <c r="G27" s="21"/>
      <c r="H27" s="21"/>
      <c r="I27" s="21"/>
      <c r="J27" s="21"/>
      <c r="K27" s="21"/>
      <c r="L27" s="21"/>
      <c r="M27" s="21"/>
      <c r="N27" s="21"/>
      <c r="O27" s="21"/>
      <c r="P27" s="21"/>
      <c r="Q27" s="21"/>
      <c r="R27" s="21"/>
      <c r="S27" s="21"/>
      <c r="T27" s="21"/>
      <c r="U27" s="21"/>
      <c r="V27" s="21"/>
      <c r="W27" s="21"/>
      <c r="X27" s="21"/>
      <c r="Y27" s="21"/>
      <c r="Z27" s="21"/>
    </row>
    <row r="28" spans="1:26" ht="15">
      <c r="A28" s="35" t="s">
        <v>693</v>
      </c>
      <c r="B28" s="35" t="s">
        <v>694</v>
      </c>
      <c r="C28" s="35" t="s">
        <v>63</v>
      </c>
      <c r="D28" s="35"/>
      <c r="E28" s="21"/>
      <c r="F28" s="21"/>
      <c r="G28" s="21"/>
      <c r="H28" s="21"/>
      <c r="I28" s="21"/>
      <c r="J28" s="21"/>
      <c r="K28" s="21"/>
      <c r="L28" s="21"/>
      <c r="M28" s="21"/>
      <c r="N28" s="21"/>
      <c r="O28" s="21"/>
      <c r="P28" s="21"/>
      <c r="Q28" s="21"/>
      <c r="R28" s="21"/>
      <c r="S28" s="21"/>
      <c r="T28" s="21"/>
      <c r="U28" s="21"/>
      <c r="V28" s="21"/>
      <c r="W28" s="21"/>
      <c r="X28" s="21"/>
      <c r="Y28" s="21"/>
      <c r="Z28" s="21"/>
    </row>
    <row r="29" spans="1:26" ht="15">
      <c r="A29" s="35" t="s">
        <v>714</v>
      </c>
      <c r="B29" s="35" t="s">
        <v>715</v>
      </c>
      <c r="C29" s="35" t="s">
        <v>63</v>
      </c>
      <c r="D29" s="35"/>
      <c r="E29" s="21"/>
      <c r="F29" s="21"/>
      <c r="G29" s="21"/>
      <c r="H29" s="21"/>
      <c r="I29" s="21"/>
      <c r="J29" s="21"/>
      <c r="K29" s="21"/>
      <c r="L29" s="21"/>
      <c r="M29" s="21"/>
      <c r="N29" s="21"/>
      <c r="O29" s="21"/>
      <c r="P29" s="21"/>
      <c r="Q29" s="21"/>
      <c r="R29" s="21"/>
      <c r="S29" s="21"/>
      <c r="T29" s="21"/>
      <c r="U29" s="21"/>
      <c r="V29" s="21"/>
      <c r="W29" s="21"/>
      <c r="X29" s="21"/>
      <c r="Y29" s="21"/>
      <c r="Z29" s="21"/>
    </row>
    <row r="30" spans="1:26" ht="15">
      <c r="A30" s="35" t="s">
        <v>740</v>
      </c>
      <c r="B30" s="35" t="s">
        <v>741</v>
      </c>
      <c r="C30" s="35" t="s">
        <v>63</v>
      </c>
      <c r="D30" s="35"/>
      <c r="E30" s="21"/>
      <c r="F30" s="21"/>
      <c r="G30" s="21"/>
      <c r="H30" s="21"/>
      <c r="I30" s="21"/>
      <c r="J30" s="21"/>
      <c r="K30" s="21"/>
      <c r="L30" s="21"/>
      <c r="M30" s="21"/>
      <c r="N30" s="21"/>
      <c r="O30" s="21"/>
      <c r="P30" s="21"/>
      <c r="Q30" s="21"/>
      <c r="R30" s="21"/>
      <c r="S30" s="21"/>
      <c r="T30" s="21"/>
      <c r="U30" s="21"/>
      <c r="V30" s="21"/>
      <c r="W30" s="21"/>
      <c r="X30" s="21"/>
      <c r="Y30" s="21"/>
      <c r="Z30" s="21"/>
    </row>
    <row r="31" spans="1:26" ht="165">
      <c r="A31" s="235" t="s">
        <v>768</v>
      </c>
      <c r="B31" s="36" t="s">
        <v>769</v>
      </c>
      <c r="C31" s="36" t="s">
        <v>73</v>
      </c>
      <c r="D31" s="36" t="s">
        <v>786</v>
      </c>
      <c r="E31" s="21"/>
      <c r="F31" s="21"/>
      <c r="G31" s="21"/>
      <c r="H31" s="21"/>
      <c r="I31" s="21"/>
      <c r="J31" s="21"/>
      <c r="K31" s="21"/>
      <c r="L31" s="21"/>
      <c r="M31" s="21"/>
      <c r="N31" s="21"/>
      <c r="O31" s="21"/>
      <c r="P31" s="21"/>
      <c r="Q31" s="21"/>
      <c r="R31" s="21"/>
      <c r="S31" s="21"/>
      <c r="T31" s="21"/>
      <c r="U31" s="21"/>
      <c r="V31" s="21"/>
      <c r="W31" s="21"/>
      <c r="X31" s="21"/>
      <c r="Y31" s="21"/>
      <c r="Z31" s="21"/>
    </row>
    <row r="32" spans="1:26" ht="15">
      <c r="A32" s="35" t="s">
        <v>792</v>
      </c>
      <c r="B32" s="35" t="s">
        <v>793</v>
      </c>
      <c r="C32" s="35" t="s">
        <v>63</v>
      </c>
      <c r="D32" s="35"/>
      <c r="E32" s="21"/>
      <c r="F32" s="21"/>
      <c r="G32" s="21"/>
      <c r="H32" s="21"/>
      <c r="I32" s="21"/>
      <c r="J32" s="21"/>
      <c r="K32" s="21"/>
      <c r="L32" s="21"/>
      <c r="M32" s="21"/>
      <c r="N32" s="21"/>
      <c r="O32" s="21"/>
      <c r="P32" s="21"/>
      <c r="Q32" s="21"/>
      <c r="R32" s="21"/>
      <c r="S32" s="21"/>
      <c r="T32" s="21"/>
      <c r="U32" s="21"/>
      <c r="V32" s="21"/>
      <c r="W32" s="21"/>
      <c r="X32" s="21"/>
      <c r="Y32" s="21"/>
      <c r="Z32" s="21"/>
    </row>
    <row r="33" spans="1:26" ht="15">
      <c r="A33" s="35" t="s">
        <v>817</v>
      </c>
      <c r="B33" s="35" t="s">
        <v>818</v>
      </c>
      <c r="C33" s="35" t="s">
        <v>63</v>
      </c>
      <c r="D33" s="35"/>
      <c r="E33" s="21"/>
      <c r="F33" s="21"/>
      <c r="G33" s="21"/>
      <c r="H33" s="21"/>
      <c r="I33" s="21"/>
      <c r="J33" s="21"/>
      <c r="K33" s="21"/>
      <c r="L33" s="21"/>
      <c r="M33" s="21"/>
      <c r="N33" s="21"/>
      <c r="O33" s="21"/>
      <c r="P33" s="21"/>
      <c r="Q33" s="21"/>
      <c r="R33" s="21"/>
      <c r="S33" s="21"/>
      <c r="T33" s="21"/>
      <c r="U33" s="21"/>
      <c r="V33" s="21"/>
      <c r="W33" s="21"/>
      <c r="X33" s="21"/>
      <c r="Y33" s="21"/>
      <c r="Z33" s="21"/>
    </row>
    <row r="34" spans="1:26" ht="15">
      <c r="A34" s="35" t="s">
        <v>864</v>
      </c>
      <c r="B34" s="35" t="s">
        <v>865</v>
      </c>
      <c r="C34" s="35" t="s">
        <v>63</v>
      </c>
      <c r="D34" s="35"/>
      <c r="E34" s="21"/>
      <c r="F34" s="21"/>
      <c r="G34" s="21"/>
      <c r="H34" s="21"/>
      <c r="I34" s="21"/>
      <c r="J34" s="21"/>
      <c r="K34" s="21"/>
      <c r="L34" s="21"/>
      <c r="M34" s="21"/>
      <c r="N34" s="21"/>
      <c r="O34" s="21"/>
      <c r="P34" s="21"/>
      <c r="Q34" s="21"/>
      <c r="R34" s="21"/>
      <c r="S34" s="21"/>
      <c r="T34" s="21"/>
      <c r="U34" s="21"/>
      <c r="V34" s="21"/>
      <c r="W34" s="21"/>
      <c r="X34" s="21"/>
      <c r="Y34" s="21"/>
      <c r="Z34" s="21"/>
    </row>
    <row r="35" spans="1:26" ht="15">
      <c r="A35" s="35" t="s">
        <v>886</v>
      </c>
      <c r="B35" s="35" t="s">
        <v>887</v>
      </c>
      <c r="C35" s="35" t="s">
        <v>63</v>
      </c>
      <c r="D35" s="35"/>
      <c r="E35" s="21"/>
      <c r="F35" s="21"/>
      <c r="G35" s="21"/>
      <c r="H35" s="21"/>
      <c r="I35" s="21"/>
      <c r="J35" s="21"/>
      <c r="K35" s="21"/>
      <c r="L35" s="21"/>
      <c r="M35" s="21"/>
      <c r="N35" s="21"/>
      <c r="O35" s="21"/>
      <c r="P35" s="21"/>
      <c r="Q35" s="21"/>
      <c r="R35" s="21"/>
      <c r="S35" s="21"/>
      <c r="T35" s="21"/>
      <c r="U35" s="21"/>
      <c r="V35" s="21"/>
      <c r="W35" s="21"/>
      <c r="X35" s="21"/>
      <c r="Y35" s="21"/>
      <c r="Z35" s="21"/>
    </row>
    <row r="36" spans="1:26" ht="16">
      <c r="A36" s="37" t="s">
        <v>908</v>
      </c>
      <c r="B36" s="35" t="s">
        <v>909</v>
      </c>
      <c r="C36" s="35" t="s">
        <v>63</v>
      </c>
      <c r="D36" s="35"/>
      <c r="E36" s="21"/>
      <c r="F36" s="21"/>
      <c r="G36" s="21"/>
      <c r="H36" s="21"/>
      <c r="I36" s="21"/>
      <c r="J36" s="21"/>
      <c r="K36" s="21"/>
      <c r="L36" s="21"/>
      <c r="M36" s="21"/>
      <c r="N36" s="21"/>
      <c r="O36" s="21"/>
      <c r="P36" s="21"/>
      <c r="Q36" s="21"/>
      <c r="R36" s="21"/>
      <c r="S36" s="21"/>
      <c r="T36" s="21"/>
      <c r="U36" s="21"/>
      <c r="V36" s="21"/>
      <c r="W36" s="21"/>
      <c r="X36" s="21"/>
      <c r="Y36" s="21"/>
      <c r="Z36" s="21"/>
    </row>
    <row r="37" spans="1:26" ht="15">
      <c r="A37" s="35" t="s">
        <v>929</v>
      </c>
      <c r="B37" s="35" t="s">
        <v>930</v>
      </c>
      <c r="C37" s="35" t="s">
        <v>63</v>
      </c>
      <c r="D37" s="35"/>
      <c r="E37" s="21"/>
      <c r="F37" s="21"/>
      <c r="G37" s="21"/>
      <c r="H37" s="21"/>
      <c r="I37" s="21"/>
      <c r="J37" s="21"/>
      <c r="K37" s="21"/>
      <c r="L37" s="21"/>
      <c r="M37" s="21"/>
      <c r="N37" s="21"/>
      <c r="O37" s="21"/>
      <c r="P37" s="21"/>
      <c r="Q37" s="21"/>
      <c r="R37" s="21"/>
      <c r="S37" s="21"/>
      <c r="T37" s="21"/>
      <c r="U37" s="21"/>
      <c r="V37" s="21"/>
      <c r="W37" s="21"/>
      <c r="X37" s="21"/>
      <c r="Y37" s="21"/>
      <c r="Z37" s="21"/>
    </row>
    <row r="38" spans="1:26" ht="195">
      <c r="A38" s="36" t="s">
        <v>955</v>
      </c>
      <c r="B38" s="36" t="s">
        <v>956</v>
      </c>
      <c r="C38" s="36" t="s">
        <v>73</v>
      </c>
      <c r="D38" s="36" t="s">
        <v>974</v>
      </c>
      <c r="E38" s="21"/>
      <c r="F38" s="21"/>
      <c r="G38" s="21"/>
      <c r="H38" s="21"/>
      <c r="I38" s="21"/>
      <c r="J38" s="21"/>
      <c r="K38" s="21"/>
      <c r="L38" s="21"/>
      <c r="M38" s="21"/>
      <c r="N38" s="21"/>
      <c r="O38" s="21"/>
      <c r="P38" s="21"/>
      <c r="Q38" s="21"/>
      <c r="R38" s="21"/>
      <c r="S38" s="21"/>
      <c r="T38" s="21"/>
      <c r="U38" s="21"/>
      <c r="V38" s="21"/>
      <c r="W38" s="21"/>
      <c r="X38" s="21"/>
      <c r="Y38" s="21"/>
      <c r="Z38" s="21"/>
    </row>
    <row r="39" spans="1:26" ht="15">
      <c r="A39" s="35" t="s">
        <v>978</v>
      </c>
      <c r="B39" s="35" t="s">
        <v>979</v>
      </c>
      <c r="C39" s="35" t="s">
        <v>63</v>
      </c>
      <c r="D39" s="35"/>
      <c r="E39" s="21"/>
      <c r="F39" s="21"/>
      <c r="G39" s="21"/>
      <c r="H39" s="21"/>
      <c r="I39" s="21"/>
      <c r="J39" s="21"/>
      <c r="K39" s="21"/>
      <c r="L39" s="21"/>
      <c r="M39" s="21"/>
      <c r="N39" s="21"/>
      <c r="O39" s="21"/>
      <c r="P39" s="21"/>
      <c r="Q39" s="21"/>
      <c r="R39" s="21"/>
      <c r="S39" s="21"/>
      <c r="T39" s="21"/>
      <c r="U39" s="21"/>
      <c r="V39" s="21"/>
      <c r="W39" s="21"/>
      <c r="X39" s="21"/>
      <c r="Y39" s="21"/>
      <c r="Z39" s="21"/>
    </row>
    <row r="40" spans="1:26" ht="15">
      <c r="A40" s="35" t="s">
        <v>995</v>
      </c>
      <c r="B40" s="35" t="s">
        <v>996</v>
      </c>
      <c r="C40" s="35" t="s">
        <v>63</v>
      </c>
      <c r="D40" s="35"/>
      <c r="E40" s="21"/>
      <c r="F40" s="21"/>
      <c r="G40" s="21"/>
      <c r="H40" s="21"/>
      <c r="I40" s="21"/>
      <c r="J40" s="21"/>
      <c r="K40" s="21"/>
      <c r="L40" s="21"/>
      <c r="M40" s="21"/>
      <c r="N40" s="21"/>
      <c r="O40" s="21"/>
      <c r="P40" s="21"/>
      <c r="Q40" s="21"/>
      <c r="R40" s="21"/>
      <c r="S40" s="21"/>
      <c r="T40" s="21"/>
      <c r="U40" s="21"/>
      <c r="V40" s="21"/>
      <c r="W40" s="21"/>
      <c r="X40" s="21"/>
      <c r="Y40" s="21"/>
      <c r="Z40" s="21"/>
    </row>
    <row r="41" spans="1:26" ht="105">
      <c r="A41" s="36" t="s">
        <v>1017</v>
      </c>
      <c r="B41" s="36" t="s">
        <v>1018</v>
      </c>
      <c r="C41" s="36" t="s">
        <v>73</v>
      </c>
      <c r="D41" s="36" t="s">
        <v>1038</v>
      </c>
      <c r="E41" s="21"/>
      <c r="F41" s="21"/>
      <c r="G41" s="21"/>
      <c r="H41" s="21"/>
      <c r="I41" s="21"/>
      <c r="J41" s="21"/>
      <c r="K41" s="21"/>
      <c r="L41" s="21"/>
      <c r="M41" s="21"/>
      <c r="N41" s="21"/>
      <c r="O41" s="21"/>
      <c r="P41" s="21"/>
      <c r="Q41" s="21"/>
      <c r="R41" s="21"/>
      <c r="S41" s="21"/>
      <c r="T41" s="21"/>
      <c r="U41" s="21"/>
      <c r="V41" s="21"/>
      <c r="W41" s="21"/>
      <c r="X41" s="21"/>
      <c r="Y41" s="21"/>
      <c r="Z41" s="21"/>
    </row>
    <row r="42" spans="1:26" ht="15">
      <c r="A42" s="35" t="s">
        <v>295</v>
      </c>
      <c r="B42" s="35" t="s">
        <v>296</v>
      </c>
      <c r="C42" s="35" t="s">
        <v>63</v>
      </c>
      <c r="D42" s="35"/>
      <c r="E42" s="21"/>
      <c r="F42" s="21"/>
      <c r="G42" s="21"/>
      <c r="H42" s="21"/>
      <c r="I42" s="21"/>
      <c r="J42" s="21"/>
      <c r="K42" s="21"/>
      <c r="L42" s="21"/>
      <c r="M42" s="21"/>
      <c r="N42" s="21"/>
      <c r="O42" s="21"/>
      <c r="P42" s="21"/>
      <c r="Q42" s="21"/>
      <c r="R42" s="21"/>
      <c r="S42" s="21"/>
      <c r="T42" s="21"/>
      <c r="U42" s="21"/>
      <c r="V42" s="21"/>
      <c r="W42" s="21"/>
      <c r="X42" s="21"/>
      <c r="Y42" s="21"/>
      <c r="Z42" s="21"/>
    </row>
    <row r="43" spans="1:26" ht="15">
      <c r="A43" s="35" t="s">
        <v>1042</v>
      </c>
      <c r="B43" s="35" t="s">
        <v>1043</v>
      </c>
      <c r="C43" s="35" t="s">
        <v>63</v>
      </c>
      <c r="D43" s="35"/>
      <c r="E43" s="21"/>
      <c r="F43" s="21"/>
      <c r="G43" s="21"/>
      <c r="H43" s="21"/>
      <c r="I43" s="21"/>
      <c r="J43" s="21"/>
      <c r="K43" s="21"/>
      <c r="L43" s="21"/>
      <c r="M43" s="21"/>
      <c r="N43" s="21"/>
      <c r="O43" s="21"/>
      <c r="P43" s="21"/>
      <c r="Q43" s="21"/>
      <c r="R43" s="21"/>
      <c r="S43" s="21"/>
      <c r="T43" s="21"/>
      <c r="U43" s="21"/>
      <c r="V43" s="21"/>
      <c r="W43" s="21"/>
      <c r="X43" s="21"/>
      <c r="Y43" s="21"/>
      <c r="Z43" s="21"/>
    </row>
    <row r="44" spans="1:26" ht="15">
      <c r="A44" s="35" t="s">
        <v>1065</v>
      </c>
      <c r="B44" s="35" t="s">
        <v>1066</v>
      </c>
      <c r="C44" s="35" t="s">
        <v>63</v>
      </c>
      <c r="D44" s="35"/>
      <c r="E44" s="21"/>
      <c r="F44" s="21"/>
      <c r="G44" s="21"/>
      <c r="H44" s="21"/>
      <c r="I44" s="21"/>
      <c r="J44" s="21"/>
      <c r="K44" s="21"/>
      <c r="L44" s="21"/>
      <c r="M44" s="21"/>
      <c r="N44" s="21"/>
      <c r="O44" s="21"/>
      <c r="P44" s="21"/>
      <c r="Q44" s="21"/>
      <c r="R44" s="21"/>
      <c r="S44" s="21"/>
      <c r="T44" s="21"/>
      <c r="U44" s="21"/>
      <c r="V44" s="21"/>
      <c r="W44" s="21"/>
      <c r="X44" s="21"/>
      <c r="Y44" s="21"/>
      <c r="Z44" s="21"/>
    </row>
    <row r="45" spans="1:26" ht="165">
      <c r="A45" s="36" t="s">
        <v>1087</v>
      </c>
      <c r="B45" s="36" t="s">
        <v>1088</v>
      </c>
      <c r="C45" s="36" t="s">
        <v>73</v>
      </c>
      <c r="D45" s="36" t="s">
        <v>1104</v>
      </c>
      <c r="E45" s="21"/>
      <c r="F45" s="21"/>
      <c r="G45" s="21"/>
      <c r="H45" s="21"/>
      <c r="I45" s="21"/>
      <c r="J45" s="21"/>
      <c r="K45" s="21"/>
      <c r="L45" s="21"/>
      <c r="M45" s="21"/>
      <c r="N45" s="21"/>
      <c r="O45" s="21"/>
      <c r="P45" s="21"/>
      <c r="Q45" s="21"/>
      <c r="R45" s="21"/>
      <c r="S45" s="21"/>
      <c r="T45" s="21"/>
      <c r="U45" s="21"/>
      <c r="V45" s="21"/>
      <c r="W45" s="21"/>
      <c r="X45" s="21"/>
      <c r="Y45" s="21"/>
      <c r="Z45" s="21"/>
    </row>
    <row r="46" spans="1:26" ht="15">
      <c r="A46" s="35" t="s">
        <v>1109</v>
      </c>
      <c r="B46" s="35" t="s">
        <v>1110</v>
      </c>
      <c r="C46" s="35" t="s">
        <v>63</v>
      </c>
      <c r="D46" s="35"/>
      <c r="E46" s="21"/>
      <c r="F46" s="21"/>
      <c r="G46" s="21"/>
      <c r="H46" s="21"/>
      <c r="I46" s="21"/>
      <c r="J46" s="21"/>
      <c r="K46" s="21"/>
      <c r="L46" s="21"/>
      <c r="M46" s="21"/>
      <c r="N46" s="21"/>
      <c r="O46" s="21"/>
      <c r="P46" s="21"/>
      <c r="Q46" s="21"/>
      <c r="R46" s="21"/>
      <c r="S46" s="21"/>
      <c r="T46" s="21"/>
      <c r="U46" s="21"/>
      <c r="V46" s="21"/>
      <c r="W46" s="21"/>
      <c r="X46" s="21"/>
      <c r="Y46" s="21"/>
      <c r="Z46" s="21"/>
    </row>
    <row r="47" spans="1:26" ht="15">
      <c r="A47" s="35" t="s">
        <v>1153</v>
      </c>
      <c r="B47" s="35" t="s">
        <v>1154</v>
      </c>
      <c r="C47" s="35" t="s">
        <v>63</v>
      </c>
      <c r="D47" s="35"/>
      <c r="E47" s="21"/>
      <c r="F47" s="21"/>
      <c r="G47" s="21"/>
      <c r="H47" s="21"/>
      <c r="I47" s="21"/>
      <c r="J47" s="21"/>
      <c r="K47" s="21"/>
      <c r="L47" s="21"/>
      <c r="M47" s="21"/>
      <c r="N47" s="21"/>
      <c r="O47" s="21"/>
      <c r="P47" s="21"/>
      <c r="Q47" s="21"/>
      <c r="R47" s="21"/>
      <c r="S47" s="21"/>
      <c r="T47" s="21"/>
      <c r="U47" s="21"/>
      <c r="V47" s="21"/>
      <c r="W47" s="21"/>
      <c r="X47" s="21"/>
      <c r="Y47" s="21"/>
      <c r="Z47" s="21"/>
    </row>
    <row r="48" spans="1:26" ht="14">
      <c r="A48" s="230" t="s">
        <v>445</v>
      </c>
      <c r="B48" s="230" t="s">
        <v>446</v>
      </c>
      <c r="C48" s="230" t="s">
        <v>63</v>
      </c>
      <c r="D48" s="35"/>
      <c r="E48" s="21"/>
      <c r="F48" s="21"/>
      <c r="G48" s="21"/>
      <c r="H48" s="21"/>
      <c r="I48" s="21"/>
      <c r="J48" s="21"/>
      <c r="K48" s="21"/>
      <c r="L48" s="21"/>
      <c r="M48" s="21"/>
      <c r="N48" s="21"/>
      <c r="O48" s="21"/>
      <c r="P48" s="21"/>
      <c r="Q48" s="21"/>
      <c r="R48" s="21"/>
      <c r="S48" s="21"/>
      <c r="T48" s="21"/>
      <c r="U48" s="21"/>
      <c r="V48" s="21"/>
      <c r="W48" s="21"/>
      <c r="X48" s="21"/>
      <c r="Y48" s="21"/>
      <c r="Z48" s="21"/>
    </row>
    <row r="49" spans="1:26" ht="14">
      <c r="A49" s="230" t="s">
        <v>1129</v>
      </c>
      <c r="B49" s="230" t="s">
        <v>1130</v>
      </c>
      <c r="C49" s="230" t="s">
        <v>63</v>
      </c>
      <c r="D49" s="35"/>
      <c r="E49" s="21"/>
      <c r="F49" s="21"/>
      <c r="G49" s="21"/>
      <c r="H49" s="21"/>
      <c r="I49" s="21"/>
      <c r="J49" s="21"/>
      <c r="K49" s="21"/>
      <c r="L49" s="21"/>
      <c r="M49" s="21"/>
      <c r="N49" s="21"/>
      <c r="O49" s="21"/>
      <c r="P49" s="21"/>
      <c r="Q49" s="21"/>
      <c r="R49" s="21"/>
      <c r="S49" s="21"/>
      <c r="T49" s="21"/>
      <c r="U49" s="21"/>
      <c r="V49" s="21"/>
      <c r="W49" s="21"/>
      <c r="X49" s="21"/>
      <c r="Y49" s="21"/>
      <c r="Z49" s="21"/>
    </row>
    <row r="50" spans="1:26" ht="14">
      <c r="A50" s="230" t="s">
        <v>842</v>
      </c>
      <c r="B50" s="230" t="s">
        <v>843</v>
      </c>
      <c r="C50" s="230" t="s">
        <v>63</v>
      </c>
      <c r="D50" s="35"/>
      <c r="E50" s="21"/>
      <c r="F50" s="21"/>
      <c r="G50" s="21"/>
      <c r="H50" s="21"/>
      <c r="I50" s="21"/>
      <c r="J50" s="21"/>
      <c r="K50" s="21"/>
      <c r="L50" s="21"/>
      <c r="M50" s="21"/>
      <c r="N50" s="21"/>
      <c r="O50" s="21"/>
      <c r="P50" s="21"/>
      <c r="Q50" s="21"/>
      <c r="R50" s="21"/>
      <c r="S50" s="21"/>
      <c r="T50" s="21"/>
      <c r="U50" s="21"/>
      <c r="V50" s="21"/>
      <c r="W50" s="21"/>
      <c r="X50" s="21"/>
      <c r="Y50" s="21"/>
      <c r="Z50" s="21"/>
    </row>
    <row r="51" spans="1:26" ht="14">
      <c r="A51" s="230" t="s">
        <v>1177</v>
      </c>
      <c r="B51" s="230" t="s">
        <v>1178</v>
      </c>
      <c r="C51" s="230" t="s">
        <v>63</v>
      </c>
      <c r="D51" s="35"/>
      <c r="E51" s="21"/>
      <c r="F51" s="21"/>
      <c r="G51" s="21"/>
      <c r="H51" s="21"/>
      <c r="I51" s="21"/>
      <c r="J51" s="21"/>
      <c r="K51" s="21"/>
      <c r="L51" s="21"/>
      <c r="M51" s="21"/>
      <c r="N51" s="21"/>
      <c r="O51" s="21"/>
      <c r="P51" s="21"/>
      <c r="Q51" s="21"/>
      <c r="R51" s="21"/>
      <c r="S51" s="21"/>
      <c r="T51" s="21"/>
      <c r="U51" s="21"/>
      <c r="V51" s="21"/>
      <c r="W51" s="21"/>
      <c r="X51" s="21"/>
      <c r="Y51" s="21"/>
      <c r="Z51" s="21"/>
    </row>
    <row r="52" spans="1:26" ht="14">
      <c r="A52" s="11"/>
      <c r="B52" s="11"/>
      <c r="C52" s="11"/>
      <c r="D52" s="5"/>
      <c r="E52" s="21"/>
      <c r="F52" s="21"/>
      <c r="G52" s="21"/>
      <c r="H52" s="21"/>
      <c r="I52" s="21"/>
      <c r="J52" s="21"/>
      <c r="K52" s="21"/>
      <c r="L52" s="21"/>
      <c r="M52" s="21"/>
      <c r="N52" s="21"/>
      <c r="O52" s="21"/>
      <c r="P52" s="21"/>
      <c r="Q52" s="21"/>
      <c r="R52" s="21"/>
      <c r="S52" s="21"/>
      <c r="T52" s="21"/>
      <c r="U52" s="21"/>
      <c r="V52" s="21"/>
      <c r="W52" s="21"/>
      <c r="X52" s="21"/>
      <c r="Y52" s="21"/>
      <c r="Z52" s="21"/>
    </row>
    <row r="53" spans="1:26" ht="14">
      <c r="A53" s="11"/>
      <c r="B53" s="11"/>
      <c r="C53" s="11"/>
      <c r="D53" s="5"/>
      <c r="E53" s="21"/>
      <c r="F53" s="21"/>
      <c r="G53" s="21"/>
      <c r="H53" s="21"/>
      <c r="I53" s="21"/>
      <c r="J53" s="21"/>
      <c r="K53" s="21"/>
      <c r="L53" s="21"/>
      <c r="M53" s="21"/>
      <c r="N53" s="21"/>
      <c r="O53" s="21"/>
      <c r="P53" s="21"/>
      <c r="Q53" s="21"/>
      <c r="R53" s="21"/>
      <c r="S53" s="21"/>
      <c r="T53" s="21"/>
      <c r="U53" s="21"/>
      <c r="V53" s="21"/>
      <c r="W53" s="21"/>
      <c r="X53" s="21"/>
      <c r="Y53" s="21"/>
      <c r="Z53" s="21"/>
    </row>
    <row r="54" spans="1:26" ht="14">
      <c r="A54" s="11"/>
      <c r="B54" s="11"/>
      <c r="C54" s="11"/>
      <c r="D54" s="5"/>
      <c r="E54" s="21"/>
      <c r="F54" s="21"/>
      <c r="G54" s="21"/>
      <c r="H54" s="21"/>
      <c r="I54" s="21"/>
      <c r="J54" s="21"/>
      <c r="K54" s="21"/>
      <c r="L54" s="21"/>
      <c r="M54" s="21"/>
      <c r="N54" s="21"/>
      <c r="O54" s="21"/>
      <c r="P54" s="21"/>
      <c r="Q54" s="21"/>
      <c r="R54" s="21"/>
      <c r="S54" s="21"/>
      <c r="T54" s="21"/>
      <c r="U54" s="21"/>
      <c r="V54" s="21"/>
      <c r="W54" s="21"/>
      <c r="X54" s="21"/>
      <c r="Y54" s="21"/>
      <c r="Z54" s="21"/>
    </row>
    <row r="55" spans="1:26" ht="14">
      <c r="A55" s="226" t="s">
        <v>2529</v>
      </c>
      <c r="B55" s="226"/>
      <c r="C55" s="132"/>
      <c r="D55" s="236"/>
      <c r="E55" s="21"/>
      <c r="F55" s="21"/>
      <c r="G55" s="21"/>
      <c r="H55" s="21"/>
      <c r="I55" s="21"/>
      <c r="J55" s="21"/>
      <c r="K55" s="21"/>
      <c r="L55" s="21"/>
      <c r="M55" s="21"/>
      <c r="N55" s="21"/>
      <c r="O55" s="21"/>
      <c r="P55" s="21"/>
      <c r="Q55" s="21"/>
      <c r="R55" s="21"/>
      <c r="S55" s="21"/>
      <c r="T55" s="21"/>
      <c r="U55" s="21"/>
      <c r="V55" s="21"/>
      <c r="W55" s="21"/>
      <c r="X55" s="21"/>
      <c r="Y55" s="21"/>
      <c r="Z55" s="21"/>
    </row>
    <row r="56" spans="1:26" ht="45">
      <c r="A56" s="227" t="s">
        <v>2326</v>
      </c>
      <c r="B56" s="249" t="s">
        <v>1793</v>
      </c>
      <c r="C56" s="249" t="s">
        <v>46</v>
      </c>
      <c r="D56" s="249" t="s">
        <v>47</v>
      </c>
      <c r="E56" s="21"/>
      <c r="F56" s="21"/>
      <c r="G56" s="21"/>
      <c r="H56" s="21"/>
      <c r="I56" s="21"/>
      <c r="J56" s="21"/>
      <c r="K56" s="21"/>
      <c r="L56" s="21"/>
      <c r="M56" s="21"/>
      <c r="N56" s="21"/>
      <c r="O56" s="21"/>
      <c r="P56" s="21"/>
      <c r="Q56" s="21"/>
      <c r="R56" s="21"/>
      <c r="S56" s="21"/>
      <c r="T56" s="21"/>
      <c r="U56" s="21"/>
      <c r="V56" s="21"/>
      <c r="W56" s="21"/>
      <c r="X56" s="21"/>
      <c r="Y56" s="21"/>
      <c r="Z56" s="21"/>
    </row>
    <row r="57" spans="1:26" ht="270">
      <c r="A57" s="198" t="s">
        <v>471</v>
      </c>
      <c r="B57" s="124" t="s">
        <v>472</v>
      </c>
      <c r="C57" s="124" t="s">
        <v>73</v>
      </c>
      <c r="D57" s="124" t="s">
        <v>2530</v>
      </c>
      <c r="E57" s="21"/>
      <c r="F57" s="21"/>
      <c r="G57" s="21"/>
      <c r="H57" s="21"/>
      <c r="I57" s="21"/>
      <c r="J57" s="21"/>
      <c r="K57" s="21"/>
      <c r="L57" s="21"/>
      <c r="M57" s="21"/>
      <c r="N57" s="21"/>
      <c r="O57" s="21"/>
      <c r="P57" s="21"/>
      <c r="Q57" s="21"/>
      <c r="R57" s="21"/>
      <c r="S57" s="21"/>
      <c r="T57" s="21"/>
      <c r="U57" s="21"/>
      <c r="V57" s="21"/>
      <c r="W57" s="21"/>
      <c r="X57" s="21"/>
      <c r="Y57" s="21"/>
      <c r="Z57" s="21"/>
    </row>
    <row r="58" spans="1:26" ht="319">
      <c r="A58" s="198" t="s">
        <v>499</v>
      </c>
      <c r="B58" s="124" t="s">
        <v>500</v>
      </c>
      <c r="C58" s="124" t="s">
        <v>73</v>
      </c>
      <c r="D58" s="143" t="s">
        <v>2531</v>
      </c>
      <c r="E58" s="21"/>
      <c r="F58" s="21"/>
      <c r="G58" s="21"/>
      <c r="H58" s="21"/>
      <c r="I58" s="21"/>
      <c r="J58" s="21"/>
      <c r="K58" s="21"/>
      <c r="L58" s="21"/>
      <c r="M58" s="21"/>
      <c r="N58" s="21"/>
      <c r="O58" s="21"/>
      <c r="P58" s="21"/>
      <c r="Q58" s="21"/>
      <c r="R58" s="21"/>
      <c r="S58" s="21"/>
      <c r="T58" s="21"/>
      <c r="U58" s="21"/>
      <c r="V58" s="21"/>
      <c r="W58" s="21"/>
      <c r="X58" s="21"/>
      <c r="Y58" s="21"/>
      <c r="Z58" s="21"/>
    </row>
    <row r="59" spans="1:26" ht="165">
      <c r="A59" s="250" t="s">
        <v>768</v>
      </c>
      <c r="B59" s="124" t="s">
        <v>769</v>
      </c>
      <c r="C59" s="124" t="s">
        <v>73</v>
      </c>
      <c r="D59" s="124" t="s">
        <v>786</v>
      </c>
      <c r="E59" s="21"/>
      <c r="F59" s="21"/>
      <c r="G59" s="21"/>
      <c r="H59" s="21"/>
      <c r="I59" s="21"/>
      <c r="J59" s="21"/>
      <c r="K59" s="21"/>
      <c r="L59" s="21"/>
      <c r="M59" s="21"/>
      <c r="N59" s="21"/>
      <c r="O59" s="21"/>
      <c r="P59" s="21"/>
      <c r="Q59" s="21"/>
      <c r="R59" s="21"/>
      <c r="S59" s="21"/>
      <c r="T59" s="21"/>
      <c r="U59" s="21"/>
      <c r="V59" s="21"/>
      <c r="W59" s="21"/>
      <c r="X59" s="21"/>
      <c r="Y59" s="21"/>
      <c r="Z59" s="21"/>
    </row>
    <row r="60" spans="1:26" ht="195">
      <c r="A60" s="198" t="s">
        <v>955</v>
      </c>
      <c r="B60" s="124" t="s">
        <v>956</v>
      </c>
      <c r="C60" s="124" t="s">
        <v>73</v>
      </c>
      <c r="D60" s="124" t="s">
        <v>974</v>
      </c>
      <c r="E60" s="21"/>
      <c r="F60" s="21"/>
      <c r="G60" s="21"/>
      <c r="H60" s="21"/>
      <c r="I60" s="21"/>
      <c r="J60" s="21"/>
      <c r="K60" s="21"/>
      <c r="L60" s="21"/>
      <c r="M60" s="21"/>
      <c r="N60" s="21"/>
      <c r="O60" s="21"/>
      <c r="P60" s="21"/>
      <c r="Q60" s="21"/>
      <c r="R60" s="21"/>
      <c r="S60" s="21"/>
      <c r="T60" s="21"/>
      <c r="U60" s="21"/>
      <c r="V60" s="21"/>
      <c r="W60" s="21"/>
      <c r="X60" s="21"/>
      <c r="Y60" s="21"/>
      <c r="Z60" s="21"/>
    </row>
    <row r="61" spans="1:26" ht="105">
      <c r="A61" s="198" t="s">
        <v>1017</v>
      </c>
      <c r="B61" s="124" t="s">
        <v>1018</v>
      </c>
      <c r="C61" s="124" t="s">
        <v>73</v>
      </c>
      <c r="D61" s="124" t="s">
        <v>1038</v>
      </c>
      <c r="E61" s="21"/>
      <c r="F61" s="21"/>
      <c r="G61" s="21"/>
      <c r="H61" s="21"/>
      <c r="I61" s="21"/>
      <c r="J61" s="21"/>
      <c r="K61" s="21"/>
      <c r="L61" s="21"/>
      <c r="M61" s="21"/>
      <c r="N61" s="21"/>
      <c r="O61" s="21"/>
      <c r="P61" s="21"/>
      <c r="Q61" s="21"/>
      <c r="R61" s="21"/>
      <c r="S61" s="21"/>
      <c r="T61" s="21"/>
      <c r="U61" s="21"/>
      <c r="V61" s="21"/>
      <c r="W61" s="21"/>
      <c r="X61" s="21"/>
      <c r="Y61" s="21"/>
      <c r="Z61" s="21"/>
    </row>
    <row r="62" spans="1:26" ht="165">
      <c r="A62" s="198" t="s">
        <v>1087</v>
      </c>
      <c r="B62" s="124" t="s">
        <v>1088</v>
      </c>
      <c r="C62" s="124" t="s">
        <v>73</v>
      </c>
      <c r="D62" s="124" t="s">
        <v>1104</v>
      </c>
      <c r="E62" s="21"/>
      <c r="F62" s="21"/>
      <c r="G62" s="21"/>
      <c r="H62" s="21"/>
      <c r="I62" s="21"/>
      <c r="J62" s="21"/>
      <c r="K62" s="21"/>
      <c r="L62" s="21"/>
      <c r="M62" s="21"/>
      <c r="N62" s="21"/>
      <c r="O62" s="21"/>
      <c r="P62" s="21"/>
      <c r="Q62" s="21"/>
      <c r="R62" s="21"/>
      <c r="S62" s="21"/>
      <c r="T62" s="21"/>
      <c r="U62" s="21"/>
      <c r="V62" s="21"/>
      <c r="W62" s="21"/>
      <c r="X62" s="21"/>
      <c r="Y62" s="21"/>
      <c r="Z62" s="21"/>
    </row>
    <row r="63" spans="1:26" ht="14">
      <c r="A63" s="11"/>
      <c r="B63" s="11"/>
      <c r="C63" s="11"/>
      <c r="D63" s="5"/>
      <c r="E63" s="21"/>
      <c r="F63" s="21"/>
      <c r="G63" s="21"/>
      <c r="H63" s="21"/>
      <c r="I63" s="21"/>
      <c r="J63" s="21"/>
      <c r="K63" s="21"/>
      <c r="L63" s="21"/>
      <c r="M63" s="21"/>
      <c r="N63" s="21"/>
      <c r="O63" s="21"/>
      <c r="P63" s="21"/>
      <c r="Q63" s="21"/>
      <c r="R63" s="21"/>
      <c r="S63" s="21"/>
      <c r="T63" s="21"/>
      <c r="U63" s="21"/>
      <c r="V63" s="21"/>
      <c r="W63" s="21"/>
      <c r="X63" s="21"/>
      <c r="Y63" s="21"/>
      <c r="Z63" s="21"/>
    </row>
    <row r="64" spans="1:26" ht="14">
      <c r="A64" s="11"/>
      <c r="B64" s="11"/>
      <c r="C64" s="11"/>
      <c r="D64" s="5"/>
      <c r="E64" s="21"/>
      <c r="F64" s="21"/>
      <c r="G64" s="21"/>
      <c r="H64" s="21"/>
      <c r="I64" s="21"/>
      <c r="J64" s="21"/>
      <c r="K64" s="21"/>
      <c r="L64" s="21"/>
      <c r="M64" s="21"/>
      <c r="N64" s="21"/>
      <c r="O64" s="21"/>
      <c r="P64" s="21"/>
      <c r="Q64" s="21"/>
      <c r="R64" s="21"/>
      <c r="S64" s="21"/>
      <c r="T64" s="21"/>
      <c r="U64" s="21"/>
      <c r="V64" s="21"/>
      <c r="W64" s="21"/>
      <c r="X64" s="21"/>
      <c r="Y64" s="21"/>
      <c r="Z64" s="21"/>
    </row>
    <row r="65" spans="1:26" ht="14">
      <c r="A65" s="11"/>
      <c r="B65" s="11"/>
      <c r="C65" s="11"/>
      <c r="D65" s="5"/>
      <c r="E65" s="21"/>
      <c r="F65" s="21"/>
      <c r="G65" s="21"/>
      <c r="H65" s="21"/>
      <c r="I65" s="21"/>
      <c r="J65" s="21"/>
      <c r="K65" s="21"/>
      <c r="L65" s="21"/>
      <c r="M65" s="21"/>
      <c r="N65" s="21"/>
      <c r="O65" s="21"/>
      <c r="P65" s="21"/>
      <c r="Q65" s="21"/>
      <c r="R65" s="21"/>
      <c r="S65" s="21"/>
      <c r="T65" s="21"/>
      <c r="U65" s="21"/>
      <c r="V65" s="21"/>
      <c r="W65" s="21"/>
      <c r="X65" s="21"/>
      <c r="Y65" s="21"/>
      <c r="Z65" s="21"/>
    </row>
    <row r="66" spans="1:26" ht="14">
      <c r="A66" s="11"/>
      <c r="B66" s="11"/>
      <c r="C66" s="11"/>
      <c r="D66" s="5"/>
      <c r="E66" s="21"/>
      <c r="F66" s="21"/>
      <c r="G66" s="21"/>
      <c r="H66" s="21"/>
      <c r="I66" s="21"/>
      <c r="J66" s="21"/>
      <c r="K66" s="21"/>
      <c r="L66" s="21"/>
      <c r="M66" s="21"/>
      <c r="N66" s="21"/>
      <c r="O66" s="21"/>
      <c r="P66" s="21"/>
      <c r="Q66" s="21"/>
      <c r="R66" s="21"/>
      <c r="S66" s="21"/>
      <c r="T66" s="21"/>
      <c r="U66" s="21"/>
      <c r="V66" s="21"/>
      <c r="W66" s="21"/>
      <c r="X66" s="21"/>
      <c r="Y66" s="21"/>
      <c r="Z66" s="21"/>
    </row>
    <row r="67" spans="1:26" ht="14">
      <c r="A67" s="11"/>
      <c r="B67" s="11"/>
      <c r="C67" s="11"/>
      <c r="D67" s="5"/>
      <c r="E67" s="21"/>
      <c r="F67" s="21"/>
      <c r="G67" s="21"/>
      <c r="H67" s="21"/>
      <c r="I67" s="21"/>
      <c r="J67" s="21"/>
      <c r="K67" s="21"/>
      <c r="L67" s="21"/>
      <c r="M67" s="21"/>
      <c r="N67" s="21"/>
      <c r="O67" s="21"/>
      <c r="P67" s="21"/>
      <c r="Q67" s="21"/>
      <c r="R67" s="21"/>
      <c r="S67" s="21"/>
      <c r="T67" s="21"/>
      <c r="U67" s="21"/>
      <c r="V67" s="21"/>
      <c r="W67" s="21"/>
      <c r="X67" s="21"/>
      <c r="Y67" s="21"/>
      <c r="Z67" s="21"/>
    </row>
    <row r="68" spans="1:26" ht="14">
      <c r="A68" s="114" t="s">
        <v>2532</v>
      </c>
      <c r="B68" s="114"/>
      <c r="C68" s="108"/>
      <c r="D68" s="3"/>
      <c r="E68" s="21"/>
      <c r="F68" s="21"/>
      <c r="G68" s="21"/>
      <c r="H68" s="21"/>
      <c r="I68" s="21"/>
      <c r="J68" s="21"/>
      <c r="K68" s="21"/>
      <c r="L68" s="21"/>
      <c r="M68" s="21"/>
      <c r="N68" s="21"/>
      <c r="O68" s="21"/>
      <c r="P68" s="21"/>
      <c r="Q68" s="21"/>
      <c r="R68" s="21"/>
      <c r="S68" s="21"/>
      <c r="T68" s="21"/>
      <c r="U68" s="21"/>
      <c r="V68" s="21"/>
      <c r="W68" s="21"/>
      <c r="X68" s="21"/>
      <c r="Y68" s="21"/>
      <c r="Z68" s="21"/>
    </row>
    <row r="69" spans="1:26" ht="15">
      <c r="A69" s="227" t="s">
        <v>2326</v>
      </c>
      <c r="B69" s="249" t="s">
        <v>1793</v>
      </c>
      <c r="C69" s="249" t="s">
        <v>2533</v>
      </c>
      <c r="D69" s="249" t="s">
        <v>47</v>
      </c>
      <c r="E69" s="21"/>
      <c r="F69" s="21"/>
      <c r="G69" s="21"/>
      <c r="H69" s="21"/>
      <c r="I69" s="21"/>
      <c r="J69" s="21"/>
      <c r="K69" s="21"/>
      <c r="L69" s="21"/>
      <c r="M69" s="21"/>
      <c r="N69" s="21"/>
      <c r="O69" s="21"/>
      <c r="P69" s="21"/>
      <c r="Q69" s="21"/>
      <c r="R69" s="21"/>
      <c r="S69" s="21"/>
      <c r="T69" s="21"/>
      <c r="U69" s="21"/>
      <c r="V69" s="21"/>
      <c r="W69" s="21"/>
      <c r="X69" s="21"/>
      <c r="Y69" s="21"/>
      <c r="Z69" s="21"/>
    </row>
    <row r="70" spans="1:26" ht="409.6">
      <c r="A70" s="198" t="s">
        <v>471</v>
      </c>
      <c r="B70" s="124" t="s">
        <v>472</v>
      </c>
      <c r="C70" s="124" t="s">
        <v>2534</v>
      </c>
      <c r="D70" s="124" t="s">
        <v>2535</v>
      </c>
      <c r="E70" s="21"/>
      <c r="F70" s="21"/>
      <c r="G70" s="21"/>
      <c r="H70" s="21"/>
      <c r="I70" s="21"/>
      <c r="J70" s="21"/>
      <c r="K70" s="21"/>
      <c r="L70" s="21"/>
      <c r="M70" s="21"/>
      <c r="N70" s="21"/>
      <c r="O70" s="21"/>
      <c r="P70" s="21"/>
      <c r="Q70" s="21"/>
      <c r="R70" s="21"/>
      <c r="S70" s="21"/>
      <c r="T70" s="21"/>
      <c r="U70" s="21"/>
      <c r="V70" s="21"/>
      <c r="W70" s="21"/>
      <c r="X70" s="21"/>
      <c r="Y70" s="21"/>
      <c r="Z70" s="21"/>
    </row>
    <row r="71" spans="1:26" ht="328">
      <c r="A71" s="198" t="s">
        <v>499</v>
      </c>
      <c r="B71" s="124" t="s">
        <v>500</v>
      </c>
      <c r="C71" s="124" t="s">
        <v>2536</v>
      </c>
      <c r="D71" s="143" t="s">
        <v>2537</v>
      </c>
      <c r="E71" s="21"/>
      <c r="F71" s="21"/>
      <c r="G71" s="21"/>
      <c r="H71" s="21"/>
      <c r="I71" s="21"/>
      <c r="J71" s="21"/>
      <c r="K71" s="21"/>
      <c r="L71" s="21"/>
      <c r="M71" s="21"/>
      <c r="N71" s="21"/>
      <c r="O71" s="21"/>
      <c r="P71" s="21"/>
      <c r="Q71" s="21"/>
      <c r="R71" s="21"/>
      <c r="S71" s="21"/>
      <c r="T71" s="21"/>
      <c r="U71" s="21"/>
      <c r="V71" s="21"/>
      <c r="W71" s="21"/>
      <c r="X71" s="21"/>
      <c r="Y71" s="21"/>
      <c r="Z71" s="21"/>
    </row>
    <row r="72" spans="1:26" ht="165">
      <c r="A72" s="250" t="s">
        <v>768</v>
      </c>
      <c r="B72" s="124" t="s">
        <v>769</v>
      </c>
      <c r="C72" s="124" t="s">
        <v>2538</v>
      </c>
      <c r="D72" s="124" t="s">
        <v>786</v>
      </c>
      <c r="E72" s="21"/>
      <c r="F72" s="21"/>
      <c r="G72" s="21"/>
      <c r="H72" s="21"/>
      <c r="I72" s="21"/>
      <c r="J72" s="21"/>
      <c r="K72" s="21"/>
      <c r="L72" s="21"/>
      <c r="M72" s="21"/>
      <c r="N72" s="21"/>
      <c r="O72" s="21"/>
      <c r="P72" s="21"/>
      <c r="Q72" s="21"/>
      <c r="R72" s="21"/>
      <c r="S72" s="21"/>
      <c r="T72" s="21"/>
      <c r="U72" s="21"/>
      <c r="V72" s="21"/>
      <c r="W72" s="21"/>
      <c r="X72" s="21"/>
      <c r="Y72" s="21"/>
      <c r="Z72" s="21"/>
    </row>
    <row r="73" spans="1:26" ht="270">
      <c r="A73" s="198" t="s">
        <v>955</v>
      </c>
      <c r="B73" s="124" t="s">
        <v>956</v>
      </c>
      <c r="C73" s="124" t="s">
        <v>2539</v>
      </c>
      <c r="D73" s="124" t="s">
        <v>2540</v>
      </c>
      <c r="E73" s="21"/>
      <c r="F73" s="21"/>
      <c r="G73" s="21"/>
      <c r="H73" s="21"/>
      <c r="I73" s="21"/>
      <c r="J73" s="21"/>
      <c r="K73" s="21"/>
      <c r="L73" s="21"/>
      <c r="M73" s="21"/>
      <c r="N73" s="21"/>
      <c r="O73" s="21"/>
      <c r="P73" s="21"/>
      <c r="Q73" s="21"/>
      <c r="R73" s="21"/>
      <c r="S73" s="21"/>
      <c r="T73" s="21"/>
      <c r="U73" s="21"/>
      <c r="V73" s="21"/>
      <c r="W73" s="21"/>
      <c r="X73" s="21"/>
      <c r="Y73" s="21"/>
      <c r="Z73" s="21"/>
    </row>
    <row r="74" spans="1:26" ht="105">
      <c r="A74" s="198" t="s">
        <v>1017</v>
      </c>
      <c r="B74" s="124" t="s">
        <v>1018</v>
      </c>
      <c r="C74" s="124" t="s">
        <v>2541</v>
      </c>
      <c r="D74" s="124" t="s">
        <v>1038</v>
      </c>
      <c r="E74" s="21"/>
      <c r="F74" s="21"/>
      <c r="G74" s="21"/>
      <c r="H74" s="21"/>
      <c r="I74" s="21"/>
      <c r="J74" s="21"/>
      <c r="K74" s="21"/>
      <c r="L74" s="21"/>
      <c r="M74" s="21"/>
      <c r="N74" s="21"/>
      <c r="O74" s="21"/>
      <c r="P74" s="21"/>
      <c r="Q74" s="21"/>
      <c r="R74" s="21"/>
      <c r="S74" s="21"/>
      <c r="T74" s="21"/>
      <c r="U74" s="21"/>
      <c r="V74" s="21"/>
      <c r="W74" s="21"/>
      <c r="X74" s="21"/>
      <c r="Y74" s="21"/>
      <c r="Z74" s="21"/>
    </row>
    <row r="75" spans="1:26" ht="165">
      <c r="A75" s="198" t="s">
        <v>1087</v>
      </c>
      <c r="B75" s="124" t="s">
        <v>1088</v>
      </c>
      <c r="C75" s="124" t="s">
        <v>2541</v>
      </c>
      <c r="D75" s="124" t="s">
        <v>1104</v>
      </c>
      <c r="E75" s="21"/>
      <c r="F75" s="21"/>
      <c r="G75" s="21"/>
      <c r="H75" s="21"/>
      <c r="I75" s="21"/>
      <c r="J75" s="21"/>
      <c r="K75" s="21"/>
      <c r="L75" s="21"/>
      <c r="M75" s="21"/>
      <c r="N75" s="21"/>
      <c r="O75" s="21"/>
      <c r="P75" s="21"/>
      <c r="Q75" s="21"/>
      <c r="R75" s="21"/>
      <c r="S75" s="21"/>
      <c r="T75" s="21"/>
      <c r="U75" s="21"/>
      <c r="V75" s="21"/>
      <c r="W75" s="21"/>
      <c r="X75" s="21"/>
      <c r="Y75" s="21"/>
      <c r="Z75" s="21"/>
    </row>
    <row r="76" spans="1:26" ht="14">
      <c r="A76" s="11"/>
      <c r="B76" s="11"/>
      <c r="C76" s="11"/>
      <c r="D76" s="5"/>
      <c r="E76" s="21"/>
      <c r="F76" s="21"/>
      <c r="G76" s="21"/>
      <c r="H76" s="21"/>
      <c r="I76" s="21"/>
      <c r="J76" s="21"/>
      <c r="K76" s="21"/>
      <c r="L76" s="21"/>
      <c r="M76" s="21"/>
      <c r="N76" s="21"/>
      <c r="O76" s="21"/>
      <c r="P76" s="21"/>
      <c r="Q76" s="21"/>
      <c r="R76" s="21"/>
      <c r="S76" s="21"/>
      <c r="T76" s="21"/>
      <c r="U76" s="21"/>
      <c r="V76" s="21"/>
      <c r="W76" s="21"/>
      <c r="X76" s="21"/>
      <c r="Y76" s="21"/>
      <c r="Z76" s="21"/>
    </row>
    <row r="77" spans="1:26" ht="14">
      <c r="A77" s="11"/>
      <c r="B77" s="11"/>
      <c r="C77" s="11"/>
      <c r="D77" s="5"/>
      <c r="E77" s="21"/>
      <c r="F77" s="21"/>
      <c r="G77" s="21"/>
      <c r="H77" s="21"/>
      <c r="I77" s="21"/>
      <c r="J77" s="21"/>
      <c r="K77" s="21"/>
      <c r="L77" s="21"/>
      <c r="M77" s="21"/>
      <c r="N77" s="21"/>
      <c r="O77" s="21"/>
      <c r="P77" s="21"/>
      <c r="Q77" s="21"/>
      <c r="R77" s="21"/>
      <c r="S77" s="21"/>
      <c r="T77" s="21"/>
      <c r="U77" s="21"/>
      <c r="V77" s="21"/>
      <c r="W77" s="21"/>
      <c r="X77" s="21"/>
      <c r="Y77" s="21"/>
      <c r="Z77" s="21"/>
    </row>
    <row r="78" spans="1:26" ht="14">
      <c r="A78" s="11"/>
      <c r="B78" s="11"/>
      <c r="C78" s="11"/>
      <c r="D78" s="5"/>
      <c r="E78" s="21"/>
      <c r="F78" s="21"/>
      <c r="G78" s="21"/>
      <c r="H78" s="21"/>
      <c r="I78" s="21"/>
      <c r="J78" s="21"/>
      <c r="K78" s="21"/>
      <c r="L78" s="21"/>
      <c r="M78" s="21"/>
      <c r="N78" s="21"/>
      <c r="O78" s="21"/>
      <c r="P78" s="21"/>
      <c r="Q78" s="21"/>
      <c r="R78" s="21"/>
      <c r="S78" s="21"/>
      <c r="T78" s="21"/>
      <c r="U78" s="21"/>
      <c r="V78" s="21"/>
      <c r="W78" s="21"/>
      <c r="X78" s="21"/>
      <c r="Y78" s="21"/>
      <c r="Z78" s="21"/>
    </row>
    <row r="79" spans="1:26" ht="14">
      <c r="A79" s="108" t="s">
        <v>2542</v>
      </c>
      <c r="B79" s="108"/>
      <c r="C79" s="108"/>
      <c r="D79" s="5"/>
      <c r="E79" s="21"/>
      <c r="F79" s="21"/>
      <c r="G79" s="21"/>
      <c r="H79" s="21"/>
      <c r="I79" s="21"/>
      <c r="J79" s="21"/>
      <c r="K79" s="21"/>
      <c r="L79" s="21"/>
      <c r="M79" s="21"/>
      <c r="N79" s="21"/>
      <c r="O79" s="21"/>
      <c r="P79" s="21"/>
      <c r="Q79" s="21"/>
      <c r="R79" s="21"/>
      <c r="S79" s="21"/>
      <c r="T79" s="21"/>
      <c r="U79" s="21"/>
      <c r="V79" s="21"/>
      <c r="W79" s="21"/>
      <c r="X79" s="21"/>
      <c r="Y79" s="21"/>
      <c r="Z79" s="21"/>
    </row>
    <row r="80" spans="1:26" ht="14">
      <c r="A80" s="251" t="s">
        <v>2543</v>
      </c>
      <c r="B80" s="251" t="s">
        <v>2544</v>
      </c>
      <c r="C80" s="251" t="s">
        <v>1937</v>
      </c>
      <c r="D80" s="5"/>
      <c r="E80" s="21"/>
      <c r="F80" s="21"/>
      <c r="G80" s="21"/>
      <c r="H80" s="21"/>
      <c r="I80" s="21"/>
      <c r="J80" s="21"/>
      <c r="K80" s="21"/>
      <c r="L80" s="21"/>
      <c r="M80" s="21"/>
      <c r="N80" s="21"/>
      <c r="O80" s="21"/>
      <c r="P80" s="21"/>
      <c r="Q80" s="21"/>
      <c r="R80" s="21"/>
      <c r="S80" s="21"/>
      <c r="T80" s="21"/>
      <c r="U80" s="21"/>
      <c r="V80" s="21"/>
      <c r="W80" s="21"/>
      <c r="X80" s="21"/>
      <c r="Y80" s="21"/>
      <c r="Z80" s="21"/>
    </row>
    <row r="81" spans="1:26" ht="14">
      <c r="A81" s="112" t="s">
        <v>73</v>
      </c>
      <c r="B81" s="112">
        <f>COUNTIF(C5:C47,"Yes")</f>
        <v>6</v>
      </c>
      <c r="C81" s="252">
        <f t="shared" ref="C81:C82" si="0">(B81/43)</f>
        <v>0.13953488372093023</v>
      </c>
      <c r="D81" s="5"/>
      <c r="E81" s="21"/>
      <c r="F81" s="21"/>
      <c r="G81" s="21"/>
      <c r="H81" s="21"/>
      <c r="I81" s="21"/>
      <c r="J81" s="21"/>
      <c r="K81" s="21"/>
      <c r="L81" s="21"/>
      <c r="M81" s="21"/>
      <c r="N81" s="21"/>
      <c r="O81" s="21"/>
      <c r="P81" s="21"/>
      <c r="Q81" s="21"/>
      <c r="R81" s="21"/>
      <c r="S81" s="21"/>
      <c r="T81" s="21"/>
      <c r="U81" s="21"/>
      <c r="V81" s="21"/>
      <c r="W81" s="21"/>
      <c r="X81" s="21"/>
      <c r="Y81" s="21"/>
      <c r="Z81" s="21"/>
    </row>
    <row r="82" spans="1:26" ht="14">
      <c r="A82" s="112" t="s">
        <v>63</v>
      </c>
      <c r="B82" s="112">
        <f>COUNTIF(C5:C47,"No")</f>
        <v>37</v>
      </c>
      <c r="C82" s="252">
        <f t="shared" si="0"/>
        <v>0.86046511627906974</v>
      </c>
      <c r="D82" s="5"/>
      <c r="E82" s="21"/>
      <c r="F82" s="21"/>
      <c r="G82" s="21"/>
      <c r="H82" s="21"/>
      <c r="I82" s="21"/>
      <c r="J82" s="21"/>
      <c r="K82" s="21"/>
      <c r="L82" s="21"/>
      <c r="M82" s="21"/>
      <c r="N82" s="21"/>
      <c r="O82" s="21"/>
      <c r="P82" s="21"/>
      <c r="Q82" s="21"/>
      <c r="R82" s="21"/>
      <c r="S82" s="21"/>
      <c r="T82" s="21"/>
      <c r="U82" s="21"/>
      <c r="V82" s="21"/>
      <c r="W82" s="21"/>
      <c r="X82" s="21"/>
      <c r="Y82" s="21"/>
      <c r="Z82" s="21"/>
    </row>
    <row r="83" spans="1:26" ht="14">
      <c r="A83" s="11"/>
      <c r="B83" s="11"/>
      <c r="C83" s="11"/>
      <c r="D83" s="5"/>
      <c r="E83" s="21"/>
      <c r="F83" s="21"/>
      <c r="G83" s="21"/>
      <c r="H83" s="21"/>
      <c r="I83" s="21"/>
      <c r="J83" s="21"/>
      <c r="K83" s="21"/>
      <c r="L83" s="21"/>
      <c r="M83" s="21"/>
      <c r="N83" s="21"/>
      <c r="O83" s="21"/>
      <c r="P83" s="21"/>
      <c r="Q83" s="21"/>
      <c r="R83" s="21"/>
      <c r="S83" s="21"/>
      <c r="T83" s="21"/>
      <c r="U83" s="21"/>
      <c r="V83" s="21"/>
      <c r="W83" s="21"/>
      <c r="X83" s="21"/>
      <c r="Y83" s="21"/>
      <c r="Z83" s="21"/>
    </row>
    <row r="84" spans="1:26" ht="14">
      <c r="A84" s="11"/>
      <c r="B84" s="11"/>
      <c r="C84" s="11"/>
      <c r="D84" s="5"/>
      <c r="E84" s="21"/>
      <c r="F84" s="21"/>
      <c r="G84" s="21"/>
      <c r="H84" s="21"/>
      <c r="I84" s="21"/>
      <c r="J84" s="21"/>
      <c r="K84" s="21"/>
      <c r="L84" s="21"/>
      <c r="M84" s="21"/>
      <c r="N84" s="21"/>
      <c r="O84" s="21"/>
      <c r="P84" s="21"/>
      <c r="Q84" s="21"/>
      <c r="R84" s="21"/>
      <c r="S84" s="21"/>
      <c r="T84" s="21"/>
      <c r="U84" s="21"/>
      <c r="V84" s="21"/>
      <c r="W84" s="21"/>
      <c r="X84" s="21"/>
      <c r="Y84" s="21"/>
      <c r="Z84" s="21"/>
    </row>
    <row r="85" spans="1:26" ht="14">
      <c r="A85" s="11"/>
      <c r="B85" s="11"/>
      <c r="C85" s="11"/>
      <c r="D85" s="5"/>
      <c r="E85" s="21"/>
      <c r="F85" s="21"/>
      <c r="G85" s="21"/>
      <c r="H85" s="21"/>
      <c r="I85" s="21"/>
      <c r="J85" s="21"/>
      <c r="K85" s="21"/>
      <c r="L85" s="21"/>
      <c r="M85" s="21"/>
      <c r="N85" s="21"/>
      <c r="O85" s="21"/>
      <c r="P85" s="21"/>
      <c r="Q85" s="21"/>
      <c r="R85" s="21"/>
      <c r="S85" s="21"/>
      <c r="T85" s="21"/>
      <c r="U85" s="21"/>
      <c r="V85" s="21"/>
      <c r="W85" s="21"/>
      <c r="X85" s="21"/>
      <c r="Y85" s="21"/>
      <c r="Z85" s="21"/>
    </row>
    <row r="86" spans="1:26" ht="14">
      <c r="A86" s="11"/>
      <c r="B86" s="11"/>
      <c r="C86" s="11"/>
      <c r="D86" s="5"/>
      <c r="E86" s="21"/>
      <c r="F86" s="21"/>
      <c r="G86" s="21"/>
      <c r="H86" s="21"/>
      <c r="I86" s="21"/>
      <c r="J86" s="21"/>
      <c r="K86" s="21"/>
      <c r="L86" s="21"/>
      <c r="M86" s="21"/>
      <c r="N86" s="21"/>
      <c r="O86" s="21"/>
      <c r="P86" s="21"/>
      <c r="Q86" s="21"/>
      <c r="R86" s="21"/>
      <c r="S86" s="21"/>
      <c r="T86" s="21"/>
      <c r="U86" s="21"/>
      <c r="V86" s="21"/>
      <c r="W86" s="21"/>
      <c r="X86" s="21"/>
      <c r="Y86" s="21"/>
      <c r="Z86" s="21"/>
    </row>
    <row r="87" spans="1:26" ht="14">
      <c r="A87" s="11"/>
      <c r="B87" s="11"/>
      <c r="C87" s="11"/>
      <c r="D87" s="5"/>
      <c r="E87" s="21"/>
      <c r="F87" s="21"/>
      <c r="G87" s="21"/>
      <c r="H87" s="21"/>
      <c r="I87" s="21"/>
      <c r="J87" s="21"/>
      <c r="K87" s="21"/>
      <c r="L87" s="21"/>
      <c r="M87" s="21"/>
      <c r="N87" s="21"/>
      <c r="O87" s="21"/>
      <c r="P87" s="21"/>
      <c r="Q87" s="21"/>
      <c r="R87" s="21"/>
      <c r="S87" s="21"/>
      <c r="T87" s="21"/>
      <c r="U87" s="21"/>
      <c r="V87" s="21"/>
      <c r="W87" s="21"/>
      <c r="X87" s="21"/>
      <c r="Y87" s="21"/>
      <c r="Z87" s="21"/>
    </row>
    <row r="88" spans="1:26" ht="14">
      <c r="A88" s="11"/>
      <c r="B88" s="11"/>
      <c r="C88" s="11"/>
      <c r="D88" s="5"/>
      <c r="E88" s="21"/>
      <c r="F88" s="21"/>
      <c r="G88" s="21"/>
      <c r="H88" s="21"/>
      <c r="I88" s="21"/>
      <c r="J88" s="21"/>
      <c r="K88" s="21"/>
      <c r="L88" s="21"/>
      <c r="M88" s="21"/>
      <c r="N88" s="21"/>
      <c r="O88" s="21"/>
      <c r="P88" s="21"/>
      <c r="Q88" s="21"/>
      <c r="R88" s="21"/>
      <c r="S88" s="21"/>
      <c r="T88" s="21"/>
      <c r="U88" s="21"/>
      <c r="V88" s="21"/>
      <c r="W88" s="21"/>
      <c r="X88" s="21"/>
      <c r="Y88" s="21"/>
      <c r="Z88" s="21"/>
    </row>
    <row r="89" spans="1:26" ht="14">
      <c r="A89" s="11"/>
      <c r="B89" s="11"/>
      <c r="C89" s="11"/>
      <c r="D89" s="5"/>
      <c r="E89" s="21"/>
      <c r="F89" s="21"/>
      <c r="G89" s="21"/>
      <c r="H89" s="21"/>
      <c r="I89" s="21"/>
      <c r="J89" s="21"/>
      <c r="K89" s="21"/>
      <c r="L89" s="21"/>
      <c r="M89" s="21"/>
      <c r="N89" s="21"/>
      <c r="O89" s="21"/>
      <c r="P89" s="21"/>
      <c r="Q89" s="21"/>
      <c r="R89" s="21"/>
      <c r="S89" s="21"/>
      <c r="T89" s="21"/>
      <c r="U89" s="21"/>
      <c r="V89" s="21"/>
      <c r="W89" s="21"/>
      <c r="X89" s="21"/>
      <c r="Y89" s="21"/>
      <c r="Z89" s="21"/>
    </row>
    <row r="90" spans="1:26" ht="14">
      <c r="A90" s="11"/>
      <c r="B90" s="11"/>
      <c r="C90" s="11"/>
      <c r="D90" s="5"/>
      <c r="E90" s="21"/>
      <c r="F90" s="21"/>
      <c r="G90" s="21"/>
      <c r="H90" s="21"/>
      <c r="I90" s="21"/>
      <c r="J90" s="21"/>
      <c r="K90" s="21"/>
      <c r="L90" s="21"/>
      <c r="M90" s="21"/>
      <c r="N90" s="21"/>
      <c r="O90" s="21"/>
      <c r="P90" s="21"/>
      <c r="Q90" s="21"/>
      <c r="R90" s="21"/>
      <c r="S90" s="21"/>
      <c r="T90" s="21"/>
      <c r="U90" s="21"/>
      <c r="V90" s="21"/>
      <c r="W90" s="21"/>
      <c r="X90" s="21"/>
      <c r="Y90" s="21"/>
      <c r="Z90" s="21"/>
    </row>
    <row r="91" spans="1:26" ht="14">
      <c r="A91" s="11"/>
      <c r="B91" s="11"/>
      <c r="C91" s="11"/>
      <c r="D91" s="5"/>
      <c r="E91" s="21"/>
      <c r="F91" s="21"/>
      <c r="G91" s="21"/>
      <c r="H91" s="21"/>
      <c r="I91" s="21"/>
      <c r="J91" s="21"/>
      <c r="K91" s="21"/>
      <c r="L91" s="21"/>
      <c r="M91" s="21"/>
      <c r="N91" s="21"/>
      <c r="O91" s="21"/>
      <c r="P91" s="21"/>
      <c r="Q91" s="21"/>
      <c r="R91" s="21"/>
      <c r="S91" s="21"/>
      <c r="T91" s="21"/>
      <c r="U91" s="21"/>
      <c r="V91" s="21"/>
      <c r="W91" s="21"/>
      <c r="X91" s="21"/>
      <c r="Y91" s="21"/>
      <c r="Z91" s="21"/>
    </row>
    <row r="92" spans="1:26" ht="14">
      <c r="A92" s="11"/>
      <c r="B92" s="11"/>
      <c r="C92" s="11"/>
      <c r="D92" s="5"/>
      <c r="E92" s="21"/>
      <c r="F92" s="21"/>
      <c r="G92" s="21"/>
      <c r="H92" s="21"/>
      <c r="I92" s="21"/>
      <c r="J92" s="21"/>
      <c r="K92" s="21"/>
      <c r="L92" s="21"/>
      <c r="M92" s="21"/>
      <c r="N92" s="21"/>
      <c r="O92" s="21"/>
      <c r="P92" s="21"/>
      <c r="Q92" s="21"/>
      <c r="R92" s="21"/>
      <c r="S92" s="21"/>
      <c r="T92" s="21"/>
      <c r="U92" s="21"/>
      <c r="V92" s="21"/>
      <c r="W92" s="21"/>
      <c r="X92" s="21"/>
      <c r="Y92" s="21"/>
      <c r="Z92" s="21"/>
    </row>
    <row r="93" spans="1:26" ht="14">
      <c r="A93" s="11"/>
      <c r="B93" s="11"/>
      <c r="C93" s="11"/>
      <c r="D93" s="5"/>
      <c r="E93" s="21"/>
      <c r="F93" s="21"/>
      <c r="G93" s="21"/>
      <c r="H93" s="21"/>
      <c r="I93" s="21"/>
      <c r="J93" s="21"/>
      <c r="K93" s="21"/>
      <c r="L93" s="21"/>
      <c r="M93" s="21"/>
      <c r="N93" s="21"/>
      <c r="O93" s="21"/>
      <c r="P93" s="21"/>
      <c r="Q93" s="21"/>
      <c r="R93" s="21"/>
      <c r="S93" s="21"/>
      <c r="T93" s="21"/>
      <c r="U93" s="21"/>
      <c r="V93" s="21"/>
      <c r="W93" s="21"/>
      <c r="X93" s="21"/>
      <c r="Y93" s="21"/>
      <c r="Z93" s="21"/>
    </row>
    <row r="94" spans="1:26" ht="14">
      <c r="A94" s="11"/>
      <c r="B94" s="11"/>
      <c r="C94" s="11"/>
      <c r="D94" s="5"/>
      <c r="E94" s="21"/>
      <c r="F94" s="21"/>
      <c r="G94" s="21"/>
      <c r="H94" s="21"/>
      <c r="I94" s="21"/>
      <c r="J94" s="21"/>
      <c r="K94" s="21"/>
      <c r="L94" s="21"/>
      <c r="M94" s="21"/>
      <c r="N94" s="21"/>
      <c r="O94" s="21"/>
      <c r="P94" s="21"/>
      <c r="Q94" s="21"/>
      <c r="R94" s="21"/>
      <c r="S94" s="21"/>
      <c r="T94" s="21"/>
      <c r="U94" s="21"/>
      <c r="V94" s="21"/>
      <c r="W94" s="21"/>
      <c r="X94" s="21"/>
      <c r="Y94" s="21"/>
      <c r="Z94" s="21"/>
    </row>
    <row r="95" spans="1:26" ht="14">
      <c r="A95" s="11"/>
      <c r="B95" s="11"/>
      <c r="C95" s="11"/>
      <c r="D95" s="5"/>
      <c r="E95" s="21"/>
      <c r="F95" s="21"/>
      <c r="G95" s="21"/>
      <c r="H95" s="21"/>
      <c r="I95" s="21"/>
      <c r="J95" s="21"/>
      <c r="K95" s="21"/>
      <c r="L95" s="21"/>
      <c r="M95" s="21"/>
      <c r="N95" s="21"/>
      <c r="O95" s="21"/>
      <c r="P95" s="21"/>
      <c r="Q95" s="21"/>
      <c r="R95" s="21"/>
      <c r="S95" s="21"/>
      <c r="T95" s="21"/>
      <c r="U95" s="21"/>
      <c r="V95" s="21"/>
      <c r="W95" s="21"/>
      <c r="X95" s="21"/>
      <c r="Y95" s="21"/>
      <c r="Z95" s="21"/>
    </row>
    <row r="96" spans="1:26" ht="14">
      <c r="A96" s="11"/>
      <c r="B96" s="11"/>
      <c r="C96" s="11"/>
      <c r="D96" s="5"/>
      <c r="E96" s="21"/>
      <c r="F96" s="21"/>
      <c r="G96" s="21"/>
      <c r="H96" s="21"/>
      <c r="I96" s="21"/>
      <c r="J96" s="21"/>
      <c r="K96" s="21"/>
      <c r="L96" s="21"/>
      <c r="M96" s="21"/>
      <c r="N96" s="21"/>
      <c r="O96" s="21"/>
      <c r="P96" s="21"/>
      <c r="Q96" s="21"/>
      <c r="R96" s="21"/>
      <c r="S96" s="21"/>
      <c r="T96" s="21"/>
      <c r="U96" s="21"/>
      <c r="V96" s="21"/>
      <c r="W96" s="21"/>
      <c r="X96" s="21"/>
      <c r="Y96" s="21"/>
      <c r="Z96" s="21"/>
    </row>
    <row r="97" spans="1:26" ht="14">
      <c r="A97" s="11"/>
      <c r="B97" s="11"/>
      <c r="C97" s="11"/>
      <c r="D97" s="5"/>
      <c r="E97" s="21"/>
      <c r="F97" s="21"/>
      <c r="G97" s="21"/>
      <c r="H97" s="21"/>
      <c r="I97" s="21"/>
      <c r="J97" s="21"/>
      <c r="K97" s="21"/>
      <c r="L97" s="21"/>
      <c r="M97" s="21"/>
      <c r="N97" s="21"/>
      <c r="O97" s="21"/>
      <c r="P97" s="21"/>
      <c r="Q97" s="21"/>
      <c r="R97" s="21"/>
      <c r="S97" s="21"/>
      <c r="T97" s="21"/>
      <c r="U97" s="21"/>
      <c r="V97" s="21"/>
      <c r="W97" s="21"/>
      <c r="X97" s="21"/>
      <c r="Y97" s="21"/>
      <c r="Z97" s="21"/>
    </row>
    <row r="98" spans="1:26" ht="14">
      <c r="A98" s="11"/>
      <c r="B98" s="11"/>
      <c r="C98" s="11"/>
      <c r="D98" s="5"/>
      <c r="E98" s="21"/>
      <c r="F98" s="21"/>
      <c r="G98" s="21"/>
      <c r="H98" s="21"/>
      <c r="I98" s="21"/>
      <c r="J98" s="21"/>
      <c r="K98" s="21"/>
      <c r="L98" s="21"/>
      <c r="M98" s="21"/>
      <c r="N98" s="21"/>
      <c r="O98" s="21"/>
      <c r="P98" s="21"/>
      <c r="Q98" s="21"/>
      <c r="R98" s="21"/>
      <c r="S98" s="21"/>
      <c r="T98" s="21"/>
      <c r="U98" s="21"/>
      <c r="V98" s="21"/>
      <c r="W98" s="21"/>
      <c r="X98" s="21"/>
      <c r="Y98" s="21"/>
      <c r="Z98" s="21"/>
    </row>
    <row r="99" spans="1:26" ht="14">
      <c r="A99" s="11"/>
      <c r="B99" s="11"/>
      <c r="C99" s="11"/>
      <c r="D99" s="5"/>
      <c r="E99" s="21"/>
      <c r="F99" s="21"/>
      <c r="G99" s="21"/>
      <c r="H99" s="21"/>
      <c r="I99" s="21"/>
      <c r="J99" s="21"/>
      <c r="K99" s="21"/>
      <c r="L99" s="21"/>
      <c r="M99" s="21"/>
      <c r="N99" s="21"/>
      <c r="O99" s="21"/>
      <c r="P99" s="21"/>
      <c r="Q99" s="21"/>
      <c r="R99" s="21"/>
      <c r="S99" s="21"/>
      <c r="T99" s="21"/>
      <c r="U99" s="21"/>
      <c r="V99" s="21"/>
      <c r="W99" s="21"/>
      <c r="X99" s="21"/>
      <c r="Y99" s="21"/>
      <c r="Z99" s="21"/>
    </row>
    <row r="100" spans="1:26" ht="14">
      <c r="A100" s="11"/>
      <c r="B100" s="108" t="s">
        <v>2545</v>
      </c>
      <c r="C100" s="108"/>
      <c r="D100" s="3"/>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30">
      <c r="A101" s="219"/>
      <c r="B101" s="253" t="s">
        <v>2546</v>
      </c>
      <c r="C101" s="172" t="s">
        <v>2547</v>
      </c>
      <c r="D101" s="253" t="s">
        <v>2548</v>
      </c>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45">
      <c r="A102" s="219"/>
      <c r="B102" s="254" t="s">
        <v>2549</v>
      </c>
      <c r="C102" s="36" t="s">
        <v>2550</v>
      </c>
      <c r="D102" s="36" t="s">
        <v>2551</v>
      </c>
      <c r="E102" s="21"/>
      <c r="F102" s="21"/>
      <c r="G102" s="21"/>
      <c r="H102" s="21"/>
      <c r="I102" s="21"/>
      <c r="J102" s="21"/>
      <c r="K102" s="21"/>
      <c r="L102" s="21"/>
      <c r="M102" s="21"/>
      <c r="N102" s="21"/>
      <c r="O102" s="21"/>
      <c r="P102" s="21"/>
      <c r="Q102" s="21"/>
      <c r="R102" s="21"/>
      <c r="S102" s="21"/>
      <c r="T102" s="21"/>
      <c r="U102" s="21"/>
      <c r="V102" s="21"/>
      <c r="W102" s="21"/>
      <c r="X102" s="21"/>
    </row>
    <row r="103" spans="1:26" ht="75">
      <c r="A103" s="219"/>
      <c r="B103" s="254" t="s">
        <v>2549</v>
      </c>
      <c r="C103" s="36" t="s">
        <v>2552</v>
      </c>
      <c r="D103" s="36" t="s">
        <v>2553</v>
      </c>
      <c r="E103" s="21"/>
      <c r="F103" s="21"/>
      <c r="G103" s="21"/>
      <c r="H103" s="21"/>
      <c r="I103" s="21"/>
      <c r="J103" s="21"/>
      <c r="K103" s="21"/>
      <c r="L103" s="21"/>
      <c r="M103" s="21"/>
      <c r="N103" s="21"/>
      <c r="O103" s="21"/>
      <c r="P103" s="21"/>
      <c r="Q103" s="21"/>
      <c r="R103" s="21"/>
      <c r="S103" s="21"/>
      <c r="T103" s="21"/>
      <c r="U103" s="21"/>
      <c r="V103" s="21"/>
      <c r="W103" s="21"/>
      <c r="X103" s="21"/>
    </row>
    <row r="104" spans="1:26" ht="46.5" customHeight="1">
      <c r="A104" s="219"/>
      <c r="B104" s="254" t="s">
        <v>2549</v>
      </c>
      <c r="C104" s="36" t="s">
        <v>2554</v>
      </c>
      <c r="D104" s="36" t="s">
        <v>2555</v>
      </c>
      <c r="E104" s="21"/>
      <c r="F104" s="21"/>
      <c r="G104" s="21"/>
      <c r="H104" s="21"/>
      <c r="I104" s="21"/>
      <c r="J104" s="21"/>
      <c r="K104" s="21"/>
      <c r="L104" s="21"/>
      <c r="M104" s="21"/>
      <c r="N104" s="21"/>
      <c r="O104" s="21"/>
      <c r="P104" s="21"/>
      <c r="Q104" s="21"/>
      <c r="R104" s="21"/>
      <c r="S104" s="21"/>
      <c r="T104" s="21"/>
      <c r="U104" s="21"/>
      <c r="V104" s="21"/>
      <c r="W104" s="21"/>
      <c r="X104" s="21"/>
    </row>
    <row r="105" spans="1:26" ht="46.5" customHeight="1">
      <c r="A105" s="219"/>
      <c r="B105" s="254" t="s">
        <v>2549</v>
      </c>
      <c r="C105" s="36" t="s">
        <v>2556</v>
      </c>
      <c r="D105" s="36" t="s">
        <v>2557</v>
      </c>
      <c r="E105" s="21"/>
      <c r="F105" s="21"/>
      <c r="G105" s="21"/>
      <c r="H105" s="21"/>
      <c r="I105" s="21"/>
      <c r="J105" s="21"/>
      <c r="K105" s="21"/>
      <c r="L105" s="21"/>
      <c r="M105" s="21"/>
      <c r="N105" s="21"/>
      <c r="O105" s="21"/>
      <c r="P105" s="21"/>
      <c r="Q105" s="21"/>
      <c r="R105" s="21"/>
      <c r="S105" s="21"/>
      <c r="T105" s="21"/>
      <c r="U105" s="21"/>
      <c r="V105" s="21"/>
      <c r="W105" s="21"/>
      <c r="X105" s="21"/>
    </row>
    <row r="106" spans="1:26" ht="90">
      <c r="A106" s="219"/>
      <c r="B106" s="254" t="s">
        <v>2558</v>
      </c>
      <c r="C106" s="36" t="s">
        <v>2559</v>
      </c>
      <c r="D106" s="36" t="s">
        <v>2560</v>
      </c>
      <c r="E106" s="21"/>
      <c r="F106" s="21"/>
      <c r="G106" s="21"/>
      <c r="H106" s="21"/>
      <c r="I106" s="21"/>
      <c r="J106" s="21"/>
      <c r="K106" s="21"/>
      <c r="L106" s="21"/>
      <c r="M106" s="21"/>
      <c r="N106" s="21"/>
      <c r="O106" s="21"/>
      <c r="P106" s="21"/>
      <c r="Q106" s="21"/>
      <c r="R106" s="21"/>
      <c r="S106" s="21"/>
      <c r="T106" s="21"/>
      <c r="U106" s="21"/>
      <c r="V106" s="21"/>
      <c r="W106" s="21"/>
      <c r="X106" s="21"/>
    </row>
    <row r="107" spans="1:26" ht="45">
      <c r="A107" s="219"/>
      <c r="B107" s="254" t="s">
        <v>2558</v>
      </c>
      <c r="C107" s="36" t="s">
        <v>2561</v>
      </c>
      <c r="D107" s="105" t="s">
        <v>2562</v>
      </c>
      <c r="E107" s="21"/>
      <c r="F107" s="21"/>
      <c r="G107" s="21"/>
      <c r="H107" s="21"/>
      <c r="I107" s="21"/>
      <c r="J107" s="21"/>
      <c r="K107" s="21"/>
      <c r="L107" s="21"/>
      <c r="M107" s="21"/>
      <c r="N107" s="21"/>
      <c r="O107" s="21"/>
      <c r="P107" s="21"/>
      <c r="Q107" s="21"/>
      <c r="R107" s="21"/>
      <c r="S107" s="21"/>
      <c r="T107" s="21"/>
      <c r="U107" s="21"/>
      <c r="V107" s="21"/>
      <c r="W107" s="21"/>
      <c r="X107" s="21"/>
    </row>
    <row r="108" spans="1:26" ht="240">
      <c r="A108" s="219"/>
      <c r="B108" s="254" t="s">
        <v>2549</v>
      </c>
      <c r="C108" s="112" t="s">
        <v>2563</v>
      </c>
      <c r="D108" s="36" t="s">
        <v>2564</v>
      </c>
      <c r="E108" s="21"/>
      <c r="F108" s="21"/>
      <c r="G108" s="21"/>
      <c r="H108" s="21"/>
      <c r="I108" s="21"/>
      <c r="J108" s="21"/>
      <c r="K108" s="21"/>
      <c r="L108" s="21"/>
      <c r="M108" s="21"/>
      <c r="N108" s="21"/>
      <c r="O108" s="21"/>
      <c r="P108" s="21"/>
      <c r="Q108" s="21"/>
      <c r="R108" s="21"/>
      <c r="S108" s="21"/>
      <c r="T108" s="21"/>
      <c r="U108" s="21"/>
      <c r="V108" s="21"/>
      <c r="W108" s="21"/>
      <c r="X108" s="21"/>
    </row>
    <row r="109" spans="1:26" ht="30">
      <c r="A109" s="219"/>
      <c r="B109" s="254" t="s">
        <v>2549</v>
      </c>
      <c r="C109" s="36" t="s">
        <v>2565</v>
      </c>
      <c r="D109" s="36" t="s">
        <v>2566</v>
      </c>
      <c r="E109" s="21"/>
      <c r="F109" s="21"/>
      <c r="G109" s="21"/>
      <c r="H109" s="21"/>
      <c r="I109" s="21"/>
      <c r="J109" s="21"/>
      <c r="K109" s="21"/>
      <c r="L109" s="21"/>
      <c r="M109" s="21"/>
      <c r="N109" s="21"/>
      <c r="O109" s="21"/>
      <c r="P109" s="21"/>
      <c r="Q109" s="21"/>
      <c r="R109" s="21"/>
      <c r="S109" s="21"/>
      <c r="T109" s="21"/>
      <c r="U109" s="21"/>
      <c r="V109" s="21"/>
      <c r="W109" s="21"/>
      <c r="X109" s="21"/>
    </row>
    <row r="110" spans="1:26" ht="30">
      <c r="A110" s="219"/>
      <c r="B110" s="254" t="s">
        <v>2549</v>
      </c>
      <c r="C110" s="36" t="s">
        <v>2567</v>
      </c>
      <c r="D110" s="36" t="s">
        <v>2568</v>
      </c>
      <c r="E110" s="21"/>
      <c r="F110" s="21"/>
      <c r="G110" s="21"/>
      <c r="H110" s="21"/>
      <c r="I110" s="21"/>
      <c r="J110" s="21"/>
      <c r="K110" s="21"/>
      <c r="L110" s="21"/>
      <c r="M110" s="21"/>
      <c r="N110" s="21"/>
      <c r="O110" s="21"/>
      <c r="P110" s="21"/>
      <c r="Q110" s="21"/>
      <c r="R110" s="21"/>
      <c r="S110" s="21"/>
      <c r="T110" s="21"/>
      <c r="U110" s="21"/>
      <c r="V110" s="21"/>
      <c r="W110" s="21"/>
      <c r="X110" s="21"/>
    </row>
    <row r="111" spans="1:26" ht="300">
      <c r="A111" s="219"/>
      <c r="B111" s="254" t="s">
        <v>2549</v>
      </c>
      <c r="C111" s="112" t="s">
        <v>2569</v>
      </c>
      <c r="D111" s="36" t="s">
        <v>2570</v>
      </c>
      <c r="E111" s="21"/>
      <c r="F111" s="21"/>
      <c r="G111" s="21"/>
      <c r="H111" s="21"/>
      <c r="I111" s="21"/>
      <c r="J111" s="21"/>
      <c r="K111" s="21"/>
      <c r="L111" s="21"/>
      <c r="M111" s="21"/>
      <c r="N111" s="21"/>
      <c r="O111" s="21"/>
      <c r="P111" s="21"/>
      <c r="Q111" s="21"/>
      <c r="R111" s="21"/>
      <c r="S111" s="21"/>
      <c r="T111" s="21"/>
      <c r="U111" s="21"/>
      <c r="V111" s="21"/>
      <c r="W111" s="21"/>
      <c r="X111" s="21"/>
    </row>
    <row r="112" spans="1:26" ht="180">
      <c r="A112" s="219"/>
      <c r="B112" s="254" t="s">
        <v>2549</v>
      </c>
      <c r="C112" s="36" t="s">
        <v>2571</v>
      </c>
      <c r="D112" s="36" t="s">
        <v>2572</v>
      </c>
      <c r="E112" s="21"/>
      <c r="F112" s="21"/>
      <c r="G112" s="21"/>
      <c r="H112" s="21"/>
      <c r="I112" s="21"/>
      <c r="J112" s="21"/>
      <c r="K112" s="21"/>
      <c r="L112" s="21"/>
      <c r="M112" s="21"/>
      <c r="N112" s="21"/>
      <c r="O112" s="21"/>
      <c r="P112" s="21"/>
      <c r="Q112" s="21"/>
      <c r="R112" s="21"/>
      <c r="S112" s="21"/>
      <c r="T112" s="21"/>
      <c r="U112" s="21"/>
      <c r="V112" s="21"/>
      <c r="W112" s="21"/>
      <c r="X112" s="21"/>
    </row>
    <row r="113" spans="1:26" ht="14">
      <c r="A113" s="11"/>
      <c r="B113" s="11"/>
      <c r="C113" s="11"/>
      <c r="D113" s="5"/>
      <c r="E113" s="21"/>
      <c r="F113" s="21"/>
      <c r="G113" s="21"/>
      <c r="H113" s="21"/>
      <c r="I113" s="21"/>
      <c r="J113" s="21"/>
      <c r="K113" s="21"/>
      <c r="L113" s="21"/>
      <c r="M113" s="21"/>
      <c r="N113" s="21"/>
      <c r="O113" s="21"/>
      <c r="P113" s="21"/>
      <c r="Q113" s="21"/>
      <c r="R113" s="21"/>
      <c r="S113" s="21"/>
      <c r="T113" s="21"/>
      <c r="U113" s="21"/>
      <c r="V113" s="21"/>
      <c r="W113" s="21"/>
      <c r="X113" s="21"/>
    </row>
    <row r="114" spans="1:26" ht="14">
      <c r="A114" s="11"/>
      <c r="B114" s="11"/>
      <c r="C114" s="11"/>
      <c r="D114" s="5"/>
      <c r="E114" s="21"/>
      <c r="F114" s="21"/>
      <c r="G114" s="21"/>
      <c r="H114" s="21"/>
      <c r="I114" s="21"/>
      <c r="J114" s="21"/>
      <c r="K114" s="21"/>
      <c r="L114" s="21"/>
      <c r="M114" s="21"/>
      <c r="N114" s="21"/>
      <c r="O114" s="21"/>
      <c r="P114" s="21"/>
      <c r="Q114" s="21"/>
      <c r="R114" s="21"/>
      <c r="S114" s="21"/>
      <c r="T114" s="21"/>
      <c r="U114" s="21"/>
      <c r="V114" s="21"/>
      <c r="W114" s="21"/>
      <c r="X114" s="21"/>
    </row>
    <row r="115" spans="1:26" ht="14">
      <c r="A115" s="11"/>
      <c r="B115" s="11"/>
      <c r="C115" s="11"/>
      <c r="D115" s="5"/>
      <c r="E115" s="21"/>
      <c r="F115" s="21"/>
      <c r="G115" s="21"/>
      <c r="H115" s="21"/>
      <c r="I115" s="21"/>
      <c r="J115" s="21"/>
      <c r="K115" s="21"/>
      <c r="L115" s="21"/>
      <c r="M115" s="21"/>
      <c r="N115" s="21"/>
      <c r="O115" s="21"/>
      <c r="P115" s="21"/>
      <c r="Q115" s="21"/>
      <c r="R115" s="21"/>
      <c r="S115" s="21"/>
      <c r="T115" s="21"/>
      <c r="U115" s="21"/>
      <c r="V115" s="21"/>
      <c r="W115" s="21"/>
      <c r="X115" s="21"/>
    </row>
    <row r="116" spans="1:26" ht="14">
      <c r="A116" s="11"/>
      <c r="B116" s="11"/>
      <c r="C116" s="11"/>
      <c r="D116" s="5"/>
      <c r="E116" s="21"/>
      <c r="F116" s="21"/>
      <c r="G116" s="21"/>
      <c r="H116" s="21"/>
      <c r="I116" s="21"/>
      <c r="J116" s="21"/>
      <c r="K116" s="21"/>
      <c r="L116" s="21"/>
      <c r="M116" s="21"/>
      <c r="N116" s="21"/>
      <c r="O116" s="21"/>
      <c r="P116" s="21"/>
      <c r="Q116" s="21"/>
      <c r="R116" s="21"/>
      <c r="S116" s="21"/>
      <c r="T116" s="21"/>
      <c r="U116" s="21"/>
      <c r="V116" s="21"/>
      <c r="W116" s="21"/>
      <c r="X116" s="21"/>
    </row>
    <row r="117" spans="1:26" ht="14">
      <c r="A117" s="11"/>
      <c r="B117" s="11"/>
      <c r="C117" s="11"/>
      <c r="D117" s="5"/>
      <c r="E117" s="21"/>
      <c r="F117" s="21"/>
      <c r="G117" s="21"/>
      <c r="H117" s="21"/>
      <c r="I117" s="21"/>
      <c r="J117" s="21"/>
      <c r="K117" s="21"/>
      <c r="L117" s="21"/>
      <c r="M117" s="21"/>
      <c r="N117" s="21"/>
      <c r="O117" s="21"/>
      <c r="P117" s="21"/>
      <c r="Q117" s="21"/>
      <c r="R117" s="21"/>
      <c r="S117" s="21"/>
      <c r="T117" s="21"/>
      <c r="U117" s="21"/>
      <c r="V117" s="21"/>
      <c r="W117" s="21"/>
      <c r="X117" s="21"/>
    </row>
    <row r="118" spans="1:26" ht="14">
      <c r="A118" s="11"/>
      <c r="B118" s="11"/>
      <c r="C118" s="11"/>
      <c r="D118" s="5"/>
      <c r="E118" s="21"/>
      <c r="F118" s="21"/>
      <c r="G118" s="21"/>
      <c r="H118" s="21"/>
      <c r="I118" s="21"/>
      <c r="J118" s="21"/>
      <c r="K118" s="21"/>
      <c r="L118" s="21"/>
      <c r="M118" s="21"/>
      <c r="N118" s="21"/>
      <c r="O118" s="21"/>
      <c r="P118" s="21"/>
      <c r="Q118" s="21"/>
      <c r="R118" s="21"/>
      <c r="S118" s="21"/>
      <c r="T118" s="21"/>
      <c r="U118" s="21"/>
      <c r="V118" s="21"/>
      <c r="W118" s="21"/>
      <c r="X118" s="21"/>
    </row>
    <row r="119" spans="1:26" ht="14">
      <c r="A119" s="11"/>
      <c r="B119" s="11"/>
      <c r="C119" s="11"/>
      <c r="D119" s="5"/>
      <c r="E119" s="21"/>
      <c r="F119" s="21"/>
      <c r="G119" s="21"/>
      <c r="H119" s="21"/>
      <c r="I119" s="21"/>
      <c r="J119" s="21"/>
      <c r="K119" s="21"/>
      <c r="L119" s="21"/>
      <c r="M119" s="21"/>
      <c r="N119" s="21"/>
      <c r="O119" s="21"/>
      <c r="P119" s="21"/>
      <c r="Q119" s="21"/>
      <c r="R119" s="21"/>
      <c r="S119" s="21"/>
      <c r="T119" s="21"/>
      <c r="U119" s="21"/>
      <c r="V119" s="21"/>
      <c r="W119" s="21"/>
      <c r="X119" s="21"/>
    </row>
    <row r="120" spans="1:26" ht="14">
      <c r="A120" s="11"/>
      <c r="B120" s="11"/>
      <c r="C120" s="11"/>
      <c r="D120" s="5"/>
      <c r="E120" s="21"/>
      <c r="F120" s="21"/>
      <c r="G120" s="21"/>
      <c r="H120" s="21"/>
      <c r="I120" s="21"/>
      <c r="J120" s="21"/>
      <c r="K120" s="21"/>
      <c r="L120" s="21"/>
      <c r="M120" s="21"/>
      <c r="N120" s="21"/>
      <c r="O120" s="21"/>
      <c r="P120" s="21"/>
      <c r="Q120" s="21"/>
      <c r="R120" s="21"/>
      <c r="S120" s="21"/>
      <c r="T120" s="21"/>
      <c r="U120" s="21"/>
      <c r="V120" s="21"/>
      <c r="W120" s="21"/>
      <c r="X120" s="21"/>
    </row>
    <row r="121" spans="1:26" ht="14">
      <c r="A121" s="11"/>
      <c r="B121" s="11"/>
      <c r="C121" s="11"/>
      <c r="D121" s="5"/>
      <c r="E121" s="21"/>
      <c r="F121" s="21"/>
      <c r="G121" s="21"/>
      <c r="H121" s="21"/>
      <c r="I121" s="21"/>
      <c r="J121" s="21"/>
      <c r="K121" s="21"/>
      <c r="L121" s="21"/>
      <c r="M121" s="21"/>
      <c r="N121" s="21"/>
      <c r="O121" s="21"/>
      <c r="P121" s="21"/>
      <c r="Q121" s="21"/>
      <c r="R121" s="21"/>
      <c r="S121" s="21"/>
      <c r="T121" s="21"/>
      <c r="U121" s="21"/>
      <c r="V121" s="21"/>
      <c r="W121" s="21"/>
      <c r="X121" s="21"/>
    </row>
    <row r="122" spans="1:26" ht="14">
      <c r="A122" s="11"/>
      <c r="B122" s="11"/>
      <c r="C122" s="11"/>
      <c r="D122" s="5"/>
      <c r="E122" s="21"/>
      <c r="F122" s="21"/>
      <c r="G122" s="21"/>
      <c r="H122" s="21"/>
      <c r="I122" s="21"/>
      <c r="J122" s="21"/>
      <c r="K122" s="21"/>
      <c r="L122" s="21"/>
      <c r="M122" s="21"/>
      <c r="N122" s="21"/>
      <c r="O122" s="21"/>
      <c r="P122" s="21"/>
      <c r="Q122" s="21"/>
      <c r="R122" s="21"/>
      <c r="S122" s="21"/>
      <c r="T122" s="21"/>
      <c r="U122" s="21"/>
      <c r="V122" s="21"/>
      <c r="W122" s="21"/>
      <c r="X122" s="21"/>
    </row>
    <row r="123" spans="1:26" ht="14">
      <c r="A123" s="11"/>
      <c r="B123" s="11"/>
      <c r="C123" s="11"/>
      <c r="D123" s="5"/>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4">
      <c r="A124" s="11"/>
      <c r="B124" s="11"/>
      <c r="C124" s="11"/>
      <c r="D124" s="5"/>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4">
      <c r="A125" s="11"/>
      <c r="B125" s="11"/>
      <c r="C125" s="11"/>
      <c r="D125" s="5"/>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4">
      <c r="A126" s="11"/>
      <c r="B126" s="11"/>
      <c r="C126" s="11"/>
      <c r="D126" s="5"/>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4">
      <c r="A127" s="11"/>
      <c r="B127" s="11"/>
      <c r="C127" s="11"/>
      <c r="D127" s="5"/>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4">
      <c r="A128" s="11"/>
      <c r="B128" s="11"/>
      <c r="C128" s="11"/>
      <c r="D128" s="5"/>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4">
      <c r="A129" s="11"/>
      <c r="B129" s="11"/>
      <c r="C129" s="11"/>
      <c r="D129" s="5"/>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4">
      <c r="A130" s="11"/>
      <c r="B130" s="11"/>
      <c r="C130" s="11"/>
      <c r="D130" s="5"/>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4">
      <c r="A131" s="11"/>
      <c r="B131" s="11"/>
      <c r="C131" s="11"/>
      <c r="D131" s="5"/>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4">
      <c r="A132" s="11"/>
      <c r="B132" s="11"/>
      <c r="C132" s="11"/>
      <c r="D132" s="5"/>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4">
      <c r="A133" s="11"/>
      <c r="B133" s="11"/>
      <c r="C133" s="11"/>
      <c r="D133" s="5"/>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4">
      <c r="A134" s="11"/>
      <c r="B134" s="11"/>
      <c r="C134" s="11"/>
      <c r="D134" s="5"/>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4">
      <c r="A135" s="11"/>
      <c r="B135" s="11"/>
      <c r="C135" s="11"/>
      <c r="D135" s="5"/>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4">
      <c r="A136" s="11"/>
      <c r="B136" s="11"/>
      <c r="C136" s="11"/>
      <c r="D136" s="5"/>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4">
      <c r="A137" s="11"/>
      <c r="B137" s="11"/>
      <c r="C137" s="11"/>
      <c r="D137" s="5"/>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4">
      <c r="A138" s="11"/>
      <c r="B138" s="11"/>
      <c r="C138" s="11"/>
      <c r="D138" s="5"/>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4">
      <c r="A139" s="11"/>
      <c r="B139" s="11"/>
      <c r="C139" s="11"/>
      <c r="D139" s="5"/>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4">
      <c r="A140" s="11"/>
      <c r="B140" s="11"/>
      <c r="C140" s="11"/>
      <c r="D140" s="5"/>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4">
      <c r="A141" s="11"/>
      <c r="B141" s="11"/>
      <c r="C141" s="11"/>
      <c r="D141" s="5"/>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4">
      <c r="A142" s="11"/>
      <c r="B142" s="11"/>
      <c r="C142" s="11"/>
      <c r="D142" s="5"/>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4">
      <c r="A143" s="11"/>
      <c r="B143" s="11"/>
      <c r="C143" s="11"/>
      <c r="D143" s="5"/>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4">
      <c r="A144" s="11"/>
      <c r="B144" s="11"/>
      <c r="C144" s="11"/>
      <c r="D144" s="5"/>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4">
      <c r="A145" s="11"/>
      <c r="B145" s="11"/>
      <c r="C145" s="11"/>
      <c r="D145" s="5"/>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4">
      <c r="A146" s="11"/>
      <c r="B146" s="11"/>
      <c r="C146" s="11"/>
      <c r="D146" s="5"/>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14">
      <c r="A147" s="21"/>
      <c r="B147" s="21"/>
      <c r="C147" s="11"/>
      <c r="D147" s="5"/>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4">
      <c r="A148" s="21"/>
      <c r="B148" s="21"/>
      <c r="C148" s="11"/>
      <c r="D148" s="5"/>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4">
      <c r="A149" s="21"/>
      <c r="B149" s="21"/>
      <c r="C149" s="11"/>
      <c r="D149" s="5"/>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4">
      <c r="A150" s="21"/>
      <c r="B150" s="21"/>
      <c r="C150" s="11"/>
      <c r="D150" s="5"/>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4">
      <c r="A151" s="21"/>
      <c r="B151" s="21"/>
      <c r="C151" s="11"/>
      <c r="D151" s="5"/>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4">
      <c r="A152" s="21"/>
      <c r="B152" s="21"/>
      <c r="C152" s="11"/>
      <c r="D152" s="5"/>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4">
      <c r="A153" s="21"/>
      <c r="B153" s="21"/>
      <c r="C153" s="11"/>
      <c r="D153" s="5"/>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4">
      <c r="A154" s="21"/>
      <c r="B154" s="21"/>
      <c r="C154" s="11"/>
      <c r="D154" s="5"/>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4">
      <c r="A155" s="21"/>
      <c r="B155" s="21"/>
      <c r="C155" s="11"/>
      <c r="D155" s="5"/>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4">
      <c r="A156" s="21"/>
      <c r="B156" s="21"/>
      <c r="C156" s="11"/>
      <c r="D156" s="5"/>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4">
      <c r="A157" s="21"/>
      <c r="B157" s="21"/>
      <c r="C157" s="11"/>
      <c r="D157" s="5"/>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4">
      <c r="A158" s="21"/>
      <c r="B158" s="21"/>
      <c r="C158" s="11"/>
      <c r="D158" s="5"/>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4">
      <c r="A159" s="21"/>
      <c r="B159" s="21"/>
      <c r="C159" s="11"/>
      <c r="D159" s="5"/>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4">
      <c r="A160" s="21"/>
      <c r="B160" s="21"/>
      <c r="C160" s="11"/>
      <c r="D160" s="5"/>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4">
      <c r="A161" s="21"/>
      <c r="B161" s="21"/>
      <c r="C161" s="11"/>
      <c r="D161" s="5"/>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4">
      <c r="A162" s="21"/>
      <c r="B162" s="21"/>
      <c r="C162" s="11"/>
      <c r="D162" s="5"/>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4">
      <c r="A163" s="21"/>
      <c r="B163" s="21"/>
      <c r="C163" s="11"/>
      <c r="D163" s="5"/>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4">
      <c r="A164" s="21"/>
      <c r="B164" s="21"/>
      <c r="C164" s="11"/>
      <c r="D164" s="5"/>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4">
      <c r="A165" s="21"/>
      <c r="B165" s="21"/>
      <c r="C165" s="11"/>
      <c r="D165" s="5"/>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4">
      <c r="A166" s="21"/>
      <c r="B166" s="21"/>
      <c r="C166" s="11"/>
      <c r="D166" s="5"/>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14">
      <c r="A167" s="21"/>
      <c r="B167" s="21"/>
      <c r="C167" s="11"/>
      <c r="D167" s="5"/>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4">
      <c r="A168" s="21"/>
      <c r="B168" s="21"/>
      <c r="C168" s="11"/>
      <c r="D168" s="5"/>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4">
      <c r="A169" s="21"/>
      <c r="B169" s="21"/>
      <c r="C169" s="11"/>
      <c r="D169" s="5"/>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14">
      <c r="A170" s="21"/>
      <c r="B170" s="21"/>
      <c r="C170" s="11"/>
      <c r="D170" s="5"/>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14">
      <c r="A171" s="21"/>
      <c r="B171" s="21"/>
      <c r="C171" s="11"/>
      <c r="D171" s="5"/>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4">
      <c r="A172" s="21"/>
      <c r="B172" s="21"/>
      <c r="C172" s="11"/>
      <c r="D172" s="5"/>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4">
      <c r="A173" s="21"/>
      <c r="B173" s="21"/>
      <c r="C173" s="11"/>
      <c r="D173" s="5"/>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4">
      <c r="A174" s="21"/>
      <c r="B174" s="21"/>
      <c r="C174" s="11"/>
      <c r="D174" s="5"/>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4">
      <c r="A175" s="21"/>
      <c r="B175" s="21"/>
      <c r="C175" s="11"/>
      <c r="D175" s="5"/>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4">
      <c r="A176" s="21"/>
      <c r="B176" s="21"/>
      <c r="C176" s="11"/>
      <c r="D176" s="5"/>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4">
      <c r="A177" s="21"/>
      <c r="B177" s="21"/>
      <c r="C177" s="11"/>
      <c r="D177" s="5"/>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4">
      <c r="A178" s="21"/>
      <c r="B178" s="21"/>
      <c r="C178" s="11"/>
      <c r="D178" s="5"/>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4">
      <c r="A179" s="21"/>
      <c r="B179" s="21"/>
      <c r="C179" s="11"/>
      <c r="D179" s="5"/>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4">
      <c r="A180" s="21"/>
      <c r="B180" s="21"/>
      <c r="C180" s="11"/>
      <c r="D180" s="5"/>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4">
      <c r="A181" s="21"/>
      <c r="B181" s="21"/>
      <c r="C181" s="11"/>
      <c r="D181" s="5"/>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4">
      <c r="A182" s="21"/>
      <c r="B182" s="21"/>
      <c r="C182" s="11"/>
      <c r="D182" s="5"/>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4">
      <c r="A183" s="21"/>
      <c r="B183" s="21"/>
      <c r="C183" s="11"/>
      <c r="D183" s="5"/>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4">
      <c r="A184" s="21"/>
      <c r="B184" s="21"/>
      <c r="C184" s="11"/>
      <c r="D184" s="5"/>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4">
      <c r="A185" s="21"/>
      <c r="B185" s="21"/>
      <c r="C185" s="11"/>
      <c r="D185" s="5"/>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4">
      <c r="A186" s="21"/>
      <c r="B186" s="21"/>
      <c r="C186" s="11"/>
      <c r="D186" s="5"/>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4">
      <c r="A187" s="21"/>
      <c r="B187" s="21"/>
      <c r="C187" s="11"/>
      <c r="D187" s="5"/>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4">
      <c r="A188" s="21"/>
      <c r="B188" s="21"/>
      <c r="C188" s="11"/>
      <c r="D188" s="5"/>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4">
      <c r="A189" s="21"/>
      <c r="B189" s="21"/>
      <c r="C189" s="11"/>
      <c r="D189" s="5"/>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4">
      <c r="A190" s="21"/>
      <c r="B190" s="21"/>
      <c r="C190" s="11"/>
      <c r="D190" s="5"/>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4">
      <c r="A191" s="21"/>
      <c r="B191" s="21"/>
      <c r="C191" s="11"/>
      <c r="D191" s="5"/>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4">
      <c r="A192" s="21"/>
      <c r="B192" s="21"/>
      <c r="C192" s="11"/>
      <c r="D192" s="5"/>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4">
      <c r="A193" s="21"/>
      <c r="B193" s="21"/>
      <c r="C193" s="11"/>
      <c r="D193" s="5"/>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4">
      <c r="A194" s="21"/>
      <c r="B194" s="21"/>
      <c r="C194" s="11"/>
      <c r="D194" s="5"/>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4">
      <c r="A195" s="21"/>
      <c r="B195" s="21"/>
      <c r="C195" s="11"/>
      <c r="D195" s="5"/>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4">
      <c r="A196" s="21"/>
      <c r="B196" s="21"/>
      <c r="C196" s="11"/>
      <c r="D196" s="5"/>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4">
      <c r="A197" s="21"/>
      <c r="B197" s="21"/>
      <c r="C197" s="11"/>
      <c r="D197" s="5"/>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4">
      <c r="A198" s="21"/>
      <c r="B198" s="21"/>
      <c r="C198" s="11"/>
      <c r="D198" s="5"/>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14">
      <c r="A199" s="21"/>
      <c r="B199" s="21"/>
      <c r="C199" s="11"/>
      <c r="D199" s="5"/>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4">
      <c r="A200" s="21"/>
      <c r="B200" s="21"/>
      <c r="C200" s="11"/>
      <c r="D200" s="5"/>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4">
      <c r="A201" s="21"/>
      <c r="B201" s="21"/>
      <c r="C201" s="11"/>
      <c r="D201" s="5"/>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4">
      <c r="A202" s="21"/>
      <c r="B202" s="21"/>
      <c r="C202" s="11"/>
      <c r="D202" s="5"/>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4">
      <c r="A203" s="21"/>
      <c r="B203" s="21"/>
      <c r="C203" s="11"/>
      <c r="D203" s="5"/>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4">
      <c r="A204" s="21"/>
      <c r="B204" s="21"/>
      <c r="C204" s="11"/>
      <c r="D204" s="5"/>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4">
      <c r="A205" s="21"/>
      <c r="B205" s="21"/>
      <c r="C205" s="11"/>
      <c r="D205" s="5"/>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4">
      <c r="A206" s="21"/>
      <c r="B206" s="21"/>
      <c r="C206" s="11"/>
      <c r="D206" s="5"/>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4">
      <c r="A207" s="21"/>
      <c r="B207" s="21"/>
      <c r="C207" s="11"/>
      <c r="D207" s="5"/>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4">
      <c r="A208" s="21"/>
      <c r="B208" s="21"/>
      <c r="C208" s="11"/>
      <c r="D208" s="5"/>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4">
      <c r="A209" s="21"/>
      <c r="B209" s="21"/>
      <c r="C209" s="11"/>
      <c r="D209" s="5"/>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14">
      <c r="A210" s="21"/>
      <c r="B210" s="21"/>
      <c r="C210" s="11"/>
      <c r="D210" s="5"/>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4">
      <c r="A211" s="21"/>
      <c r="B211" s="21"/>
      <c r="C211" s="11"/>
      <c r="D211" s="5"/>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4">
      <c r="A212" s="21"/>
      <c r="B212" s="21"/>
      <c r="C212" s="11"/>
      <c r="D212" s="5"/>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4">
      <c r="A213" s="21"/>
      <c r="B213" s="21"/>
      <c r="C213" s="11"/>
      <c r="D213" s="5"/>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4">
      <c r="A214" s="21"/>
      <c r="B214" s="21"/>
      <c r="C214" s="11"/>
      <c r="D214" s="5"/>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4">
      <c r="A215" s="21"/>
      <c r="B215" s="21"/>
      <c r="C215" s="11"/>
      <c r="D215" s="5"/>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4">
      <c r="A216" s="21"/>
      <c r="B216" s="21"/>
      <c r="C216" s="11"/>
      <c r="D216" s="5"/>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4">
      <c r="A217" s="21"/>
      <c r="B217" s="21"/>
      <c r="C217" s="11"/>
      <c r="D217" s="5"/>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4">
      <c r="A218" s="21"/>
      <c r="B218" s="21"/>
      <c r="C218" s="11"/>
      <c r="D218" s="5"/>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4">
      <c r="A219" s="21"/>
      <c r="B219" s="21"/>
      <c r="C219" s="11"/>
      <c r="D219" s="5"/>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4">
      <c r="A220" s="21"/>
      <c r="B220" s="21"/>
      <c r="C220" s="11"/>
      <c r="D220" s="5"/>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4">
      <c r="A221" s="21"/>
      <c r="B221" s="21"/>
      <c r="C221" s="11"/>
      <c r="D221" s="5"/>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4">
      <c r="A222" s="21"/>
      <c r="B222" s="21"/>
      <c r="C222" s="11"/>
      <c r="D222" s="5"/>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4">
      <c r="A223" s="21"/>
      <c r="B223" s="21"/>
      <c r="C223" s="11"/>
      <c r="D223" s="5"/>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4">
      <c r="A224" s="21"/>
      <c r="B224" s="21"/>
      <c r="C224" s="11"/>
      <c r="D224" s="5"/>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4">
      <c r="A225" s="21"/>
      <c r="B225" s="21"/>
      <c r="C225" s="11"/>
      <c r="D225" s="5"/>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4">
      <c r="A226" s="21"/>
      <c r="B226" s="21"/>
      <c r="C226" s="11"/>
      <c r="D226" s="5"/>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4">
      <c r="A227" s="21"/>
      <c r="B227" s="21"/>
      <c r="C227" s="11"/>
      <c r="D227" s="5"/>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4">
      <c r="A228" s="21"/>
      <c r="B228" s="21"/>
      <c r="C228" s="11"/>
      <c r="D228" s="5"/>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4">
      <c r="A229" s="21"/>
      <c r="B229" s="21"/>
      <c r="C229" s="11"/>
      <c r="D229" s="5"/>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4">
      <c r="A230" s="21"/>
      <c r="B230" s="21"/>
      <c r="C230" s="11"/>
      <c r="D230" s="5"/>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4">
      <c r="A231" s="21"/>
      <c r="B231" s="21"/>
      <c r="C231" s="11"/>
      <c r="D231" s="5"/>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4">
      <c r="A232" s="21"/>
      <c r="B232" s="21"/>
      <c r="C232" s="11"/>
      <c r="D232" s="5"/>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4">
      <c r="A233" s="21"/>
      <c r="B233" s="21"/>
      <c r="C233" s="11"/>
      <c r="D233" s="5"/>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4">
      <c r="A234" s="21"/>
      <c r="B234" s="21"/>
      <c r="C234" s="11"/>
      <c r="D234" s="5"/>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4">
      <c r="A235" s="21"/>
      <c r="B235" s="21"/>
      <c r="C235" s="11"/>
      <c r="D235" s="5"/>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4">
      <c r="A236" s="21"/>
      <c r="B236" s="21"/>
      <c r="C236" s="11"/>
      <c r="D236" s="5"/>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4">
      <c r="A237" s="21"/>
      <c r="B237" s="21"/>
      <c r="C237" s="11"/>
      <c r="D237" s="5"/>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4">
      <c r="A238" s="21"/>
      <c r="B238" s="21"/>
      <c r="C238" s="11"/>
      <c r="D238" s="5"/>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4">
      <c r="A239" s="21"/>
      <c r="B239" s="21"/>
      <c r="C239" s="11"/>
      <c r="D239" s="5"/>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4">
      <c r="A240" s="21"/>
      <c r="B240" s="21"/>
      <c r="C240" s="11"/>
      <c r="D240" s="5"/>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4">
      <c r="A241" s="21"/>
      <c r="B241" s="21"/>
      <c r="C241" s="11"/>
      <c r="D241" s="5"/>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4">
      <c r="A242" s="21"/>
      <c r="B242" s="21"/>
      <c r="C242" s="11"/>
      <c r="D242" s="5"/>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4">
      <c r="A243" s="21"/>
      <c r="B243" s="21"/>
      <c r="C243" s="11"/>
      <c r="D243" s="5"/>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4">
      <c r="A244" s="21"/>
      <c r="B244" s="21"/>
      <c r="C244" s="11"/>
      <c r="D244" s="5"/>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4">
      <c r="A245" s="21"/>
      <c r="B245" s="21"/>
      <c r="C245" s="11"/>
      <c r="D245" s="5"/>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4">
      <c r="A246" s="21"/>
      <c r="B246" s="21"/>
      <c r="C246" s="11"/>
      <c r="D246" s="5"/>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4">
      <c r="A247" s="21"/>
      <c r="B247" s="21"/>
      <c r="C247" s="11"/>
      <c r="D247" s="5"/>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4">
      <c r="A248" s="21"/>
      <c r="B248" s="21"/>
      <c r="C248" s="11"/>
      <c r="D248" s="5"/>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4">
      <c r="A249" s="21"/>
      <c r="B249" s="21"/>
      <c r="C249" s="11"/>
      <c r="D249" s="5"/>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4">
      <c r="A250" s="21"/>
      <c r="B250" s="21"/>
      <c r="C250" s="11"/>
      <c r="D250" s="5"/>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4">
      <c r="A251" s="21"/>
      <c r="B251" s="21"/>
      <c r="C251" s="11"/>
      <c r="D251" s="5"/>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4">
      <c r="A252" s="21"/>
      <c r="B252" s="21"/>
      <c r="C252" s="11"/>
      <c r="D252" s="5"/>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4">
      <c r="A253" s="21"/>
      <c r="B253" s="21"/>
      <c r="C253" s="11"/>
      <c r="D253" s="5"/>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4">
      <c r="A254" s="21"/>
      <c r="B254" s="21"/>
      <c r="C254" s="11"/>
      <c r="D254" s="5"/>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4">
      <c r="A255" s="21"/>
      <c r="B255" s="21"/>
      <c r="C255" s="11"/>
      <c r="D255" s="5"/>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4">
      <c r="A256" s="21"/>
      <c r="B256" s="21"/>
      <c r="C256" s="11"/>
      <c r="D256" s="5"/>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4">
      <c r="A257" s="21"/>
      <c r="B257" s="21"/>
      <c r="C257" s="11"/>
      <c r="D257" s="5"/>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4">
      <c r="A258" s="21"/>
      <c r="B258" s="21"/>
      <c r="C258" s="11"/>
      <c r="D258" s="5"/>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4">
      <c r="A259" s="21"/>
      <c r="B259" s="21"/>
      <c r="C259" s="11"/>
      <c r="D259" s="5"/>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4">
      <c r="A260" s="21"/>
      <c r="B260" s="21"/>
      <c r="C260" s="11"/>
      <c r="D260" s="5"/>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4">
      <c r="A261" s="21"/>
      <c r="B261" s="21"/>
      <c r="C261" s="11"/>
      <c r="D261" s="5"/>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4">
      <c r="A262" s="21"/>
      <c r="B262" s="21"/>
      <c r="C262" s="11"/>
      <c r="D262" s="5"/>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4">
      <c r="A263" s="21"/>
      <c r="B263" s="21"/>
      <c r="C263" s="11"/>
      <c r="D263" s="5"/>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4">
      <c r="A264" s="21"/>
      <c r="B264" s="21"/>
      <c r="C264" s="11"/>
      <c r="D264" s="5"/>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4">
      <c r="A265" s="21"/>
      <c r="B265" s="21"/>
      <c r="C265" s="11"/>
      <c r="D265" s="5"/>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4">
      <c r="A266" s="21"/>
      <c r="B266" s="21"/>
      <c r="C266" s="11"/>
      <c r="D266" s="5"/>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4">
      <c r="A267" s="21"/>
      <c r="B267" s="21"/>
      <c r="C267" s="11"/>
      <c r="D267" s="5"/>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4">
      <c r="A268" s="21"/>
      <c r="B268" s="21"/>
      <c r="C268" s="11"/>
      <c r="D268" s="5"/>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4">
      <c r="A269" s="21"/>
      <c r="B269" s="21"/>
      <c r="C269" s="11"/>
      <c r="D269" s="5"/>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4">
      <c r="A270" s="21"/>
      <c r="B270" s="21"/>
      <c r="C270" s="11"/>
      <c r="D270" s="5"/>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4">
      <c r="A271" s="21"/>
      <c r="B271" s="21"/>
      <c r="C271" s="11"/>
      <c r="D271" s="5"/>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4">
      <c r="A272" s="21"/>
      <c r="B272" s="21"/>
      <c r="C272" s="11"/>
      <c r="D272" s="5"/>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4">
      <c r="A273" s="21"/>
      <c r="B273" s="21"/>
      <c r="C273" s="11"/>
      <c r="D273" s="5"/>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4">
      <c r="A274" s="21"/>
      <c r="B274" s="21"/>
      <c r="C274" s="11"/>
      <c r="D274" s="5"/>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4">
      <c r="A275" s="21"/>
      <c r="B275" s="21"/>
      <c r="C275" s="11"/>
      <c r="D275" s="5"/>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4">
      <c r="A276" s="21"/>
      <c r="B276" s="21"/>
      <c r="C276" s="11"/>
      <c r="D276" s="5"/>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4">
      <c r="A277" s="21"/>
      <c r="B277" s="21"/>
      <c r="C277" s="11"/>
      <c r="D277" s="5"/>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4">
      <c r="A278" s="21"/>
      <c r="B278" s="21"/>
      <c r="C278" s="11"/>
      <c r="D278" s="5"/>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4">
      <c r="A279" s="21"/>
      <c r="B279" s="21"/>
      <c r="C279" s="11"/>
      <c r="D279" s="5"/>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4">
      <c r="A280" s="21"/>
      <c r="B280" s="21"/>
      <c r="C280" s="11"/>
      <c r="D280" s="5"/>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4">
      <c r="A281" s="21"/>
      <c r="B281" s="21"/>
      <c r="C281" s="11"/>
      <c r="D281" s="5"/>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4">
      <c r="A282" s="21"/>
      <c r="B282" s="21"/>
      <c r="C282" s="11"/>
      <c r="D282" s="5"/>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4">
      <c r="A283" s="21"/>
      <c r="B283" s="21"/>
      <c r="C283" s="11"/>
      <c r="D283" s="5"/>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4">
      <c r="A284" s="21"/>
      <c r="B284" s="21"/>
      <c r="C284" s="11"/>
      <c r="D284" s="5"/>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4">
      <c r="A285" s="21"/>
      <c r="B285" s="21"/>
      <c r="C285" s="11"/>
      <c r="D285" s="5"/>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4">
      <c r="A286" s="21"/>
      <c r="B286" s="21"/>
      <c r="C286" s="11"/>
      <c r="D286" s="5"/>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4">
      <c r="A287" s="21"/>
      <c r="B287" s="21"/>
      <c r="C287" s="11"/>
      <c r="D287" s="5"/>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4">
      <c r="A288" s="21"/>
      <c r="B288" s="21"/>
      <c r="C288" s="11"/>
      <c r="D288" s="5"/>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4">
      <c r="A289" s="21"/>
      <c r="B289" s="21"/>
      <c r="C289" s="11"/>
      <c r="D289" s="5"/>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4">
      <c r="A290" s="21"/>
      <c r="B290" s="21"/>
      <c r="C290" s="11"/>
      <c r="D290" s="5"/>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4">
      <c r="A291" s="21"/>
      <c r="B291" s="21"/>
      <c r="C291" s="11"/>
      <c r="D291" s="5"/>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4">
      <c r="A292" s="21"/>
      <c r="B292" s="21"/>
      <c r="C292" s="11"/>
      <c r="D292" s="5"/>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4">
      <c r="A293" s="21"/>
      <c r="B293" s="21"/>
      <c r="C293" s="11"/>
      <c r="D293" s="5"/>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4">
      <c r="A294" s="21"/>
      <c r="B294" s="21"/>
      <c r="C294" s="11"/>
      <c r="D294" s="5"/>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4">
      <c r="A295" s="21"/>
      <c r="B295" s="21"/>
      <c r="C295" s="11"/>
      <c r="D295" s="5"/>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4">
      <c r="A296" s="21"/>
      <c r="B296" s="21"/>
      <c r="C296" s="11"/>
      <c r="D296" s="5"/>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4">
      <c r="A297" s="21"/>
      <c r="B297" s="21"/>
      <c r="C297" s="11"/>
      <c r="D297" s="5"/>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4">
      <c r="A298" s="21"/>
      <c r="B298" s="21"/>
      <c r="C298" s="11"/>
      <c r="D298" s="5"/>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4">
      <c r="A299" s="21"/>
      <c r="B299" s="21"/>
      <c r="C299" s="11"/>
      <c r="D299" s="5"/>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4">
      <c r="A300" s="21"/>
      <c r="B300" s="21"/>
      <c r="C300" s="11"/>
      <c r="D300" s="5"/>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4">
      <c r="A301" s="21"/>
      <c r="B301" s="21"/>
      <c r="C301" s="11"/>
      <c r="D301" s="5"/>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4">
      <c r="A302" s="21"/>
      <c r="B302" s="21"/>
      <c r="C302" s="11"/>
      <c r="D302" s="5"/>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4">
      <c r="A303" s="21"/>
      <c r="B303" s="21"/>
      <c r="C303" s="11"/>
      <c r="D303" s="5"/>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4">
      <c r="A304" s="21"/>
      <c r="B304" s="21"/>
      <c r="C304" s="11"/>
      <c r="D304" s="5"/>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4">
      <c r="A305" s="21"/>
      <c r="B305" s="21"/>
      <c r="C305" s="11"/>
      <c r="D305" s="5"/>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4">
      <c r="A306" s="21"/>
      <c r="B306" s="21"/>
      <c r="C306" s="11"/>
      <c r="D306" s="5"/>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4">
      <c r="A307" s="21"/>
      <c r="B307" s="21"/>
      <c r="C307" s="11"/>
      <c r="D307" s="5"/>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4">
      <c r="A308" s="21"/>
      <c r="B308" s="21"/>
      <c r="C308" s="11"/>
      <c r="D308" s="5"/>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4">
      <c r="A309" s="21"/>
      <c r="B309" s="21"/>
      <c r="C309" s="11"/>
      <c r="D309" s="5"/>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4">
      <c r="A310" s="21"/>
      <c r="B310" s="21"/>
      <c r="C310" s="11"/>
      <c r="D310" s="5"/>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4">
      <c r="A311" s="21"/>
      <c r="B311" s="21"/>
      <c r="C311" s="11"/>
      <c r="D311" s="5"/>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4">
      <c r="A312" s="21"/>
      <c r="B312" s="21"/>
      <c r="C312" s="11"/>
      <c r="D312" s="5"/>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4">
      <c r="A313" s="21"/>
      <c r="B313" s="21"/>
      <c r="C313" s="11"/>
      <c r="D313" s="5"/>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4">
      <c r="A314" s="21"/>
      <c r="B314" s="21"/>
      <c r="C314" s="11"/>
      <c r="D314" s="5"/>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4">
      <c r="A315" s="21"/>
      <c r="B315" s="21"/>
      <c r="C315" s="11"/>
      <c r="D315" s="5"/>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4">
      <c r="A316" s="21"/>
      <c r="B316" s="21"/>
      <c r="C316" s="11"/>
      <c r="D316" s="5"/>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4">
      <c r="A317" s="21"/>
      <c r="B317" s="21"/>
      <c r="C317" s="11"/>
      <c r="D317" s="5"/>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4">
      <c r="A318" s="21"/>
      <c r="B318" s="21"/>
      <c r="C318" s="11"/>
      <c r="D318" s="5"/>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4">
      <c r="A319" s="21"/>
      <c r="B319" s="21"/>
      <c r="C319" s="11"/>
      <c r="D319" s="5"/>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4">
      <c r="A320" s="21"/>
      <c r="B320" s="21"/>
      <c r="C320" s="11"/>
      <c r="D320" s="5"/>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4">
      <c r="A321" s="21"/>
      <c r="B321" s="21"/>
      <c r="C321" s="11"/>
      <c r="D321" s="5"/>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4">
      <c r="A322" s="21"/>
      <c r="B322" s="21"/>
      <c r="C322" s="11"/>
      <c r="D322" s="5"/>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4">
      <c r="A323" s="21"/>
      <c r="B323" s="21"/>
      <c r="C323" s="11"/>
      <c r="D323" s="5"/>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4">
      <c r="A324" s="21"/>
      <c r="B324" s="21"/>
      <c r="C324" s="11"/>
      <c r="D324" s="5"/>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4">
      <c r="A325" s="21"/>
      <c r="B325" s="21"/>
      <c r="C325" s="11"/>
      <c r="D325" s="5"/>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4">
      <c r="A326" s="21"/>
      <c r="B326" s="21"/>
      <c r="C326" s="11"/>
      <c r="D326" s="5"/>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4">
      <c r="A327" s="21"/>
      <c r="B327" s="21"/>
      <c r="C327" s="11"/>
      <c r="D327" s="5"/>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4">
      <c r="A328" s="21"/>
      <c r="B328" s="21"/>
      <c r="C328" s="11"/>
      <c r="D328" s="5"/>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4">
      <c r="A329" s="21"/>
      <c r="B329" s="21"/>
      <c r="C329" s="11"/>
      <c r="D329" s="5"/>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4">
      <c r="A330" s="21"/>
      <c r="B330" s="21"/>
      <c r="C330" s="11"/>
      <c r="D330" s="5"/>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4">
      <c r="A331" s="21"/>
      <c r="B331" s="21"/>
      <c r="C331" s="11"/>
      <c r="D331" s="5"/>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4">
      <c r="A332" s="21"/>
      <c r="B332" s="21"/>
      <c r="C332" s="11"/>
      <c r="D332" s="5"/>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4">
      <c r="A333" s="21"/>
      <c r="B333" s="21"/>
      <c r="C333" s="11"/>
      <c r="D333" s="5"/>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4">
      <c r="A334" s="21"/>
      <c r="B334" s="21"/>
      <c r="C334" s="11"/>
      <c r="D334" s="5"/>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4">
      <c r="A335" s="21"/>
      <c r="B335" s="21"/>
      <c r="C335" s="11"/>
      <c r="D335" s="5"/>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4">
      <c r="A336" s="21"/>
      <c r="B336" s="21"/>
      <c r="C336" s="11"/>
      <c r="D336" s="5"/>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4">
      <c r="A337" s="21"/>
      <c r="B337" s="21"/>
      <c r="C337" s="11"/>
      <c r="D337" s="5"/>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4">
      <c r="A338" s="21"/>
      <c r="B338" s="21"/>
      <c r="C338" s="11"/>
      <c r="D338" s="5"/>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4">
      <c r="A339" s="21"/>
      <c r="B339" s="21"/>
      <c r="C339" s="11"/>
      <c r="D339" s="5"/>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4">
      <c r="A340" s="21"/>
      <c r="B340" s="21"/>
      <c r="C340" s="11"/>
      <c r="D340" s="5"/>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4">
      <c r="A341" s="21"/>
      <c r="B341" s="21"/>
      <c r="C341" s="11"/>
      <c r="D341" s="5"/>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4">
      <c r="A342" s="21"/>
      <c r="B342" s="21"/>
      <c r="C342" s="11"/>
      <c r="D342" s="5"/>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4">
      <c r="A343" s="21"/>
      <c r="B343" s="21"/>
      <c r="C343" s="11"/>
      <c r="D343" s="5"/>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4">
      <c r="A344" s="21"/>
      <c r="B344" s="21"/>
      <c r="C344" s="11"/>
      <c r="D344" s="5"/>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4">
      <c r="A345" s="21"/>
      <c r="B345" s="21"/>
      <c r="C345" s="11"/>
      <c r="D345" s="5"/>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4">
      <c r="A346" s="21"/>
      <c r="B346" s="21"/>
      <c r="C346" s="11"/>
      <c r="D346" s="5"/>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4">
      <c r="A347" s="21"/>
      <c r="B347" s="21"/>
      <c r="C347" s="11"/>
      <c r="D347" s="5"/>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4">
      <c r="A348" s="21"/>
      <c r="B348" s="21"/>
      <c r="C348" s="11"/>
      <c r="D348" s="5"/>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4">
      <c r="A349" s="21"/>
      <c r="B349" s="21"/>
      <c r="C349" s="11"/>
      <c r="D349" s="5"/>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4">
      <c r="A350" s="21"/>
      <c r="B350" s="21"/>
      <c r="C350" s="11"/>
      <c r="D350" s="5"/>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4">
      <c r="A351" s="21"/>
      <c r="B351" s="21"/>
      <c r="C351" s="11"/>
      <c r="D351" s="5"/>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4">
      <c r="A352" s="21"/>
      <c r="B352" s="21"/>
      <c r="C352" s="11"/>
      <c r="D352" s="5"/>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4">
      <c r="A353" s="21"/>
      <c r="B353" s="21"/>
      <c r="C353" s="11"/>
      <c r="D353" s="5"/>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4">
      <c r="A354" s="21"/>
      <c r="B354" s="21"/>
      <c r="C354" s="11"/>
      <c r="D354" s="5"/>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4">
      <c r="A355" s="21"/>
      <c r="B355" s="21"/>
      <c r="C355" s="11"/>
      <c r="D355" s="5"/>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4">
      <c r="A356" s="21"/>
      <c r="B356" s="21"/>
      <c r="C356" s="11"/>
      <c r="D356" s="5"/>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4">
      <c r="A357" s="21"/>
      <c r="B357" s="21"/>
      <c r="C357" s="11"/>
      <c r="D357" s="5"/>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4">
      <c r="A358" s="21"/>
      <c r="B358" s="21"/>
      <c r="C358" s="11"/>
      <c r="D358" s="5"/>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4">
      <c r="A359" s="21"/>
      <c r="B359" s="21"/>
      <c r="C359" s="11"/>
      <c r="D359" s="5"/>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4">
      <c r="A360" s="21"/>
      <c r="B360" s="21"/>
      <c r="C360" s="11"/>
      <c r="D360" s="5"/>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4">
      <c r="A361" s="21"/>
      <c r="B361" s="21"/>
      <c r="C361" s="11"/>
      <c r="D361" s="5"/>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4">
      <c r="A362" s="21"/>
      <c r="B362" s="21"/>
      <c r="C362" s="11"/>
      <c r="D362" s="5"/>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4">
      <c r="A363" s="21"/>
      <c r="B363" s="21"/>
      <c r="C363" s="11"/>
      <c r="D363" s="5"/>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4">
      <c r="A364" s="21"/>
      <c r="B364" s="21"/>
      <c r="C364" s="11"/>
      <c r="D364" s="5"/>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4">
      <c r="A365" s="21"/>
      <c r="B365" s="21"/>
      <c r="C365" s="11"/>
      <c r="D365" s="5"/>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4">
      <c r="A366" s="21"/>
      <c r="B366" s="21"/>
      <c r="C366" s="11"/>
      <c r="D366" s="5"/>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4">
      <c r="A367" s="21"/>
      <c r="B367" s="21"/>
      <c r="C367" s="11"/>
      <c r="D367" s="5"/>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4">
      <c r="A368" s="21"/>
      <c r="B368" s="21"/>
      <c r="C368" s="11"/>
      <c r="D368" s="5"/>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4">
      <c r="A369" s="21"/>
      <c r="B369" s="21"/>
      <c r="C369" s="11"/>
      <c r="D369" s="5"/>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4">
      <c r="A370" s="21"/>
      <c r="B370" s="21"/>
      <c r="C370" s="11"/>
      <c r="D370" s="5"/>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4">
      <c r="A371" s="21"/>
      <c r="B371" s="21"/>
      <c r="C371" s="11"/>
      <c r="D371" s="5"/>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4">
      <c r="A372" s="21"/>
      <c r="B372" s="21"/>
      <c r="C372" s="11"/>
      <c r="D372" s="5"/>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4">
      <c r="A373" s="21"/>
      <c r="B373" s="21"/>
      <c r="C373" s="11"/>
      <c r="D373" s="5"/>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4">
      <c r="A374" s="21"/>
      <c r="B374" s="21"/>
      <c r="C374" s="11"/>
      <c r="D374" s="5"/>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4">
      <c r="A375" s="21"/>
      <c r="B375" s="21"/>
      <c r="C375" s="11"/>
      <c r="D375" s="5"/>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4">
      <c r="A376" s="21"/>
      <c r="B376" s="21"/>
      <c r="C376" s="11"/>
      <c r="D376" s="5"/>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4">
      <c r="A377" s="21"/>
      <c r="B377" s="21"/>
      <c r="C377" s="11"/>
      <c r="D377" s="5"/>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4">
      <c r="A378" s="21"/>
      <c r="B378" s="21"/>
      <c r="C378" s="11"/>
      <c r="D378" s="5"/>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4">
      <c r="A379" s="21"/>
      <c r="B379" s="21"/>
      <c r="C379" s="11"/>
      <c r="D379" s="5"/>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4">
      <c r="A380" s="21"/>
      <c r="B380" s="21"/>
      <c r="C380" s="11"/>
      <c r="D380" s="5"/>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4">
      <c r="A381" s="21"/>
      <c r="B381" s="21"/>
      <c r="C381" s="11"/>
      <c r="D381" s="5"/>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4">
      <c r="A382" s="21"/>
      <c r="B382" s="21"/>
      <c r="C382" s="11"/>
      <c r="D382" s="5"/>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4">
      <c r="A383" s="21"/>
      <c r="B383" s="21"/>
      <c r="C383" s="11"/>
      <c r="D383" s="5"/>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4">
      <c r="A384" s="21"/>
      <c r="B384" s="21"/>
      <c r="C384" s="11"/>
      <c r="D384" s="5"/>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4">
      <c r="A385" s="21"/>
      <c r="B385" s="21"/>
      <c r="C385" s="11"/>
      <c r="D385" s="5"/>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4">
      <c r="A386" s="21"/>
      <c r="B386" s="21"/>
      <c r="C386" s="11"/>
      <c r="D386" s="5"/>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4">
      <c r="A387" s="21"/>
      <c r="B387" s="21"/>
      <c r="C387" s="11"/>
      <c r="D387" s="5"/>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4">
      <c r="A388" s="21"/>
      <c r="B388" s="21"/>
      <c r="C388" s="11"/>
      <c r="D388" s="5"/>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4">
      <c r="A389" s="21"/>
      <c r="B389" s="21"/>
      <c r="C389" s="11"/>
      <c r="D389" s="5"/>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4">
      <c r="A390" s="21"/>
      <c r="B390" s="21"/>
      <c r="C390" s="11"/>
      <c r="D390" s="5"/>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4">
      <c r="A391" s="21"/>
      <c r="B391" s="21"/>
      <c r="C391" s="11"/>
      <c r="D391" s="5"/>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4">
      <c r="A392" s="21"/>
      <c r="B392" s="21"/>
      <c r="C392" s="11"/>
      <c r="D392" s="5"/>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4">
      <c r="A393" s="21"/>
      <c r="B393" s="21"/>
      <c r="C393" s="11"/>
      <c r="D393" s="5"/>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4">
      <c r="A394" s="21"/>
      <c r="B394" s="21"/>
      <c r="C394" s="11"/>
      <c r="D394" s="5"/>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4">
      <c r="A395" s="21"/>
      <c r="B395" s="21"/>
      <c r="C395" s="11"/>
      <c r="D395" s="5"/>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4">
      <c r="A396" s="21"/>
      <c r="B396" s="21"/>
      <c r="C396" s="11"/>
      <c r="D396" s="5"/>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4">
      <c r="A397" s="21"/>
      <c r="B397" s="21"/>
      <c r="C397" s="11"/>
      <c r="D397" s="5"/>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4">
      <c r="A398" s="21"/>
      <c r="B398" s="21"/>
      <c r="C398" s="11"/>
      <c r="D398" s="5"/>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4">
      <c r="A399" s="21"/>
      <c r="B399" s="21"/>
      <c r="C399" s="11"/>
      <c r="D399" s="5"/>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4">
      <c r="A400" s="21"/>
      <c r="B400" s="21"/>
      <c r="C400" s="11"/>
      <c r="D400" s="5"/>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4">
      <c r="A401" s="21"/>
      <c r="B401" s="21"/>
      <c r="C401" s="11"/>
      <c r="D401" s="5"/>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4">
      <c r="A402" s="21"/>
      <c r="B402" s="21"/>
      <c r="C402" s="11"/>
      <c r="D402" s="5"/>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4">
      <c r="A403" s="21"/>
      <c r="B403" s="21"/>
      <c r="C403" s="11"/>
      <c r="D403" s="5"/>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4">
      <c r="A404" s="21"/>
      <c r="B404" s="21"/>
      <c r="C404" s="11"/>
      <c r="D404" s="5"/>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4">
      <c r="A405" s="21"/>
      <c r="B405" s="21"/>
      <c r="C405" s="11"/>
      <c r="D405" s="5"/>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4">
      <c r="A406" s="21"/>
      <c r="B406" s="21"/>
      <c r="C406" s="11"/>
      <c r="D406" s="5"/>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4">
      <c r="A407" s="21"/>
      <c r="B407" s="21"/>
      <c r="C407" s="11"/>
      <c r="D407" s="5"/>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4">
      <c r="A408" s="21"/>
      <c r="B408" s="21"/>
      <c r="C408" s="11"/>
      <c r="D408" s="5"/>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4">
      <c r="A409" s="21"/>
      <c r="B409" s="21"/>
      <c r="C409" s="11"/>
      <c r="D409" s="5"/>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4">
      <c r="A410" s="21"/>
      <c r="B410" s="21"/>
      <c r="C410" s="11"/>
      <c r="D410" s="5"/>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4">
      <c r="A411" s="21"/>
      <c r="B411" s="21"/>
      <c r="C411" s="11"/>
      <c r="D411" s="5"/>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4">
      <c r="A412" s="21"/>
      <c r="B412" s="21"/>
      <c r="C412" s="11"/>
      <c r="D412" s="5"/>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4">
      <c r="A413" s="21"/>
      <c r="B413" s="21"/>
      <c r="C413" s="11"/>
      <c r="D413" s="5"/>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4">
      <c r="A414" s="21"/>
      <c r="B414" s="21"/>
      <c r="C414" s="11"/>
      <c r="D414" s="5"/>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4">
      <c r="A415" s="21"/>
      <c r="B415" s="21"/>
      <c r="C415" s="11"/>
      <c r="D415" s="5"/>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4">
      <c r="A416" s="21"/>
      <c r="B416" s="21"/>
      <c r="C416" s="11"/>
      <c r="D416" s="5"/>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4">
      <c r="A417" s="21"/>
      <c r="B417" s="21"/>
      <c r="C417" s="11"/>
      <c r="D417" s="5"/>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4">
      <c r="A418" s="21"/>
      <c r="B418" s="21"/>
      <c r="C418" s="11"/>
      <c r="D418" s="5"/>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4">
      <c r="A419" s="21"/>
      <c r="B419" s="21"/>
      <c r="C419" s="11"/>
      <c r="D419" s="5"/>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4">
      <c r="A420" s="21"/>
      <c r="B420" s="21"/>
      <c r="C420" s="11"/>
      <c r="D420" s="5"/>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4">
      <c r="A421" s="21"/>
      <c r="B421" s="21"/>
      <c r="C421" s="11"/>
      <c r="D421" s="5"/>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4">
      <c r="A422" s="21"/>
      <c r="B422" s="21"/>
      <c r="C422" s="11"/>
      <c r="D422" s="5"/>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4">
      <c r="A423" s="21"/>
      <c r="B423" s="21"/>
      <c r="C423" s="11"/>
      <c r="D423" s="5"/>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4">
      <c r="A424" s="21"/>
      <c r="B424" s="21"/>
      <c r="C424" s="11"/>
      <c r="D424" s="5"/>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4">
      <c r="A425" s="21"/>
      <c r="B425" s="21"/>
      <c r="C425" s="11"/>
      <c r="D425" s="5"/>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4">
      <c r="A426" s="21"/>
      <c r="B426" s="21"/>
      <c r="C426" s="11"/>
      <c r="D426" s="5"/>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4">
      <c r="A427" s="21"/>
      <c r="B427" s="21"/>
      <c r="C427" s="11"/>
      <c r="D427" s="5"/>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4">
      <c r="A428" s="21"/>
      <c r="B428" s="21"/>
      <c r="C428" s="11"/>
      <c r="D428" s="5"/>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4">
      <c r="A429" s="21"/>
      <c r="B429" s="21"/>
      <c r="C429" s="11"/>
      <c r="D429" s="5"/>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4">
      <c r="A430" s="21"/>
      <c r="B430" s="21"/>
      <c r="C430" s="11"/>
      <c r="D430" s="5"/>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4">
      <c r="A431" s="21"/>
      <c r="B431" s="21"/>
      <c r="C431" s="11"/>
      <c r="D431" s="5"/>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4">
      <c r="A432" s="21"/>
      <c r="B432" s="21"/>
      <c r="C432" s="11"/>
      <c r="D432" s="5"/>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4">
      <c r="A433" s="21"/>
      <c r="B433" s="21"/>
      <c r="C433" s="11"/>
      <c r="D433" s="5"/>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4">
      <c r="A434" s="21"/>
      <c r="B434" s="21"/>
      <c r="C434" s="11"/>
      <c r="D434" s="5"/>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4">
      <c r="A435" s="21"/>
      <c r="B435" s="21"/>
      <c r="C435" s="11"/>
      <c r="D435" s="5"/>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4">
      <c r="A436" s="21"/>
      <c r="B436" s="21"/>
      <c r="C436" s="11"/>
      <c r="D436" s="5"/>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4">
      <c r="A437" s="21"/>
      <c r="B437" s="21"/>
      <c r="C437" s="11"/>
      <c r="D437" s="5"/>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4">
      <c r="A438" s="21"/>
      <c r="B438" s="21"/>
      <c r="C438" s="11"/>
      <c r="D438" s="5"/>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4">
      <c r="A439" s="21"/>
      <c r="B439" s="21"/>
      <c r="C439" s="11"/>
      <c r="D439" s="5"/>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4">
      <c r="A440" s="21"/>
      <c r="B440" s="21"/>
      <c r="C440" s="11"/>
      <c r="D440" s="5"/>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4">
      <c r="A441" s="21"/>
      <c r="B441" s="21"/>
      <c r="C441" s="11"/>
      <c r="D441" s="5"/>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4">
      <c r="A442" s="21"/>
      <c r="B442" s="21"/>
      <c r="C442" s="11"/>
      <c r="D442" s="5"/>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4">
      <c r="A443" s="21"/>
      <c r="B443" s="21"/>
      <c r="C443" s="11"/>
      <c r="D443" s="5"/>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4">
      <c r="A444" s="21"/>
      <c r="B444" s="21"/>
      <c r="C444" s="11"/>
      <c r="D444" s="5"/>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4">
      <c r="A445" s="21"/>
      <c r="B445" s="21"/>
      <c r="C445" s="11"/>
      <c r="D445" s="5"/>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4">
      <c r="A446" s="21"/>
      <c r="B446" s="21"/>
      <c r="C446" s="11"/>
      <c r="D446" s="5"/>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4">
      <c r="A447" s="21"/>
      <c r="B447" s="21"/>
      <c r="C447" s="11"/>
      <c r="D447" s="5"/>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4">
      <c r="A448" s="21"/>
      <c r="B448" s="21"/>
      <c r="C448" s="11"/>
      <c r="D448" s="5"/>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4">
      <c r="A449" s="21"/>
      <c r="B449" s="21"/>
      <c r="C449" s="11"/>
      <c r="D449" s="5"/>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4">
      <c r="A450" s="21"/>
      <c r="B450" s="21"/>
      <c r="C450" s="11"/>
      <c r="D450" s="5"/>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4">
      <c r="A451" s="21"/>
      <c r="B451" s="21"/>
      <c r="C451" s="11"/>
      <c r="D451" s="5"/>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4">
      <c r="A452" s="21"/>
      <c r="B452" s="21"/>
      <c r="C452" s="11"/>
      <c r="D452" s="5"/>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4">
      <c r="A453" s="21"/>
      <c r="B453" s="21"/>
      <c r="C453" s="11"/>
      <c r="D453" s="5"/>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4">
      <c r="A454" s="21"/>
      <c r="B454" s="21"/>
      <c r="C454" s="11"/>
      <c r="D454" s="5"/>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4">
      <c r="A455" s="21"/>
      <c r="B455" s="21"/>
      <c r="C455" s="11"/>
      <c r="D455" s="5"/>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4">
      <c r="A456" s="21"/>
      <c r="B456" s="21"/>
      <c r="C456" s="11"/>
      <c r="D456" s="5"/>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4">
      <c r="A457" s="21"/>
      <c r="B457" s="21"/>
      <c r="C457" s="11"/>
      <c r="D457" s="5"/>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4">
      <c r="A458" s="21"/>
      <c r="B458" s="21"/>
      <c r="C458" s="11"/>
      <c r="D458" s="5"/>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4">
      <c r="A459" s="21"/>
      <c r="B459" s="21"/>
      <c r="C459" s="11"/>
      <c r="D459" s="5"/>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4">
      <c r="A460" s="21"/>
      <c r="B460" s="21"/>
      <c r="C460" s="11"/>
      <c r="D460" s="5"/>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4">
      <c r="A461" s="21"/>
      <c r="B461" s="21"/>
      <c r="C461" s="11"/>
      <c r="D461" s="5"/>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4">
      <c r="A462" s="21"/>
      <c r="B462" s="21"/>
      <c r="C462" s="11"/>
      <c r="D462" s="5"/>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4">
      <c r="A463" s="21"/>
      <c r="B463" s="21"/>
      <c r="C463" s="11"/>
      <c r="D463" s="5"/>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4">
      <c r="A464" s="21"/>
      <c r="B464" s="21"/>
      <c r="C464" s="11"/>
      <c r="D464" s="5"/>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4">
      <c r="A465" s="21"/>
      <c r="B465" s="21"/>
      <c r="C465" s="11"/>
      <c r="D465" s="5"/>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4">
      <c r="A466" s="21"/>
      <c r="B466" s="21"/>
      <c r="C466" s="11"/>
      <c r="D466" s="5"/>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4">
      <c r="A467" s="21"/>
      <c r="B467" s="21"/>
      <c r="C467" s="11"/>
      <c r="D467" s="5"/>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4">
      <c r="A468" s="21"/>
      <c r="B468" s="21"/>
      <c r="C468" s="11"/>
      <c r="D468" s="5"/>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4">
      <c r="A469" s="21"/>
      <c r="B469" s="21"/>
      <c r="C469" s="11"/>
      <c r="D469" s="5"/>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4">
      <c r="A470" s="21"/>
      <c r="B470" s="21"/>
      <c r="C470" s="11"/>
      <c r="D470" s="5"/>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4">
      <c r="A471" s="21"/>
      <c r="B471" s="21"/>
      <c r="C471" s="11"/>
      <c r="D471" s="5"/>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4">
      <c r="A472" s="21"/>
      <c r="B472" s="21"/>
      <c r="C472" s="11"/>
      <c r="D472" s="5"/>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4">
      <c r="A473" s="21"/>
      <c r="B473" s="21"/>
      <c r="C473" s="11"/>
      <c r="D473" s="5"/>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4">
      <c r="A474" s="21"/>
      <c r="B474" s="21"/>
      <c r="C474" s="11"/>
      <c r="D474" s="5"/>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4">
      <c r="A475" s="21"/>
      <c r="B475" s="21"/>
      <c r="C475" s="11"/>
      <c r="D475" s="5"/>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4">
      <c r="A476" s="21"/>
      <c r="B476" s="21"/>
      <c r="C476" s="11"/>
      <c r="D476" s="5"/>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4">
      <c r="A477" s="21"/>
      <c r="B477" s="21"/>
      <c r="C477" s="11"/>
      <c r="D477" s="5"/>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4">
      <c r="A478" s="21"/>
      <c r="B478" s="21"/>
      <c r="C478" s="11"/>
      <c r="D478" s="5"/>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4">
      <c r="A479" s="21"/>
      <c r="B479" s="21"/>
      <c r="C479" s="11"/>
      <c r="D479" s="5"/>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4">
      <c r="A480" s="21"/>
      <c r="B480" s="21"/>
      <c r="C480" s="11"/>
      <c r="D480" s="5"/>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4">
      <c r="A481" s="21"/>
      <c r="B481" s="21"/>
      <c r="C481" s="11"/>
      <c r="D481" s="5"/>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4">
      <c r="A482" s="21"/>
      <c r="B482" s="21"/>
      <c r="C482" s="11"/>
      <c r="D482" s="5"/>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4">
      <c r="A483" s="21"/>
      <c r="B483" s="21"/>
      <c r="C483" s="11"/>
      <c r="D483" s="5"/>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4">
      <c r="A484" s="21"/>
      <c r="B484" s="21"/>
      <c r="C484" s="11"/>
      <c r="D484" s="5"/>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4">
      <c r="A485" s="21"/>
      <c r="B485" s="21"/>
      <c r="C485" s="11"/>
      <c r="D485" s="5"/>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4">
      <c r="A486" s="21"/>
      <c r="B486" s="21"/>
      <c r="C486" s="11"/>
      <c r="D486" s="5"/>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4">
      <c r="A487" s="21"/>
      <c r="B487" s="21"/>
      <c r="C487" s="11"/>
      <c r="D487" s="5"/>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4">
      <c r="A488" s="21"/>
      <c r="B488" s="21"/>
      <c r="C488" s="11"/>
      <c r="D488" s="5"/>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4">
      <c r="A489" s="21"/>
      <c r="B489" s="21"/>
      <c r="C489" s="11"/>
      <c r="D489" s="5"/>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4">
      <c r="A490" s="21"/>
      <c r="B490" s="21"/>
      <c r="C490" s="11"/>
      <c r="D490" s="5"/>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4">
      <c r="A491" s="21"/>
      <c r="B491" s="21"/>
      <c r="C491" s="11"/>
      <c r="D491" s="5"/>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4">
      <c r="A492" s="21"/>
      <c r="B492" s="21"/>
      <c r="C492" s="11"/>
      <c r="D492" s="5"/>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4">
      <c r="A493" s="21"/>
      <c r="B493" s="21"/>
      <c r="C493" s="11"/>
      <c r="D493" s="5"/>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4">
      <c r="A494" s="21"/>
      <c r="B494" s="21"/>
      <c r="C494" s="11"/>
      <c r="D494" s="5"/>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4">
      <c r="A495" s="21"/>
      <c r="B495" s="21"/>
      <c r="C495" s="11"/>
      <c r="D495" s="5"/>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4">
      <c r="A496" s="21"/>
      <c r="B496" s="21"/>
      <c r="C496" s="11"/>
      <c r="D496" s="5"/>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4">
      <c r="A497" s="21"/>
      <c r="B497" s="21"/>
      <c r="C497" s="11"/>
      <c r="D497" s="5"/>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4">
      <c r="A498" s="21"/>
      <c r="B498" s="21"/>
      <c r="C498" s="11"/>
      <c r="D498" s="5"/>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4">
      <c r="A499" s="21"/>
      <c r="B499" s="21"/>
      <c r="C499" s="11"/>
      <c r="D499" s="5"/>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4">
      <c r="A500" s="21"/>
      <c r="B500" s="21"/>
      <c r="C500" s="11"/>
      <c r="D500" s="5"/>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4">
      <c r="A501" s="21"/>
      <c r="B501" s="21"/>
      <c r="C501" s="11"/>
      <c r="D501" s="5"/>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4">
      <c r="A502" s="21"/>
      <c r="B502" s="21"/>
      <c r="C502" s="11"/>
      <c r="D502" s="5"/>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4">
      <c r="A503" s="21"/>
      <c r="B503" s="21"/>
      <c r="C503" s="11"/>
      <c r="D503" s="5"/>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4">
      <c r="A504" s="21"/>
      <c r="B504" s="21"/>
      <c r="C504" s="11"/>
      <c r="D504" s="5"/>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4">
      <c r="A505" s="21"/>
      <c r="B505" s="21"/>
      <c r="C505" s="11"/>
      <c r="D505" s="5"/>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4">
      <c r="A506" s="21"/>
      <c r="B506" s="21"/>
      <c r="C506" s="11"/>
      <c r="D506" s="5"/>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4">
      <c r="A507" s="21"/>
      <c r="B507" s="21"/>
      <c r="C507" s="11"/>
      <c r="D507" s="5"/>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4">
      <c r="A508" s="21"/>
      <c r="B508" s="21"/>
      <c r="C508" s="11"/>
      <c r="D508" s="5"/>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4">
      <c r="A509" s="21"/>
      <c r="B509" s="21"/>
      <c r="C509" s="11"/>
      <c r="D509" s="5"/>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4">
      <c r="A510" s="21"/>
      <c r="B510" s="21"/>
      <c r="C510" s="11"/>
      <c r="D510" s="5"/>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4">
      <c r="A511" s="21"/>
      <c r="B511" s="21"/>
      <c r="C511" s="11"/>
      <c r="D511" s="5"/>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4">
      <c r="A512" s="21"/>
      <c r="B512" s="21"/>
      <c r="C512" s="11"/>
      <c r="D512" s="5"/>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4">
      <c r="A513" s="21"/>
      <c r="B513" s="21"/>
      <c r="C513" s="11"/>
      <c r="D513" s="5"/>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4">
      <c r="A514" s="21"/>
      <c r="B514" s="21"/>
      <c r="C514" s="11"/>
      <c r="D514" s="5"/>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4">
      <c r="A515" s="21"/>
      <c r="B515" s="21"/>
      <c r="C515" s="11"/>
      <c r="D515" s="5"/>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4">
      <c r="A516" s="21"/>
      <c r="B516" s="21"/>
      <c r="C516" s="11"/>
      <c r="D516" s="5"/>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4">
      <c r="A517" s="21"/>
      <c r="B517" s="21"/>
      <c r="C517" s="11"/>
      <c r="D517" s="5"/>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4">
      <c r="A518" s="21"/>
      <c r="B518" s="21"/>
      <c r="C518" s="11"/>
      <c r="D518" s="5"/>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4">
      <c r="A519" s="21"/>
      <c r="B519" s="21"/>
      <c r="C519" s="11"/>
      <c r="D519" s="5"/>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4">
      <c r="A520" s="21"/>
      <c r="B520" s="21"/>
      <c r="C520" s="11"/>
      <c r="D520" s="5"/>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4">
      <c r="A521" s="21"/>
      <c r="B521" s="21"/>
      <c r="C521" s="11"/>
      <c r="D521" s="5"/>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4">
      <c r="A522" s="21"/>
      <c r="B522" s="21"/>
      <c r="C522" s="11"/>
      <c r="D522" s="5"/>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4">
      <c r="A523" s="21"/>
      <c r="B523" s="21"/>
      <c r="C523" s="11"/>
      <c r="D523" s="5"/>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4">
      <c r="A524" s="21"/>
      <c r="B524" s="21"/>
      <c r="C524" s="11"/>
      <c r="D524" s="5"/>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4">
      <c r="A525" s="21"/>
      <c r="B525" s="21"/>
      <c r="C525" s="11"/>
      <c r="D525" s="5"/>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4">
      <c r="A526" s="21"/>
      <c r="B526" s="21"/>
      <c r="C526" s="11"/>
      <c r="D526" s="5"/>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4">
      <c r="A527" s="21"/>
      <c r="B527" s="21"/>
      <c r="C527" s="11"/>
      <c r="D527" s="5"/>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4">
      <c r="A528" s="21"/>
      <c r="B528" s="21"/>
      <c r="C528" s="11"/>
      <c r="D528" s="5"/>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4">
      <c r="A529" s="21"/>
      <c r="B529" s="21"/>
      <c r="C529" s="11"/>
      <c r="D529" s="5"/>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4">
      <c r="A530" s="21"/>
      <c r="B530" s="21"/>
      <c r="C530" s="11"/>
      <c r="D530" s="5"/>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4">
      <c r="A531" s="21"/>
      <c r="B531" s="21"/>
      <c r="C531" s="11"/>
      <c r="D531" s="5"/>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4">
      <c r="A532" s="21"/>
      <c r="B532" s="21"/>
      <c r="C532" s="11"/>
      <c r="D532" s="5"/>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4">
      <c r="A533" s="21"/>
      <c r="B533" s="21"/>
      <c r="C533" s="11"/>
      <c r="D533" s="5"/>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4">
      <c r="A534" s="21"/>
      <c r="B534" s="21"/>
      <c r="C534" s="11"/>
      <c r="D534" s="5"/>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4">
      <c r="A535" s="21"/>
      <c r="B535" s="21"/>
      <c r="C535" s="11"/>
      <c r="D535" s="5"/>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4">
      <c r="A536" s="21"/>
      <c r="B536" s="21"/>
      <c r="C536" s="11"/>
      <c r="D536" s="5"/>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4">
      <c r="A537" s="21"/>
      <c r="B537" s="21"/>
      <c r="C537" s="11"/>
      <c r="D537" s="5"/>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4">
      <c r="A538" s="21"/>
      <c r="B538" s="21"/>
      <c r="C538" s="11"/>
      <c r="D538" s="5"/>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4">
      <c r="A539" s="21"/>
      <c r="B539" s="21"/>
      <c r="C539" s="11"/>
      <c r="D539" s="5"/>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4">
      <c r="A540" s="21"/>
      <c r="B540" s="21"/>
      <c r="C540" s="11"/>
      <c r="D540" s="5"/>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4">
      <c r="A541" s="21"/>
      <c r="B541" s="21"/>
      <c r="C541" s="11"/>
      <c r="D541" s="5"/>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4">
      <c r="A542" s="21"/>
      <c r="B542" s="21"/>
      <c r="C542" s="11"/>
      <c r="D542" s="5"/>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4">
      <c r="A543" s="21"/>
      <c r="B543" s="21"/>
      <c r="C543" s="11"/>
      <c r="D543" s="5"/>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4">
      <c r="A544" s="21"/>
      <c r="B544" s="21"/>
      <c r="C544" s="11"/>
      <c r="D544" s="5"/>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4">
      <c r="A545" s="21"/>
      <c r="B545" s="21"/>
      <c r="C545" s="11"/>
      <c r="D545" s="5"/>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4">
      <c r="A546" s="21"/>
      <c r="B546" s="21"/>
      <c r="C546" s="11"/>
      <c r="D546" s="5"/>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4">
      <c r="A547" s="21"/>
      <c r="B547" s="21"/>
      <c r="C547" s="11"/>
      <c r="D547" s="5"/>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4">
      <c r="A548" s="21"/>
      <c r="B548" s="21"/>
      <c r="C548" s="11"/>
      <c r="D548" s="5"/>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4">
      <c r="A549" s="21"/>
      <c r="B549" s="21"/>
      <c r="C549" s="11"/>
      <c r="D549" s="5"/>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4">
      <c r="A550" s="21"/>
      <c r="B550" s="21"/>
      <c r="C550" s="11"/>
      <c r="D550" s="5"/>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4">
      <c r="A551" s="21"/>
      <c r="B551" s="21"/>
      <c r="C551" s="11"/>
      <c r="D551" s="5"/>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4">
      <c r="A552" s="21"/>
      <c r="B552" s="21"/>
      <c r="C552" s="11"/>
      <c r="D552" s="5"/>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4">
      <c r="A553" s="21"/>
      <c r="B553" s="21"/>
      <c r="C553" s="11"/>
      <c r="D553" s="5"/>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4">
      <c r="A554" s="21"/>
      <c r="B554" s="21"/>
      <c r="C554" s="11"/>
      <c r="D554" s="5"/>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4">
      <c r="A555" s="21"/>
      <c r="B555" s="21"/>
      <c r="C555" s="11"/>
      <c r="D555" s="5"/>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4">
      <c r="A556" s="21"/>
      <c r="B556" s="21"/>
      <c r="C556" s="11"/>
      <c r="D556" s="5"/>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4">
      <c r="A557" s="21"/>
      <c r="B557" s="21"/>
      <c r="C557" s="11"/>
      <c r="D557" s="5"/>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4">
      <c r="A558" s="21"/>
      <c r="B558" s="21"/>
      <c r="C558" s="11"/>
      <c r="D558" s="5"/>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4">
      <c r="A559" s="21"/>
      <c r="B559" s="21"/>
      <c r="C559" s="11"/>
      <c r="D559" s="5"/>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4">
      <c r="A560" s="21"/>
      <c r="B560" s="21"/>
      <c r="C560" s="11"/>
      <c r="D560" s="5"/>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4">
      <c r="A561" s="21"/>
      <c r="B561" s="21"/>
      <c r="C561" s="11"/>
      <c r="D561" s="5"/>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4">
      <c r="A562" s="21"/>
      <c r="B562" s="21"/>
      <c r="C562" s="11"/>
      <c r="D562" s="5"/>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4">
      <c r="A563" s="21"/>
      <c r="B563" s="21"/>
      <c r="C563" s="11"/>
      <c r="D563" s="5"/>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4">
      <c r="A564" s="21"/>
      <c r="B564" s="21"/>
      <c r="C564" s="11"/>
      <c r="D564" s="5"/>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4">
      <c r="A565" s="21"/>
      <c r="B565" s="21"/>
      <c r="C565" s="11"/>
      <c r="D565" s="5"/>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4">
      <c r="A566" s="21"/>
      <c r="B566" s="21"/>
      <c r="C566" s="11"/>
      <c r="D566" s="5"/>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4">
      <c r="A567" s="21"/>
      <c r="B567" s="21"/>
      <c r="C567" s="11"/>
      <c r="D567" s="5"/>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4">
      <c r="A568" s="21"/>
      <c r="B568" s="21"/>
      <c r="C568" s="11"/>
      <c r="D568" s="5"/>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4">
      <c r="A569" s="21"/>
      <c r="B569" s="21"/>
      <c r="C569" s="11"/>
      <c r="D569" s="5"/>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4">
      <c r="A570" s="21"/>
      <c r="B570" s="21"/>
      <c r="C570" s="11"/>
      <c r="D570" s="5"/>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4">
      <c r="A571" s="21"/>
      <c r="B571" s="21"/>
      <c r="C571" s="11"/>
      <c r="D571" s="5"/>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4">
      <c r="A572" s="21"/>
      <c r="B572" s="21"/>
      <c r="C572" s="11"/>
      <c r="D572" s="5"/>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4">
      <c r="A573" s="21"/>
      <c r="B573" s="21"/>
      <c r="C573" s="11"/>
      <c r="D573" s="5"/>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4">
      <c r="A574" s="21"/>
      <c r="B574" s="21"/>
      <c r="C574" s="11"/>
      <c r="D574" s="5"/>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4">
      <c r="A575" s="21"/>
      <c r="B575" s="21"/>
      <c r="C575" s="11"/>
      <c r="D575" s="5"/>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4">
      <c r="A576" s="21"/>
      <c r="B576" s="21"/>
      <c r="C576" s="11"/>
      <c r="D576" s="5"/>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4">
      <c r="A577" s="21"/>
      <c r="B577" s="21"/>
      <c r="C577" s="11"/>
      <c r="D577" s="5"/>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4">
      <c r="A578" s="21"/>
      <c r="B578" s="21"/>
      <c r="C578" s="11"/>
      <c r="D578" s="5"/>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4">
      <c r="A579" s="21"/>
      <c r="B579" s="21"/>
      <c r="C579" s="11"/>
      <c r="D579" s="5"/>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4">
      <c r="A580" s="21"/>
      <c r="B580" s="21"/>
      <c r="C580" s="11"/>
      <c r="D580" s="5"/>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4">
      <c r="A581" s="21"/>
      <c r="B581" s="21"/>
      <c r="C581" s="11"/>
      <c r="D581" s="5"/>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4">
      <c r="A582" s="21"/>
      <c r="B582" s="21"/>
      <c r="C582" s="11"/>
      <c r="D582" s="5"/>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4">
      <c r="A583" s="21"/>
      <c r="B583" s="21"/>
      <c r="C583" s="11"/>
      <c r="D583" s="5"/>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4">
      <c r="A584" s="21"/>
      <c r="B584" s="21"/>
      <c r="C584" s="11"/>
      <c r="D584" s="5"/>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4">
      <c r="A585" s="21"/>
      <c r="B585" s="21"/>
      <c r="C585" s="11"/>
      <c r="D585" s="5"/>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4">
      <c r="A586" s="21"/>
      <c r="B586" s="21"/>
      <c r="C586" s="11"/>
      <c r="D586" s="5"/>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4">
      <c r="A587" s="21"/>
      <c r="B587" s="21"/>
      <c r="C587" s="11"/>
      <c r="D587" s="5"/>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4">
      <c r="A588" s="21"/>
      <c r="B588" s="21"/>
      <c r="C588" s="11"/>
      <c r="D588" s="5"/>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4">
      <c r="A589" s="21"/>
      <c r="B589" s="21"/>
      <c r="C589" s="11"/>
      <c r="D589" s="5"/>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4">
      <c r="A590" s="21"/>
      <c r="B590" s="21"/>
      <c r="C590" s="11"/>
      <c r="D590" s="5"/>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4">
      <c r="A591" s="21"/>
      <c r="B591" s="21"/>
      <c r="C591" s="11"/>
      <c r="D591" s="5"/>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4">
      <c r="A592" s="21"/>
      <c r="B592" s="21"/>
      <c r="C592" s="11"/>
      <c r="D592" s="5"/>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4">
      <c r="A593" s="21"/>
      <c r="B593" s="21"/>
      <c r="C593" s="11"/>
      <c r="D593" s="5"/>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4">
      <c r="A594" s="21"/>
      <c r="B594" s="21"/>
      <c r="C594" s="11"/>
      <c r="D594" s="5"/>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4">
      <c r="A595" s="21"/>
      <c r="B595" s="21"/>
      <c r="C595" s="11"/>
      <c r="D595" s="5"/>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4">
      <c r="A596" s="21"/>
      <c r="B596" s="21"/>
      <c r="C596" s="11"/>
      <c r="D596" s="5"/>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4">
      <c r="A597" s="21"/>
      <c r="B597" s="21"/>
      <c r="C597" s="11"/>
      <c r="D597" s="5"/>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4">
      <c r="A598" s="21"/>
      <c r="B598" s="21"/>
      <c r="C598" s="11"/>
      <c r="D598" s="5"/>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4">
      <c r="A599" s="21"/>
      <c r="B599" s="21"/>
      <c r="C599" s="11"/>
      <c r="D599" s="5"/>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4">
      <c r="A600" s="21"/>
      <c r="B600" s="21"/>
      <c r="C600" s="11"/>
      <c r="D600" s="5"/>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4">
      <c r="A601" s="21"/>
      <c r="B601" s="21"/>
      <c r="C601" s="11"/>
      <c r="D601" s="5"/>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4">
      <c r="A602" s="21"/>
      <c r="B602" s="21"/>
      <c r="C602" s="11"/>
      <c r="D602" s="5"/>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4">
      <c r="A603" s="21"/>
      <c r="B603" s="21"/>
      <c r="C603" s="11"/>
      <c r="D603" s="5"/>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4">
      <c r="A604" s="21"/>
      <c r="B604" s="21"/>
      <c r="C604" s="11"/>
      <c r="D604" s="5"/>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4">
      <c r="A605" s="21"/>
      <c r="B605" s="21"/>
      <c r="C605" s="11"/>
      <c r="D605" s="5"/>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4">
      <c r="A606" s="21"/>
      <c r="B606" s="21"/>
      <c r="C606" s="11"/>
      <c r="D606" s="5"/>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4">
      <c r="A607" s="21"/>
      <c r="B607" s="21"/>
      <c r="C607" s="11"/>
      <c r="D607" s="5"/>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4">
      <c r="A608" s="21"/>
      <c r="B608" s="21"/>
      <c r="C608" s="11"/>
      <c r="D608" s="5"/>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4">
      <c r="A609" s="21"/>
      <c r="B609" s="21"/>
      <c r="C609" s="11"/>
      <c r="D609" s="5"/>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4">
      <c r="A610" s="21"/>
      <c r="B610" s="21"/>
      <c r="C610" s="11"/>
      <c r="D610" s="5"/>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4">
      <c r="A611" s="21"/>
      <c r="B611" s="21"/>
      <c r="C611" s="11"/>
      <c r="D611" s="5"/>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4">
      <c r="A612" s="21"/>
      <c r="B612" s="21"/>
      <c r="C612" s="11"/>
      <c r="D612" s="5"/>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4">
      <c r="A613" s="21"/>
      <c r="B613" s="21"/>
      <c r="C613" s="11"/>
      <c r="D613" s="5"/>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4">
      <c r="A614" s="21"/>
      <c r="B614" s="21"/>
      <c r="C614" s="11"/>
      <c r="D614" s="5"/>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4">
      <c r="A615" s="21"/>
      <c r="B615" s="21"/>
      <c r="C615" s="11"/>
      <c r="D615" s="5"/>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4">
      <c r="A616" s="21"/>
      <c r="B616" s="21"/>
      <c r="C616" s="11"/>
      <c r="D616" s="5"/>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4">
      <c r="A617" s="21"/>
      <c r="B617" s="21"/>
      <c r="C617" s="11"/>
      <c r="D617" s="5"/>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4">
      <c r="A618" s="21"/>
      <c r="B618" s="21"/>
      <c r="C618" s="11"/>
      <c r="D618" s="5"/>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4">
      <c r="A619" s="21"/>
      <c r="B619" s="21"/>
      <c r="C619" s="11"/>
      <c r="D619" s="5"/>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4">
      <c r="A620" s="21"/>
      <c r="B620" s="21"/>
      <c r="C620" s="11"/>
      <c r="D620" s="5"/>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4">
      <c r="A621" s="21"/>
      <c r="B621" s="21"/>
      <c r="C621" s="11"/>
      <c r="D621" s="5"/>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4">
      <c r="A622" s="21"/>
      <c r="B622" s="21"/>
      <c r="C622" s="11"/>
      <c r="D622" s="5"/>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4">
      <c r="A623" s="21"/>
      <c r="B623" s="21"/>
      <c r="C623" s="11"/>
      <c r="D623" s="5"/>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4">
      <c r="A624" s="21"/>
      <c r="B624" s="21"/>
      <c r="C624" s="11"/>
      <c r="D624" s="5"/>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4">
      <c r="A625" s="21"/>
      <c r="B625" s="21"/>
      <c r="C625" s="11"/>
      <c r="D625" s="5"/>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4">
      <c r="A626" s="21"/>
      <c r="B626" s="21"/>
      <c r="C626" s="11"/>
      <c r="D626" s="5"/>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4">
      <c r="A627" s="21"/>
      <c r="B627" s="21"/>
      <c r="C627" s="11"/>
      <c r="D627" s="5"/>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4">
      <c r="A628" s="21"/>
      <c r="B628" s="21"/>
      <c r="C628" s="11"/>
      <c r="D628" s="5"/>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4">
      <c r="A629" s="21"/>
      <c r="B629" s="21"/>
      <c r="C629" s="11"/>
      <c r="D629" s="5"/>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4">
      <c r="A630" s="21"/>
      <c r="B630" s="21"/>
      <c r="C630" s="11"/>
      <c r="D630" s="5"/>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4">
      <c r="A631" s="21"/>
      <c r="B631" s="21"/>
      <c r="C631" s="11"/>
      <c r="D631" s="5"/>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4">
      <c r="A632" s="21"/>
      <c r="B632" s="21"/>
      <c r="C632" s="11"/>
      <c r="D632" s="5"/>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4">
      <c r="A633" s="21"/>
      <c r="B633" s="21"/>
      <c r="C633" s="11"/>
      <c r="D633" s="5"/>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4">
      <c r="A634" s="21"/>
      <c r="B634" s="21"/>
      <c r="C634" s="11"/>
      <c r="D634" s="5"/>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4">
      <c r="A635" s="21"/>
      <c r="B635" s="21"/>
      <c r="C635" s="11"/>
      <c r="D635" s="5"/>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4">
      <c r="A636" s="21"/>
      <c r="B636" s="21"/>
      <c r="C636" s="11"/>
      <c r="D636" s="5"/>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4">
      <c r="A637" s="21"/>
      <c r="B637" s="21"/>
      <c r="C637" s="11"/>
      <c r="D637" s="5"/>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4">
      <c r="A638" s="21"/>
      <c r="B638" s="21"/>
      <c r="C638" s="11"/>
      <c r="D638" s="5"/>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4">
      <c r="A639" s="21"/>
      <c r="B639" s="21"/>
      <c r="C639" s="11"/>
      <c r="D639" s="5"/>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4">
      <c r="A640" s="21"/>
      <c r="B640" s="21"/>
      <c r="C640" s="11"/>
      <c r="D640" s="5"/>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4">
      <c r="A641" s="21"/>
      <c r="B641" s="21"/>
      <c r="C641" s="11"/>
      <c r="D641" s="5"/>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4">
      <c r="A642" s="21"/>
      <c r="B642" s="21"/>
      <c r="C642" s="11"/>
      <c r="D642" s="5"/>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4">
      <c r="A643" s="21"/>
      <c r="B643" s="21"/>
      <c r="C643" s="11"/>
      <c r="D643" s="5"/>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4">
      <c r="A644" s="21"/>
      <c r="B644" s="21"/>
      <c r="C644" s="11"/>
      <c r="D644" s="5"/>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4">
      <c r="A645" s="21"/>
      <c r="B645" s="21"/>
      <c r="C645" s="11"/>
      <c r="D645" s="5"/>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4">
      <c r="A646" s="21"/>
      <c r="B646" s="21"/>
      <c r="C646" s="11"/>
      <c r="D646" s="5"/>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4">
      <c r="A647" s="21"/>
      <c r="B647" s="21"/>
      <c r="C647" s="11"/>
      <c r="D647" s="5"/>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4">
      <c r="A648" s="21"/>
      <c r="B648" s="21"/>
      <c r="C648" s="11"/>
      <c r="D648" s="5"/>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4">
      <c r="A649" s="21"/>
      <c r="B649" s="21"/>
      <c r="C649" s="11"/>
      <c r="D649" s="5"/>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4">
      <c r="A650" s="21"/>
      <c r="B650" s="21"/>
      <c r="C650" s="11"/>
      <c r="D650" s="5"/>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4">
      <c r="A651" s="21"/>
      <c r="B651" s="21"/>
      <c r="C651" s="11"/>
      <c r="D651" s="5"/>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4">
      <c r="A652" s="21"/>
      <c r="B652" s="21"/>
      <c r="C652" s="11"/>
      <c r="D652" s="5"/>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4">
      <c r="A653" s="21"/>
      <c r="B653" s="21"/>
      <c r="C653" s="11"/>
      <c r="D653" s="5"/>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4">
      <c r="A654" s="21"/>
      <c r="B654" s="21"/>
      <c r="C654" s="11"/>
      <c r="D654" s="5"/>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4">
      <c r="A655" s="21"/>
      <c r="B655" s="21"/>
      <c r="C655" s="11"/>
      <c r="D655" s="5"/>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4">
      <c r="A656" s="21"/>
      <c r="B656" s="21"/>
      <c r="C656" s="11"/>
      <c r="D656" s="5"/>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4">
      <c r="A657" s="21"/>
      <c r="B657" s="21"/>
      <c r="C657" s="11"/>
      <c r="D657" s="5"/>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4">
      <c r="A658" s="21"/>
      <c r="B658" s="21"/>
      <c r="C658" s="11"/>
      <c r="D658" s="5"/>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4">
      <c r="A659" s="21"/>
      <c r="B659" s="21"/>
      <c r="C659" s="11"/>
      <c r="D659" s="5"/>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4">
      <c r="A660" s="21"/>
      <c r="B660" s="21"/>
      <c r="C660" s="11"/>
      <c r="D660" s="5"/>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4">
      <c r="A661" s="21"/>
      <c r="B661" s="21"/>
      <c r="C661" s="11"/>
      <c r="D661" s="5"/>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4">
      <c r="A662" s="21"/>
      <c r="B662" s="21"/>
      <c r="C662" s="11"/>
      <c r="D662" s="5"/>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4">
      <c r="A663" s="21"/>
      <c r="B663" s="21"/>
      <c r="C663" s="11"/>
      <c r="D663" s="5"/>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4">
      <c r="A664" s="21"/>
      <c r="B664" s="21"/>
      <c r="C664" s="11"/>
      <c r="D664" s="5"/>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4">
      <c r="A665" s="21"/>
      <c r="B665" s="21"/>
      <c r="C665" s="11"/>
      <c r="D665" s="5"/>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4">
      <c r="A666" s="21"/>
      <c r="B666" s="21"/>
      <c r="C666" s="11"/>
      <c r="D666" s="5"/>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4">
      <c r="A667" s="21"/>
      <c r="B667" s="21"/>
      <c r="C667" s="11"/>
      <c r="D667" s="5"/>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4">
      <c r="A668" s="21"/>
      <c r="B668" s="21"/>
      <c r="C668" s="11"/>
      <c r="D668" s="5"/>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4">
      <c r="A669" s="21"/>
      <c r="B669" s="21"/>
      <c r="C669" s="11"/>
      <c r="D669" s="5"/>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4">
      <c r="A670" s="21"/>
      <c r="B670" s="21"/>
      <c r="C670" s="11"/>
      <c r="D670" s="5"/>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4">
      <c r="A671" s="21"/>
      <c r="B671" s="21"/>
      <c r="C671" s="11"/>
      <c r="D671" s="5"/>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4">
      <c r="A672" s="21"/>
      <c r="B672" s="21"/>
      <c r="C672" s="11"/>
      <c r="D672" s="5"/>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4">
      <c r="A673" s="21"/>
      <c r="B673" s="21"/>
      <c r="C673" s="11"/>
      <c r="D673" s="5"/>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4">
      <c r="A674" s="21"/>
      <c r="B674" s="21"/>
      <c r="C674" s="11"/>
      <c r="D674" s="5"/>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4">
      <c r="A675" s="21"/>
      <c r="B675" s="21"/>
      <c r="C675" s="11"/>
      <c r="D675" s="5"/>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4">
      <c r="A676" s="21"/>
      <c r="B676" s="21"/>
      <c r="C676" s="11"/>
      <c r="D676" s="5"/>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4">
      <c r="A677" s="21"/>
      <c r="B677" s="21"/>
      <c r="C677" s="11"/>
      <c r="D677" s="5"/>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4">
      <c r="A678" s="21"/>
      <c r="B678" s="21"/>
      <c r="C678" s="11"/>
      <c r="D678" s="5"/>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4">
      <c r="A679" s="21"/>
      <c r="B679" s="21"/>
      <c r="C679" s="11"/>
      <c r="D679" s="5"/>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4">
      <c r="A680" s="21"/>
      <c r="B680" s="21"/>
      <c r="C680" s="11"/>
      <c r="D680" s="5"/>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4">
      <c r="A681" s="21"/>
      <c r="B681" s="21"/>
      <c r="C681" s="11"/>
      <c r="D681" s="5"/>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4">
      <c r="A682" s="21"/>
      <c r="B682" s="21"/>
      <c r="C682" s="11"/>
      <c r="D682" s="5"/>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4">
      <c r="A683" s="21"/>
      <c r="B683" s="21"/>
      <c r="C683" s="11"/>
      <c r="D683" s="5"/>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4">
      <c r="A684" s="21"/>
      <c r="B684" s="21"/>
      <c r="C684" s="11"/>
      <c r="D684" s="5"/>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4">
      <c r="A685" s="21"/>
      <c r="B685" s="21"/>
      <c r="C685" s="11"/>
      <c r="D685" s="5"/>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4">
      <c r="A686" s="21"/>
      <c r="B686" s="21"/>
      <c r="C686" s="11"/>
      <c r="D686" s="5"/>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4">
      <c r="A687" s="21"/>
      <c r="B687" s="21"/>
      <c r="C687" s="11"/>
      <c r="D687" s="5"/>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4">
      <c r="A688" s="21"/>
      <c r="B688" s="21"/>
      <c r="C688" s="11"/>
      <c r="D688" s="5"/>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4">
      <c r="A689" s="21"/>
      <c r="B689" s="21"/>
      <c r="C689" s="11"/>
      <c r="D689" s="5"/>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4">
      <c r="A690" s="21"/>
      <c r="B690" s="21"/>
      <c r="C690" s="11"/>
      <c r="D690" s="5"/>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4">
      <c r="A691" s="21"/>
      <c r="B691" s="21"/>
      <c r="C691" s="11"/>
      <c r="D691" s="5"/>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4">
      <c r="A692" s="21"/>
      <c r="B692" s="21"/>
      <c r="C692" s="11"/>
      <c r="D692" s="5"/>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4">
      <c r="A693" s="21"/>
      <c r="B693" s="21"/>
      <c r="C693" s="11"/>
      <c r="D693" s="5"/>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4">
      <c r="A694" s="21"/>
      <c r="B694" s="21"/>
      <c r="C694" s="11"/>
      <c r="D694" s="5"/>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4">
      <c r="A695" s="21"/>
      <c r="B695" s="21"/>
      <c r="C695" s="11"/>
      <c r="D695" s="5"/>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4">
      <c r="A696" s="21"/>
      <c r="B696" s="21"/>
      <c r="C696" s="11"/>
      <c r="D696" s="5"/>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4">
      <c r="A697" s="21"/>
      <c r="B697" s="21"/>
      <c r="C697" s="11"/>
      <c r="D697" s="5"/>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4">
      <c r="A698" s="21"/>
      <c r="B698" s="21"/>
      <c r="C698" s="11"/>
      <c r="D698" s="5"/>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4">
      <c r="A699" s="21"/>
      <c r="B699" s="21"/>
      <c r="C699" s="11"/>
      <c r="D699" s="5"/>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4">
      <c r="A700" s="21"/>
      <c r="B700" s="21"/>
      <c r="C700" s="11"/>
      <c r="D700" s="5"/>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4">
      <c r="A701" s="21"/>
      <c r="B701" s="21"/>
      <c r="C701" s="11"/>
      <c r="D701" s="5"/>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4">
      <c r="A702" s="21"/>
      <c r="B702" s="21"/>
      <c r="C702" s="11"/>
      <c r="D702" s="5"/>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4">
      <c r="A703" s="21"/>
      <c r="B703" s="21"/>
      <c r="C703" s="11"/>
      <c r="D703" s="5"/>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4">
      <c r="A704" s="21"/>
      <c r="B704" s="21"/>
      <c r="C704" s="11"/>
      <c r="D704" s="5"/>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4">
      <c r="A705" s="21"/>
      <c r="B705" s="21"/>
      <c r="C705" s="11"/>
      <c r="D705" s="5"/>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4">
      <c r="A706" s="21"/>
      <c r="B706" s="21"/>
      <c r="C706" s="11"/>
      <c r="D706" s="5"/>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4">
      <c r="A707" s="21"/>
      <c r="B707" s="21"/>
      <c r="C707" s="11"/>
      <c r="D707" s="5"/>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4">
      <c r="A708" s="21"/>
      <c r="B708" s="21"/>
      <c r="C708" s="11"/>
      <c r="D708" s="5"/>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4">
      <c r="A709" s="21"/>
      <c r="B709" s="21"/>
      <c r="C709" s="11"/>
      <c r="D709" s="5"/>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4">
      <c r="A710" s="21"/>
      <c r="B710" s="21"/>
      <c r="C710" s="11"/>
      <c r="D710" s="5"/>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4">
      <c r="A711" s="21"/>
      <c r="B711" s="21"/>
      <c r="C711" s="11"/>
      <c r="D711" s="5"/>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4">
      <c r="A712" s="21"/>
      <c r="B712" s="21"/>
      <c r="C712" s="11"/>
      <c r="D712" s="5"/>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4">
      <c r="A713" s="21"/>
      <c r="B713" s="21"/>
      <c r="C713" s="11"/>
      <c r="D713" s="5"/>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4">
      <c r="A714" s="21"/>
      <c r="B714" s="21"/>
      <c r="C714" s="11"/>
      <c r="D714" s="5"/>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4">
      <c r="A715" s="21"/>
      <c r="B715" s="21"/>
      <c r="C715" s="11"/>
      <c r="D715" s="5"/>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4">
      <c r="A716" s="21"/>
      <c r="B716" s="21"/>
      <c r="C716" s="11"/>
      <c r="D716" s="5"/>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4">
      <c r="A717" s="21"/>
      <c r="B717" s="21"/>
      <c r="C717" s="11"/>
      <c r="D717" s="5"/>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4">
      <c r="A718" s="21"/>
      <c r="B718" s="21"/>
      <c r="C718" s="11"/>
      <c r="D718" s="5"/>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4">
      <c r="A719" s="21"/>
      <c r="B719" s="21"/>
      <c r="C719" s="11"/>
      <c r="D719" s="5"/>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4">
      <c r="A720" s="21"/>
      <c r="B720" s="21"/>
      <c r="C720" s="11"/>
      <c r="D720" s="5"/>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4">
      <c r="A721" s="21"/>
      <c r="B721" s="21"/>
      <c r="C721" s="11"/>
      <c r="D721" s="5"/>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4">
      <c r="A722" s="21"/>
      <c r="B722" s="21"/>
      <c r="C722" s="11"/>
      <c r="D722" s="5"/>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4">
      <c r="A723" s="21"/>
      <c r="B723" s="21"/>
      <c r="C723" s="11"/>
      <c r="D723" s="5"/>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4">
      <c r="A724" s="21"/>
      <c r="B724" s="21"/>
      <c r="C724" s="11"/>
      <c r="D724" s="5"/>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4">
      <c r="A725" s="21"/>
      <c r="B725" s="21"/>
      <c r="C725" s="11"/>
      <c r="D725" s="5"/>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4">
      <c r="A726" s="21"/>
      <c r="B726" s="21"/>
      <c r="C726" s="11"/>
      <c r="D726" s="5"/>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4">
      <c r="A727" s="21"/>
      <c r="B727" s="21"/>
      <c r="C727" s="11"/>
      <c r="D727" s="5"/>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4">
      <c r="A728" s="21"/>
      <c r="B728" s="21"/>
      <c r="C728" s="11"/>
      <c r="D728" s="5"/>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4">
      <c r="A729" s="21"/>
      <c r="B729" s="21"/>
      <c r="C729" s="11"/>
      <c r="D729" s="5"/>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4">
      <c r="A730" s="21"/>
      <c r="B730" s="21"/>
      <c r="C730" s="11"/>
      <c r="D730" s="5"/>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4">
      <c r="A731" s="21"/>
      <c r="B731" s="21"/>
      <c r="C731" s="11"/>
      <c r="D731" s="5"/>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4">
      <c r="A732" s="21"/>
      <c r="B732" s="21"/>
      <c r="C732" s="11"/>
      <c r="D732" s="5"/>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4">
      <c r="A733" s="21"/>
      <c r="B733" s="21"/>
      <c r="C733" s="11"/>
      <c r="D733" s="5"/>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4">
      <c r="A734" s="21"/>
      <c r="B734" s="21"/>
      <c r="C734" s="11"/>
      <c r="D734" s="5"/>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4">
      <c r="A735" s="21"/>
      <c r="B735" s="21"/>
      <c r="C735" s="11"/>
      <c r="D735" s="5"/>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4">
      <c r="A736" s="21"/>
      <c r="B736" s="21"/>
      <c r="C736" s="11"/>
      <c r="D736" s="5"/>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4">
      <c r="A737" s="21"/>
      <c r="B737" s="21"/>
      <c r="C737" s="11"/>
      <c r="D737" s="5"/>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4">
      <c r="A738" s="21"/>
      <c r="B738" s="21"/>
      <c r="C738" s="11"/>
      <c r="D738" s="5"/>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4">
      <c r="A739" s="21"/>
      <c r="B739" s="21"/>
      <c r="C739" s="11"/>
      <c r="D739" s="5"/>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4">
      <c r="A740" s="21"/>
      <c r="B740" s="21"/>
      <c r="C740" s="11"/>
      <c r="D740" s="5"/>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4">
      <c r="A741" s="21"/>
      <c r="B741" s="21"/>
      <c r="C741" s="11"/>
      <c r="D741" s="5"/>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4">
      <c r="A742" s="21"/>
      <c r="B742" s="21"/>
      <c r="C742" s="11"/>
      <c r="D742" s="5"/>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4">
      <c r="A743" s="21"/>
      <c r="B743" s="21"/>
      <c r="C743" s="11"/>
      <c r="D743" s="5"/>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4">
      <c r="A744" s="21"/>
      <c r="B744" s="21"/>
      <c r="C744" s="11"/>
      <c r="D744" s="5"/>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4">
      <c r="A745" s="21"/>
      <c r="B745" s="21"/>
      <c r="C745" s="11"/>
      <c r="D745" s="5"/>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4">
      <c r="A746" s="21"/>
      <c r="B746" s="21"/>
      <c r="C746" s="11"/>
      <c r="D746" s="5"/>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4">
      <c r="A747" s="21"/>
      <c r="B747" s="21"/>
      <c r="C747" s="11"/>
      <c r="D747" s="5"/>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4">
      <c r="A748" s="21"/>
      <c r="B748" s="21"/>
      <c r="C748" s="11"/>
      <c r="D748" s="5"/>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4">
      <c r="A749" s="21"/>
      <c r="B749" s="21"/>
      <c r="C749" s="11"/>
      <c r="D749" s="5"/>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4">
      <c r="A750" s="21"/>
      <c r="B750" s="21"/>
      <c r="C750" s="11"/>
      <c r="D750" s="5"/>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4">
      <c r="A751" s="21"/>
      <c r="B751" s="21"/>
      <c r="C751" s="11"/>
      <c r="D751" s="5"/>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4">
      <c r="A752" s="21"/>
      <c r="B752" s="21"/>
      <c r="C752" s="11"/>
      <c r="D752" s="5"/>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4">
      <c r="A753" s="21"/>
      <c r="B753" s="21"/>
      <c r="C753" s="11"/>
      <c r="D753" s="5"/>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4">
      <c r="A754" s="21"/>
      <c r="B754" s="21"/>
      <c r="C754" s="11"/>
      <c r="D754" s="5"/>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4">
      <c r="A755" s="21"/>
      <c r="B755" s="21"/>
      <c r="C755" s="11"/>
      <c r="D755" s="5"/>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4">
      <c r="A756" s="21"/>
      <c r="B756" s="21"/>
      <c r="C756" s="11"/>
      <c r="D756" s="5"/>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4">
      <c r="A757" s="21"/>
      <c r="B757" s="21"/>
      <c r="C757" s="11"/>
      <c r="D757" s="5"/>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4">
      <c r="A758" s="21"/>
      <c r="B758" s="21"/>
      <c r="C758" s="11"/>
      <c r="D758" s="5"/>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4">
      <c r="A759" s="21"/>
      <c r="B759" s="21"/>
      <c r="C759" s="11"/>
      <c r="D759" s="5"/>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4">
      <c r="A760" s="21"/>
      <c r="B760" s="21"/>
      <c r="C760" s="11"/>
      <c r="D760" s="5"/>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4">
      <c r="A761" s="21"/>
      <c r="B761" s="21"/>
      <c r="C761" s="11"/>
      <c r="D761" s="5"/>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4">
      <c r="A762" s="21"/>
      <c r="B762" s="21"/>
      <c r="C762" s="11"/>
      <c r="D762" s="5"/>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4">
      <c r="A763" s="21"/>
      <c r="B763" s="21"/>
      <c r="C763" s="11"/>
      <c r="D763" s="5"/>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4">
      <c r="A764" s="21"/>
      <c r="B764" s="21"/>
      <c r="C764" s="11"/>
      <c r="D764" s="5"/>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4">
      <c r="A765" s="21"/>
      <c r="B765" s="21"/>
      <c r="C765" s="11"/>
      <c r="D765" s="5"/>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4">
      <c r="A766" s="21"/>
      <c r="B766" s="21"/>
      <c r="C766" s="11"/>
      <c r="D766" s="5"/>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4">
      <c r="A767" s="21"/>
      <c r="B767" s="21"/>
      <c r="C767" s="11"/>
      <c r="D767" s="5"/>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4">
      <c r="A768" s="21"/>
      <c r="B768" s="21"/>
      <c r="C768" s="11"/>
      <c r="D768" s="5"/>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4">
      <c r="A769" s="21"/>
      <c r="B769" s="21"/>
      <c r="C769" s="11"/>
      <c r="D769" s="5"/>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4">
      <c r="A770" s="21"/>
      <c r="B770" s="21"/>
      <c r="C770" s="11"/>
      <c r="D770" s="5"/>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4">
      <c r="A771" s="21"/>
      <c r="B771" s="21"/>
      <c r="C771" s="11"/>
      <c r="D771" s="5"/>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4">
      <c r="A772" s="21"/>
      <c r="B772" s="21"/>
      <c r="C772" s="11"/>
      <c r="D772" s="5"/>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4">
      <c r="A773" s="21"/>
      <c r="B773" s="21"/>
      <c r="C773" s="11"/>
      <c r="D773" s="5"/>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4">
      <c r="A774" s="21"/>
      <c r="B774" s="21"/>
      <c r="C774" s="11"/>
      <c r="D774" s="5"/>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4">
      <c r="A775" s="21"/>
      <c r="B775" s="21"/>
      <c r="C775" s="11"/>
      <c r="D775" s="5"/>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4">
      <c r="A776" s="21"/>
      <c r="B776" s="21"/>
      <c r="C776" s="11"/>
      <c r="D776" s="5"/>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4">
      <c r="A777" s="21"/>
      <c r="B777" s="21"/>
      <c r="C777" s="11"/>
      <c r="D777" s="5"/>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4">
      <c r="A778" s="21"/>
      <c r="B778" s="21"/>
      <c r="C778" s="11"/>
      <c r="D778" s="5"/>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4">
      <c r="A779" s="21"/>
      <c r="B779" s="21"/>
      <c r="C779" s="11"/>
      <c r="D779" s="5"/>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4">
      <c r="A780" s="21"/>
      <c r="B780" s="21"/>
      <c r="C780" s="11"/>
      <c r="D780" s="5"/>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4">
      <c r="A781" s="21"/>
      <c r="B781" s="21"/>
      <c r="C781" s="11"/>
      <c r="D781" s="5"/>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4">
      <c r="A782" s="21"/>
      <c r="B782" s="21"/>
      <c r="C782" s="11"/>
      <c r="D782" s="5"/>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4">
      <c r="A783" s="21"/>
      <c r="B783" s="21"/>
      <c r="C783" s="11"/>
      <c r="D783" s="5"/>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4">
      <c r="A784" s="21"/>
      <c r="B784" s="21"/>
      <c r="C784" s="11"/>
      <c r="D784" s="5"/>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4">
      <c r="A785" s="21"/>
      <c r="B785" s="21"/>
      <c r="C785" s="11"/>
      <c r="D785" s="5"/>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4">
      <c r="A786" s="21"/>
      <c r="B786" s="21"/>
      <c r="C786" s="11"/>
      <c r="D786" s="5"/>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4">
      <c r="A787" s="21"/>
      <c r="B787" s="21"/>
      <c r="C787" s="11"/>
      <c r="D787" s="5"/>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4">
      <c r="A788" s="21"/>
      <c r="B788" s="21"/>
      <c r="C788" s="11"/>
      <c r="D788" s="5"/>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4">
      <c r="A789" s="21"/>
      <c r="B789" s="21"/>
      <c r="C789" s="11"/>
      <c r="D789" s="5"/>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4">
      <c r="A790" s="21"/>
      <c r="B790" s="21"/>
      <c r="C790" s="11"/>
      <c r="D790" s="5"/>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4">
      <c r="A791" s="21"/>
      <c r="B791" s="21"/>
      <c r="C791" s="11"/>
      <c r="D791" s="5"/>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4">
      <c r="A792" s="21"/>
      <c r="B792" s="21"/>
      <c r="C792" s="11"/>
      <c r="D792" s="5"/>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4">
      <c r="A793" s="21"/>
      <c r="B793" s="21"/>
      <c r="C793" s="11"/>
      <c r="D793" s="5"/>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4">
      <c r="A794" s="21"/>
      <c r="B794" s="21"/>
      <c r="C794" s="11"/>
      <c r="D794" s="5"/>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4">
      <c r="A795" s="21"/>
      <c r="B795" s="21"/>
      <c r="C795" s="11"/>
      <c r="D795" s="5"/>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4">
      <c r="A796" s="21"/>
      <c r="B796" s="21"/>
      <c r="C796" s="11"/>
      <c r="D796" s="5"/>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4">
      <c r="A797" s="21"/>
      <c r="B797" s="21"/>
      <c r="C797" s="11"/>
      <c r="D797" s="5"/>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4">
      <c r="A798" s="21"/>
      <c r="B798" s="21"/>
      <c r="C798" s="11"/>
      <c r="D798" s="5"/>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4">
      <c r="A799" s="21"/>
      <c r="B799" s="21"/>
      <c r="C799" s="11"/>
      <c r="D799" s="5"/>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4">
      <c r="A800" s="21"/>
      <c r="B800" s="21"/>
      <c r="C800" s="11"/>
      <c r="D800" s="5"/>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4">
      <c r="A801" s="21"/>
      <c r="B801" s="21"/>
      <c r="C801" s="11"/>
      <c r="D801" s="5"/>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4">
      <c r="A802" s="21"/>
      <c r="B802" s="21"/>
      <c r="C802" s="11"/>
      <c r="D802" s="5"/>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4">
      <c r="A803" s="21"/>
      <c r="B803" s="21"/>
      <c r="C803" s="11"/>
      <c r="D803" s="5"/>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4">
      <c r="A804" s="21"/>
      <c r="B804" s="21"/>
      <c r="C804" s="11"/>
      <c r="D804" s="5"/>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4">
      <c r="A805" s="21"/>
      <c r="B805" s="21"/>
      <c r="C805" s="11"/>
      <c r="D805" s="5"/>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4">
      <c r="A806" s="21"/>
      <c r="B806" s="21"/>
      <c r="C806" s="11"/>
      <c r="D806" s="5"/>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4">
      <c r="A807" s="21"/>
      <c r="B807" s="21"/>
      <c r="C807" s="11"/>
      <c r="D807" s="5"/>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4">
      <c r="A808" s="21"/>
      <c r="B808" s="21"/>
      <c r="C808" s="11"/>
      <c r="D808" s="5"/>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4">
      <c r="A809" s="21"/>
      <c r="B809" s="21"/>
      <c r="C809" s="11"/>
      <c r="D809" s="5"/>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4">
      <c r="A810" s="21"/>
      <c r="B810" s="21"/>
      <c r="C810" s="11"/>
      <c r="D810" s="5"/>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4">
      <c r="A811" s="21"/>
      <c r="B811" s="21"/>
      <c r="C811" s="11"/>
      <c r="D811" s="5"/>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4">
      <c r="A812" s="21"/>
      <c r="B812" s="21"/>
      <c r="C812" s="11"/>
      <c r="D812" s="5"/>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4">
      <c r="A813" s="21"/>
      <c r="B813" s="21"/>
      <c r="C813" s="11"/>
      <c r="D813" s="5"/>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4">
      <c r="A814" s="21"/>
      <c r="B814" s="21"/>
      <c r="C814" s="11"/>
      <c r="D814" s="5"/>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4">
      <c r="A815" s="21"/>
      <c r="B815" s="21"/>
      <c r="C815" s="11"/>
      <c r="D815" s="5"/>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4">
      <c r="A816" s="21"/>
      <c r="B816" s="21"/>
      <c r="C816" s="11"/>
      <c r="D816" s="5"/>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4">
      <c r="A817" s="21"/>
      <c r="B817" s="21"/>
      <c r="C817" s="11"/>
      <c r="D817" s="5"/>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4">
      <c r="A818" s="21"/>
      <c r="B818" s="21"/>
      <c r="C818" s="11"/>
      <c r="D818" s="5"/>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4">
      <c r="A819" s="21"/>
      <c r="B819" s="21"/>
      <c r="C819" s="11"/>
      <c r="D819" s="5"/>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4">
      <c r="A820" s="21"/>
      <c r="B820" s="21"/>
      <c r="C820" s="11"/>
      <c r="D820" s="5"/>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4">
      <c r="A821" s="21"/>
      <c r="B821" s="21"/>
      <c r="C821" s="11"/>
      <c r="D821" s="5"/>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4">
      <c r="A822" s="21"/>
      <c r="B822" s="21"/>
      <c r="C822" s="11"/>
      <c r="D822" s="5"/>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4">
      <c r="A823" s="21"/>
      <c r="B823" s="21"/>
      <c r="C823" s="11"/>
      <c r="D823" s="5"/>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4">
      <c r="A824" s="21"/>
      <c r="B824" s="21"/>
      <c r="C824" s="11"/>
      <c r="D824" s="5"/>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4">
      <c r="A825" s="21"/>
      <c r="B825" s="21"/>
      <c r="C825" s="11"/>
      <c r="D825" s="5"/>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4">
      <c r="A826" s="21"/>
      <c r="B826" s="21"/>
      <c r="C826" s="11"/>
      <c r="D826" s="5"/>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4">
      <c r="A827" s="21"/>
      <c r="B827" s="21"/>
      <c r="C827" s="11"/>
      <c r="D827" s="5"/>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4">
      <c r="A828" s="21"/>
      <c r="B828" s="21"/>
      <c r="C828" s="11"/>
      <c r="D828" s="5"/>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4">
      <c r="A829" s="21"/>
      <c r="B829" s="21"/>
      <c r="C829" s="11"/>
      <c r="D829" s="5"/>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4">
      <c r="A830" s="21"/>
      <c r="B830" s="21"/>
      <c r="C830" s="11"/>
      <c r="D830" s="5"/>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4">
      <c r="A831" s="21"/>
      <c r="B831" s="21"/>
      <c r="C831" s="11"/>
      <c r="D831" s="5"/>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4">
      <c r="A832" s="21"/>
      <c r="B832" s="21"/>
      <c r="C832" s="11"/>
      <c r="D832" s="5"/>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4">
      <c r="A833" s="21"/>
      <c r="B833" s="21"/>
      <c r="C833" s="11"/>
      <c r="D833" s="5"/>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4">
      <c r="A834" s="21"/>
      <c r="B834" s="21"/>
      <c r="C834" s="11"/>
      <c r="D834" s="5"/>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4">
      <c r="A835" s="21"/>
      <c r="B835" s="21"/>
      <c r="C835" s="11"/>
      <c r="D835" s="5"/>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4">
      <c r="A836" s="21"/>
      <c r="B836" s="21"/>
      <c r="C836" s="11"/>
      <c r="D836" s="5"/>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4">
      <c r="A837" s="21"/>
      <c r="B837" s="21"/>
      <c r="C837" s="11"/>
      <c r="D837" s="5"/>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4">
      <c r="A838" s="21"/>
      <c r="B838" s="21"/>
      <c r="C838" s="11"/>
      <c r="D838" s="5"/>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4">
      <c r="A839" s="21"/>
      <c r="B839" s="21"/>
      <c r="C839" s="11"/>
      <c r="D839" s="5"/>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4">
      <c r="A840" s="21"/>
      <c r="B840" s="21"/>
      <c r="C840" s="11"/>
      <c r="D840" s="5"/>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4">
      <c r="A841" s="21"/>
      <c r="B841" s="21"/>
      <c r="C841" s="11"/>
      <c r="D841" s="5"/>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4">
      <c r="A842" s="21"/>
      <c r="B842" s="21"/>
      <c r="C842" s="11"/>
      <c r="D842" s="5"/>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4">
      <c r="A843" s="21"/>
      <c r="B843" s="21"/>
      <c r="C843" s="11"/>
      <c r="D843" s="5"/>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4">
      <c r="A844" s="21"/>
      <c r="B844" s="21"/>
      <c r="C844" s="11"/>
      <c r="D844" s="5"/>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4">
      <c r="A845" s="21"/>
      <c r="B845" s="21"/>
      <c r="C845" s="11"/>
      <c r="D845" s="5"/>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4">
      <c r="A846" s="21"/>
      <c r="B846" s="21"/>
      <c r="C846" s="11"/>
      <c r="D846" s="5"/>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4">
      <c r="A847" s="21"/>
      <c r="B847" s="21"/>
      <c r="C847" s="11"/>
      <c r="D847" s="5"/>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4">
      <c r="A848" s="21"/>
      <c r="B848" s="21"/>
      <c r="C848" s="11"/>
      <c r="D848" s="5"/>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4">
      <c r="A849" s="21"/>
      <c r="B849" s="21"/>
      <c r="C849" s="11"/>
      <c r="D849" s="5"/>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4">
      <c r="A850" s="21"/>
      <c r="B850" s="21"/>
      <c r="C850" s="11"/>
      <c r="D850" s="5"/>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4">
      <c r="A851" s="21"/>
      <c r="B851" s="21"/>
      <c r="C851" s="11"/>
      <c r="D851" s="5"/>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4">
      <c r="A852" s="21"/>
      <c r="B852" s="21"/>
      <c r="C852" s="11"/>
      <c r="D852" s="5"/>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4">
      <c r="A853" s="21"/>
      <c r="B853" s="21"/>
      <c r="C853" s="11"/>
      <c r="D853" s="5"/>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4">
      <c r="A854" s="21"/>
      <c r="B854" s="21"/>
      <c r="C854" s="11"/>
      <c r="D854" s="5"/>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4">
      <c r="A855" s="21"/>
      <c r="B855" s="21"/>
      <c r="C855" s="11"/>
      <c r="D855" s="5"/>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4">
      <c r="A856" s="21"/>
      <c r="B856" s="21"/>
      <c r="C856" s="11"/>
      <c r="D856" s="5"/>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4">
      <c r="A857" s="21"/>
      <c r="B857" s="21"/>
      <c r="C857" s="11"/>
      <c r="D857" s="5"/>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4">
      <c r="A858" s="21"/>
      <c r="B858" s="21"/>
      <c r="C858" s="11"/>
      <c r="D858" s="5"/>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4">
      <c r="A859" s="21"/>
      <c r="B859" s="21"/>
      <c r="C859" s="11"/>
      <c r="D859" s="5"/>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4">
      <c r="A860" s="21"/>
      <c r="B860" s="21"/>
      <c r="C860" s="11"/>
      <c r="D860" s="5"/>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4">
      <c r="A861" s="21"/>
      <c r="B861" s="21"/>
      <c r="C861" s="11"/>
      <c r="D861" s="5"/>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4">
      <c r="A862" s="21"/>
      <c r="B862" s="21"/>
      <c r="C862" s="11"/>
      <c r="D862" s="5"/>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4">
      <c r="A863" s="21"/>
      <c r="B863" s="21"/>
      <c r="C863" s="11"/>
      <c r="D863" s="5"/>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4">
      <c r="A864" s="21"/>
      <c r="B864" s="21"/>
      <c r="C864" s="11"/>
      <c r="D864" s="5"/>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4">
      <c r="A865" s="21"/>
      <c r="B865" s="21"/>
      <c r="C865" s="11"/>
      <c r="D865" s="5"/>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4">
      <c r="A866" s="21"/>
      <c r="B866" s="21"/>
      <c r="C866" s="11"/>
      <c r="D866" s="5"/>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4">
      <c r="A867" s="21"/>
      <c r="B867" s="21"/>
      <c r="C867" s="11"/>
      <c r="D867" s="5"/>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4">
      <c r="A868" s="21"/>
      <c r="B868" s="21"/>
      <c r="C868" s="11"/>
      <c r="D868" s="5"/>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4">
      <c r="A869" s="21"/>
      <c r="B869" s="21"/>
      <c r="C869" s="11"/>
      <c r="D869" s="5"/>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4">
      <c r="A870" s="21"/>
      <c r="B870" s="21"/>
      <c r="C870" s="11"/>
      <c r="D870" s="5"/>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4">
      <c r="A871" s="21"/>
      <c r="B871" s="21"/>
      <c r="C871" s="11"/>
      <c r="D871" s="5"/>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4">
      <c r="A872" s="21"/>
      <c r="B872" s="21"/>
      <c r="C872" s="11"/>
      <c r="D872" s="5"/>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4">
      <c r="A873" s="21"/>
      <c r="B873" s="21"/>
      <c r="C873" s="11"/>
      <c r="D873" s="5"/>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4">
      <c r="A874" s="21"/>
      <c r="B874" s="21"/>
      <c r="C874" s="11"/>
      <c r="D874" s="5"/>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4">
      <c r="A875" s="21"/>
      <c r="B875" s="21"/>
      <c r="C875" s="11"/>
      <c r="D875" s="5"/>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4">
      <c r="A876" s="21"/>
      <c r="B876" s="21"/>
      <c r="C876" s="11"/>
      <c r="D876" s="5"/>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4">
      <c r="A877" s="21"/>
      <c r="B877" s="21"/>
      <c r="C877" s="11"/>
      <c r="D877" s="5"/>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4">
      <c r="A878" s="21"/>
      <c r="B878" s="21"/>
      <c r="C878" s="11"/>
      <c r="D878" s="5"/>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4">
      <c r="A879" s="21"/>
      <c r="B879" s="21"/>
      <c r="C879" s="11"/>
      <c r="D879" s="5"/>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4">
      <c r="A880" s="21"/>
      <c r="B880" s="21"/>
      <c r="C880" s="11"/>
      <c r="D880" s="5"/>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4">
      <c r="A881" s="21"/>
      <c r="B881" s="21"/>
      <c r="C881" s="11"/>
      <c r="D881" s="5"/>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4">
      <c r="A882" s="21"/>
      <c r="B882" s="21"/>
      <c r="C882" s="11"/>
      <c r="D882" s="5"/>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4">
      <c r="A883" s="21"/>
      <c r="B883" s="21"/>
      <c r="C883" s="11"/>
      <c r="D883" s="5"/>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4">
      <c r="A884" s="21"/>
      <c r="B884" s="21"/>
      <c r="C884" s="11"/>
      <c r="D884" s="5"/>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4">
      <c r="A885" s="21"/>
      <c r="B885" s="21"/>
      <c r="C885" s="11"/>
      <c r="D885" s="5"/>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4">
      <c r="A886" s="21"/>
      <c r="B886" s="21"/>
      <c r="C886" s="11"/>
      <c r="D886" s="5"/>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4">
      <c r="A887" s="21"/>
      <c r="B887" s="21"/>
      <c r="C887" s="11"/>
      <c r="D887" s="5"/>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4">
      <c r="A888" s="21"/>
      <c r="B888" s="21"/>
      <c r="C888" s="11"/>
      <c r="D888" s="5"/>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4">
      <c r="A889" s="21"/>
      <c r="B889" s="21"/>
      <c r="C889" s="11"/>
      <c r="D889" s="5"/>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4">
      <c r="A890" s="21"/>
      <c r="B890" s="21"/>
      <c r="C890" s="11"/>
      <c r="D890" s="5"/>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4">
      <c r="A891" s="21"/>
      <c r="B891" s="21"/>
      <c r="C891" s="11"/>
      <c r="D891" s="5"/>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4">
      <c r="A892" s="21"/>
      <c r="B892" s="21"/>
      <c r="C892" s="11"/>
      <c r="D892" s="5"/>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4">
      <c r="A893" s="21"/>
      <c r="B893" s="21"/>
      <c r="C893" s="11"/>
      <c r="D893" s="5"/>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4">
      <c r="A894" s="21"/>
      <c r="B894" s="21"/>
      <c r="C894" s="11"/>
      <c r="D894" s="5"/>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4">
      <c r="A895" s="21"/>
      <c r="B895" s="21"/>
      <c r="C895" s="11"/>
      <c r="D895" s="5"/>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4">
      <c r="A896" s="21"/>
      <c r="B896" s="21"/>
      <c r="C896" s="11"/>
      <c r="D896" s="5"/>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4">
      <c r="A897" s="21"/>
      <c r="B897" s="21"/>
      <c r="C897" s="11"/>
      <c r="D897" s="5"/>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4">
      <c r="A898" s="21"/>
      <c r="B898" s="21"/>
      <c r="C898" s="11"/>
      <c r="D898" s="5"/>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4">
      <c r="A899" s="21"/>
      <c r="B899" s="21"/>
      <c r="C899" s="11"/>
      <c r="D899" s="5"/>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4">
      <c r="A900" s="21"/>
      <c r="B900" s="21"/>
      <c r="C900" s="11"/>
      <c r="D900" s="5"/>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4">
      <c r="A901" s="21"/>
      <c r="B901" s="21"/>
      <c r="C901" s="11"/>
      <c r="D901" s="5"/>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4">
      <c r="A902" s="21"/>
      <c r="B902" s="21"/>
      <c r="C902" s="11"/>
      <c r="D902" s="5"/>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4">
      <c r="A903" s="21"/>
      <c r="B903" s="21"/>
      <c r="C903" s="11"/>
      <c r="D903" s="5"/>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4">
      <c r="A904" s="21"/>
      <c r="B904" s="21"/>
      <c r="C904" s="11"/>
      <c r="D904" s="5"/>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4">
      <c r="A905" s="21"/>
      <c r="B905" s="21"/>
      <c r="C905" s="11"/>
      <c r="D905" s="5"/>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4">
      <c r="A906" s="21"/>
      <c r="B906" s="21"/>
      <c r="C906" s="11"/>
      <c r="D906" s="5"/>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4">
      <c r="A907" s="21"/>
      <c r="B907" s="21"/>
      <c r="C907" s="11"/>
      <c r="D907" s="5"/>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4">
      <c r="A908" s="21"/>
      <c r="B908" s="21"/>
      <c r="C908" s="11"/>
      <c r="D908" s="5"/>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4">
      <c r="A909" s="21"/>
      <c r="B909" s="21"/>
      <c r="C909" s="11"/>
      <c r="D909" s="5"/>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4">
      <c r="A910" s="21"/>
      <c r="B910" s="21"/>
      <c r="C910" s="11"/>
      <c r="D910" s="5"/>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4">
      <c r="A911" s="21"/>
      <c r="B911" s="21"/>
      <c r="C911" s="11"/>
      <c r="D911" s="5"/>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4">
      <c r="A912" s="21"/>
      <c r="B912" s="21"/>
      <c r="C912" s="11"/>
      <c r="D912" s="5"/>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4">
      <c r="A913" s="21"/>
      <c r="B913" s="21"/>
      <c r="C913" s="11"/>
      <c r="D913" s="5"/>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4">
      <c r="A914" s="21"/>
      <c r="B914" s="21"/>
      <c r="C914" s="11"/>
      <c r="D914" s="5"/>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4">
      <c r="A915" s="21"/>
      <c r="B915" s="21"/>
      <c r="C915" s="11"/>
      <c r="D915" s="5"/>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4">
      <c r="A916" s="21"/>
      <c r="B916" s="21"/>
      <c r="C916" s="11"/>
      <c r="D916" s="5"/>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4">
      <c r="A917" s="21"/>
      <c r="B917" s="21"/>
      <c r="C917" s="11"/>
      <c r="D917" s="5"/>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4">
      <c r="A918" s="21"/>
      <c r="B918" s="21"/>
      <c r="C918" s="11"/>
      <c r="D918" s="5"/>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4">
      <c r="A919" s="21"/>
      <c r="B919" s="21"/>
      <c r="C919" s="11"/>
      <c r="D919" s="5"/>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4">
      <c r="A920" s="21"/>
      <c r="B920" s="21"/>
      <c r="C920" s="11"/>
      <c r="D920" s="5"/>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4">
      <c r="A921" s="21"/>
      <c r="B921" s="21"/>
      <c r="C921" s="11"/>
      <c r="D921" s="5"/>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4">
      <c r="A922" s="21"/>
      <c r="B922" s="21"/>
      <c r="C922" s="11"/>
      <c r="D922" s="5"/>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4">
      <c r="A923" s="21"/>
      <c r="B923" s="21"/>
      <c r="C923" s="11"/>
      <c r="D923" s="5"/>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4">
      <c r="A924" s="21"/>
      <c r="B924" s="21"/>
      <c r="C924" s="11"/>
      <c r="D924" s="5"/>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4">
      <c r="A925" s="21"/>
      <c r="B925" s="21"/>
      <c r="C925" s="11"/>
      <c r="D925" s="5"/>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4">
      <c r="A926" s="21"/>
      <c r="B926" s="21"/>
      <c r="C926" s="11"/>
      <c r="D926" s="5"/>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4">
      <c r="A927" s="21"/>
      <c r="B927" s="21"/>
      <c r="C927" s="11"/>
      <c r="D927" s="5"/>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4">
      <c r="A928" s="21"/>
      <c r="B928" s="21"/>
      <c r="C928" s="11"/>
      <c r="D928" s="5"/>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4">
      <c r="A929" s="21"/>
      <c r="B929" s="21"/>
      <c r="C929" s="11"/>
      <c r="D929" s="5"/>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4">
      <c r="A930" s="21"/>
      <c r="B930" s="21"/>
      <c r="C930" s="11"/>
      <c r="D930" s="5"/>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4">
      <c r="A931" s="21"/>
      <c r="B931" s="21"/>
      <c r="C931" s="11"/>
      <c r="D931" s="5"/>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4">
      <c r="A932" s="21"/>
      <c r="B932" s="21"/>
      <c r="C932" s="11"/>
      <c r="D932" s="5"/>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4">
      <c r="A933" s="21"/>
      <c r="B933" s="21"/>
      <c r="C933" s="11"/>
      <c r="D933" s="5"/>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4">
      <c r="A934" s="21"/>
      <c r="B934" s="21"/>
      <c r="C934" s="11"/>
      <c r="D934" s="5"/>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4">
      <c r="A935" s="21"/>
      <c r="B935" s="21"/>
      <c r="C935" s="11"/>
      <c r="D935" s="5"/>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4">
      <c r="A936" s="21"/>
      <c r="B936" s="21"/>
      <c r="C936" s="11"/>
      <c r="D936" s="5"/>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4">
      <c r="A937" s="21"/>
      <c r="B937" s="21"/>
      <c r="C937" s="11"/>
      <c r="D937" s="5"/>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4">
      <c r="A938" s="21"/>
      <c r="B938" s="21"/>
      <c r="C938" s="11"/>
      <c r="D938" s="5"/>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4">
      <c r="A939" s="21"/>
      <c r="B939" s="21"/>
      <c r="C939" s="11"/>
      <c r="D939" s="5"/>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4">
      <c r="A940" s="21"/>
      <c r="B940" s="21"/>
      <c r="C940" s="11"/>
      <c r="D940" s="5"/>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4">
      <c r="A941" s="21"/>
      <c r="B941" s="21"/>
      <c r="C941" s="11"/>
      <c r="D941" s="5"/>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4">
      <c r="A942" s="21"/>
      <c r="B942" s="21"/>
      <c r="C942" s="11"/>
      <c r="D942" s="5"/>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4">
      <c r="A943" s="21"/>
      <c r="B943" s="21"/>
      <c r="C943" s="11"/>
      <c r="D943" s="5"/>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4">
      <c r="A944" s="21"/>
      <c r="B944" s="21"/>
      <c r="C944" s="11"/>
      <c r="D944" s="5"/>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4">
      <c r="A945" s="21"/>
      <c r="B945" s="21"/>
      <c r="C945" s="11"/>
      <c r="D945" s="5"/>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4">
      <c r="A946" s="21"/>
      <c r="B946" s="21"/>
      <c r="C946" s="11"/>
      <c r="D946" s="5"/>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4">
      <c r="A947" s="21"/>
      <c r="B947" s="21"/>
      <c r="C947" s="11"/>
      <c r="D947" s="5"/>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4">
      <c r="A948" s="21"/>
      <c r="B948" s="21"/>
      <c r="C948" s="11"/>
      <c r="D948" s="5"/>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4">
      <c r="A949" s="21"/>
      <c r="B949" s="21"/>
      <c r="C949" s="11"/>
      <c r="D949" s="5"/>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4">
      <c r="A950" s="21"/>
      <c r="B950" s="21"/>
      <c r="C950" s="11"/>
      <c r="D950" s="5"/>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4">
      <c r="A951" s="21"/>
      <c r="B951" s="21"/>
      <c r="C951" s="11"/>
      <c r="D951" s="5"/>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4">
      <c r="A952" s="21"/>
      <c r="B952" s="21"/>
      <c r="C952" s="11"/>
      <c r="D952" s="5"/>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4">
      <c r="A953" s="21"/>
      <c r="B953" s="21"/>
      <c r="C953" s="11"/>
      <c r="D953" s="5"/>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4">
      <c r="A954" s="21"/>
      <c r="B954" s="21"/>
      <c r="C954" s="11"/>
      <c r="D954" s="5"/>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4">
      <c r="A955" s="21"/>
      <c r="B955" s="21"/>
      <c r="C955" s="11"/>
      <c r="D955" s="5"/>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4">
      <c r="A956" s="21"/>
      <c r="B956" s="21"/>
      <c r="C956" s="11"/>
      <c r="D956" s="5"/>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4">
      <c r="A957" s="21"/>
      <c r="B957" s="21"/>
      <c r="C957" s="11"/>
      <c r="D957" s="5"/>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4">
      <c r="A958" s="21"/>
      <c r="B958" s="21"/>
      <c r="C958" s="11"/>
      <c r="D958" s="5"/>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4">
      <c r="A959" s="21"/>
      <c r="B959" s="21"/>
      <c r="C959" s="11"/>
      <c r="D959" s="5"/>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4">
      <c r="A960" s="21"/>
      <c r="B960" s="21"/>
      <c r="C960" s="11"/>
      <c r="D960" s="5"/>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4">
      <c r="A961" s="21"/>
      <c r="B961" s="21"/>
      <c r="C961" s="11"/>
      <c r="D961" s="5"/>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4">
      <c r="A962" s="21"/>
      <c r="B962" s="21"/>
      <c r="C962" s="11"/>
      <c r="D962" s="5"/>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4">
      <c r="A963" s="21"/>
      <c r="B963" s="21"/>
      <c r="C963" s="11"/>
      <c r="D963" s="5"/>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4">
      <c r="A964" s="21"/>
      <c r="B964" s="21"/>
      <c r="C964" s="11"/>
      <c r="D964" s="5"/>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4">
      <c r="A965" s="21"/>
      <c r="B965" s="21"/>
      <c r="C965" s="11"/>
      <c r="D965" s="5"/>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4">
      <c r="A966" s="21"/>
      <c r="B966" s="21"/>
      <c r="C966" s="11"/>
      <c r="D966" s="5"/>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4">
      <c r="A967" s="21"/>
      <c r="B967" s="21"/>
      <c r="C967" s="11"/>
      <c r="D967" s="5"/>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4">
      <c r="A968" s="21"/>
      <c r="B968" s="21"/>
      <c r="C968" s="11"/>
      <c r="D968" s="5"/>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4">
      <c r="A969" s="21"/>
      <c r="B969" s="21"/>
      <c r="C969" s="11"/>
      <c r="D969" s="5"/>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4">
      <c r="A970" s="21"/>
      <c r="B970" s="21"/>
      <c r="C970" s="11"/>
      <c r="D970" s="5"/>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4">
      <c r="A971" s="21"/>
      <c r="B971" s="21"/>
      <c r="C971" s="11"/>
      <c r="D971" s="5"/>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4">
      <c r="A972" s="21"/>
      <c r="B972" s="21"/>
      <c r="C972" s="11"/>
      <c r="D972" s="5"/>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4">
      <c r="A973" s="21"/>
      <c r="B973" s="21"/>
      <c r="C973" s="11"/>
      <c r="D973" s="5"/>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4">
      <c r="A974" s="21"/>
      <c r="B974" s="21"/>
      <c r="C974" s="11"/>
      <c r="D974" s="5"/>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4">
      <c r="A975" s="21"/>
      <c r="B975" s="21"/>
      <c r="C975" s="11"/>
      <c r="D975" s="5"/>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4">
      <c r="A976" s="21"/>
      <c r="B976" s="21"/>
      <c r="C976" s="11"/>
      <c r="D976" s="5"/>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4">
      <c r="A977" s="21"/>
      <c r="B977" s="21"/>
      <c r="C977" s="11"/>
      <c r="D977" s="5"/>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4">
      <c r="A978" s="21"/>
      <c r="B978" s="21"/>
      <c r="C978" s="11"/>
      <c r="D978" s="5"/>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4">
      <c r="A979" s="21"/>
      <c r="B979" s="21"/>
      <c r="C979" s="11"/>
      <c r="D979" s="5"/>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4">
      <c r="A980" s="21"/>
      <c r="B980" s="21"/>
      <c r="C980" s="11"/>
      <c r="D980" s="5"/>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4">
      <c r="A981" s="21"/>
      <c r="B981" s="21"/>
      <c r="C981" s="11"/>
      <c r="D981" s="5"/>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4">
      <c r="A982" s="21"/>
      <c r="B982" s="21"/>
      <c r="C982" s="11"/>
      <c r="D982" s="5"/>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4">
      <c r="A983" s="21"/>
      <c r="B983" s="21"/>
      <c r="C983" s="11"/>
      <c r="D983" s="5"/>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4">
      <c r="A984" s="21"/>
      <c r="B984" s="21"/>
      <c r="C984" s="11"/>
      <c r="D984" s="5"/>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4">
      <c r="A985" s="21"/>
      <c r="B985" s="21"/>
      <c r="C985" s="11"/>
      <c r="D985" s="5"/>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4">
      <c r="A986" s="21"/>
      <c r="B986" s="21"/>
      <c r="C986" s="11"/>
      <c r="D986" s="5"/>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4">
      <c r="A987" s="21"/>
      <c r="B987" s="21"/>
      <c r="C987" s="11"/>
      <c r="D987" s="5"/>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4">
      <c r="A988" s="21"/>
      <c r="B988" s="21"/>
      <c r="C988" s="11"/>
      <c r="D988" s="5"/>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4">
      <c r="A989" s="21"/>
      <c r="B989" s="21"/>
      <c r="C989" s="11"/>
      <c r="D989" s="5"/>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14">
      <c r="A990" s="21"/>
      <c r="B990" s="21"/>
      <c r="C990" s="11"/>
      <c r="D990" s="5"/>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14">
      <c r="A991" s="21"/>
      <c r="B991" s="21"/>
      <c r="C991" s="11"/>
      <c r="D991" s="5"/>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14">
      <c r="A992" s="21"/>
      <c r="B992" s="21"/>
      <c r="C992" s="11"/>
      <c r="D992" s="5"/>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14">
      <c r="A993" s="21"/>
      <c r="B993" s="21"/>
      <c r="C993" s="11"/>
      <c r="D993" s="5"/>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14">
      <c r="A994" s="21"/>
      <c r="B994" s="21"/>
      <c r="C994" s="11"/>
      <c r="D994" s="5"/>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14">
      <c r="A995" s="21"/>
      <c r="B995" s="21"/>
      <c r="C995" s="11"/>
      <c r="D995" s="5"/>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14">
      <c r="A996" s="21"/>
      <c r="B996" s="21"/>
      <c r="C996" s="11"/>
      <c r="D996" s="5"/>
      <c r="E996" s="21"/>
      <c r="F996" s="21"/>
      <c r="G996" s="21"/>
      <c r="H996" s="21"/>
      <c r="I996" s="21"/>
      <c r="J996" s="21"/>
      <c r="K996" s="21"/>
      <c r="L996" s="21"/>
      <c r="M996" s="21"/>
      <c r="N996" s="21"/>
      <c r="O996" s="21"/>
      <c r="P996" s="21"/>
      <c r="Q996" s="21"/>
      <c r="R996" s="21"/>
      <c r="S996" s="21"/>
      <c r="T996" s="21"/>
      <c r="U996" s="21"/>
      <c r="V996" s="21"/>
      <c r="W996" s="21"/>
      <c r="X996" s="21"/>
      <c r="Y996" s="21"/>
      <c r="Z996" s="21"/>
    </row>
    <row r="997" spans="1:26" ht="14">
      <c r="A997" s="21"/>
      <c r="B997" s="21"/>
      <c r="C997" s="11"/>
      <c r="D997" s="5"/>
      <c r="E997" s="21"/>
      <c r="F997" s="21"/>
      <c r="G997" s="21"/>
      <c r="H997" s="21"/>
      <c r="I997" s="21"/>
      <c r="J997" s="21"/>
      <c r="K997" s="21"/>
      <c r="L997" s="21"/>
      <c r="M997" s="21"/>
      <c r="N997" s="21"/>
      <c r="O997" s="21"/>
      <c r="P997" s="21"/>
      <c r="Q997" s="21"/>
      <c r="R997" s="21"/>
      <c r="S997" s="21"/>
      <c r="T997" s="21"/>
      <c r="U997" s="21"/>
      <c r="V997" s="21"/>
      <c r="W997" s="21"/>
      <c r="X997" s="21"/>
      <c r="Y997" s="21"/>
      <c r="Z997" s="21"/>
    </row>
    <row r="998" spans="1:26" ht="14">
      <c r="A998" s="21"/>
      <c r="B998" s="21"/>
      <c r="C998" s="11"/>
      <c r="D998" s="5"/>
      <c r="E998" s="21"/>
      <c r="F998" s="21"/>
      <c r="G998" s="21"/>
      <c r="H998" s="21"/>
      <c r="I998" s="21"/>
      <c r="J998" s="21"/>
      <c r="K998" s="21"/>
      <c r="L998" s="21"/>
      <c r="M998" s="21"/>
      <c r="N998" s="21"/>
      <c r="O998" s="21"/>
      <c r="P998" s="21"/>
      <c r="Q998" s="21"/>
      <c r="R998" s="21"/>
      <c r="S998" s="21"/>
      <c r="T998" s="21"/>
      <c r="U998" s="21"/>
      <c r="V998" s="21"/>
      <c r="W998" s="21"/>
      <c r="X998" s="21"/>
      <c r="Y998" s="21"/>
      <c r="Z998" s="21"/>
    </row>
    <row r="999" spans="1:26" ht="14">
      <c r="A999" s="21"/>
      <c r="B999" s="21"/>
      <c r="C999" s="11"/>
      <c r="D999" s="5"/>
      <c r="E999" s="21"/>
      <c r="F999" s="21"/>
      <c r="G999" s="21"/>
      <c r="H999" s="21"/>
      <c r="I999" s="21"/>
      <c r="J999" s="21"/>
      <c r="K999" s="21"/>
      <c r="L999" s="21"/>
      <c r="M999" s="21"/>
      <c r="N999" s="21"/>
      <c r="O999" s="21"/>
      <c r="P999" s="21"/>
      <c r="Q999" s="21"/>
      <c r="R999" s="21"/>
      <c r="S999" s="21"/>
      <c r="T999" s="21"/>
      <c r="U999" s="21"/>
      <c r="V999" s="21"/>
      <c r="W999" s="21"/>
      <c r="X999" s="21"/>
      <c r="Y999" s="21"/>
      <c r="Z999" s="21"/>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951"/>
  <sheetViews>
    <sheetView workbookViewId="0">
      <selection activeCell="D156" sqref="D156"/>
    </sheetView>
  </sheetViews>
  <sheetFormatPr baseColWidth="10" defaultColWidth="12.6640625" defaultRowHeight="15.75" customHeight="1"/>
  <cols>
    <col min="2" max="2" width="14.5" customWidth="1"/>
    <col min="3" max="3" width="57.33203125" customWidth="1"/>
    <col min="5" max="5" width="30.5" customWidth="1"/>
  </cols>
  <sheetData>
    <row r="1" spans="1:26">
      <c r="A1" s="21"/>
      <c r="B1" s="21"/>
      <c r="C1" s="21"/>
      <c r="D1" s="21"/>
      <c r="E1" s="21"/>
      <c r="F1" s="21"/>
      <c r="G1" s="21"/>
      <c r="H1" s="21"/>
      <c r="I1" s="21"/>
      <c r="J1" s="21"/>
      <c r="K1" s="21"/>
      <c r="L1" s="21"/>
      <c r="M1" s="21"/>
      <c r="N1" s="21"/>
      <c r="O1" s="21"/>
      <c r="P1" s="21"/>
      <c r="Q1" s="21"/>
      <c r="R1" s="21"/>
      <c r="S1" s="21"/>
      <c r="T1" s="21"/>
      <c r="U1" s="21"/>
      <c r="V1" s="21"/>
      <c r="W1" s="21"/>
      <c r="X1" s="21"/>
      <c r="Y1" s="21"/>
      <c r="Z1" s="21"/>
    </row>
    <row r="2" spans="1:26" ht="14">
      <c r="A2" s="226" t="s">
        <v>2573</v>
      </c>
      <c r="B2" s="226"/>
      <c r="C2" s="226"/>
      <c r="D2" s="226"/>
      <c r="E2" s="226"/>
      <c r="F2" s="21"/>
      <c r="G2" s="21"/>
      <c r="H2" s="21"/>
      <c r="I2" s="21"/>
      <c r="J2" s="21"/>
      <c r="K2" s="21"/>
      <c r="L2" s="21"/>
      <c r="M2" s="21"/>
      <c r="N2" s="21"/>
      <c r="O2" s="21"/>
      <c r="P2" s="21"/>
      <c r="Q2" s="21"/>
      <c r="R2" s="21"/>
      <c r="S2" s="21"/>
      <c r="T2" s="21"/>
      <c r="U2" s="21"/>
      <c r="V2" s="21"/>
      <c r="W2" s="21"/>
      <c r="X2" s="21"/>
      <c r="Y2" s="21"/>
      <c r="Z2" s="21"/>
    </row>
    <row r="3" spans="1:26" ht="90">
      <c r="A3" s="200" t="s">
        <v>2574</v>
      </c>
      <c r="B3" s="200" t="s">
        <v>2575</v>
      </c>
      <c r="C3" s="200" t="s">
        <v>21</v>
      </c>
      <c r="D3" s="200" t="s">
        <v>22</v>
      </c>
      <c r="E3" s="200" t="s">
        <v>23</v>
      </c>
      <c r="F3" s="21"/>
      <c r="G3" s="21"/>
      <c r="H3" s="21"/>
      <c r="I3" s="21"/>
      <c r="J3" s="21"/>
      <c r="K3" s="21"/>
      <c r="L3" s="21"/>
      <c r="M3" s="21"/>
      <c r="N3" s="21"/>
      <c r="O3" s="21"/>
      <c r="P3" s="21"/>
      <c r="Q3" s="21"/>
      <c r="R3" s="21"/>
      <c r="S3" s="21"/>
      <c r="T3" s="21"/>
      <c r="U3" s="21"/>
      <c r="V3" s="21"/>
      <c r="W3" s="21"/>
      <c r="X3" s="21"/>
      <c r="Y3" s="21"/>
      <c r="Z3" s="21"/>
    </row>
    <row r="4" spans="1:26">
      <c r="A4" s="36" t="s">
        <v>55</v>
      </c>
      <c r="B4" s="36" t="s">
        <v>56</v>
      </c>
      <c r="C4" s="36" t="s">
        <v>72</v>
      </c>
      <c r="D4" s="36" t="s">
        <v>73</v>
      </c>
      <c r="E4" s="36" t="s">
        <v>72</v>
      </c>
      <c r="F4" s="21"/>
      <c r="G4" s="21"/>
      <c r="H4" s="21"/>
      <c r="I4" s="21"/>
      <c r="J4" s="21"/>
      <c r="K4" s="21"/>
      <c r="L4" s="21"/>
      <c r="M4" s="21"/>
      <c r="N4" s="21"/>
      <c r="O4" s="21"/>
      <c r="P4" s="21"/>
      <c r="Q4" s="21"/>
      <c r="R4" s="21"/>
      <c r="S4" s="21"/>
      <c r="T4" s="21"/>
      <c r="U4" s="21"/>
      <c r="V4" s="21"/>
      <c r="W4" s="21"/>
      <c r="X4" s="21"/>
      <c r="Y4" s="21"/>
      <c r="Z4" s="21"/>
    </row>
    <row r="5" spans="1:26">
      <c r="A5" s="255" t="s">
        <v>92</v>
      </c>
      <c r="B5" s="255" t="s">
        <v>93</v>
      </c>
      <c r="C5" s="255" t="s">
        <v>106</v>
      </c>
      <c r="D5" s="35" t="s">
        <v>63</v>
      </c>
      <c r="E5" s="230"/>
      <c r="F5" s="21"/>
      <c r="G5" s="21"/>
      <c r="H5" s="21"/>
      <c r="I5" s="21"/>
      <c r="J5" s="21"/>
      <c r="K5" s="21"/>
      <c r="L5" s="21"/>
      <c r="M5" s="21"/>
      <c r="N5" s="21"/>
      <c r="O5" s="21"/>
      <c r="P5" s="21"/>
      <c r="Q5" s="21"/>
      <c r="R5" s="21"/>
      <c r="S5" s="21"/>
      <c r="T5" s="21"/>
      <c r="U5" s="21"/>
      <c r="V5" s="21"/>
      <c r="W5" s="21"/>
      <c r="X5" s="21"/>
      <c r="Y5" s="21"/>
      <c r="Z5" s="21"/>
    </row>
    <row r="6" spans="1:26">
      <c r="A6" s="162" t="s">
        <v>955</v>
      </c>
      <c r="B6" s="162" t="s">
        <v>956</v>
      </c>
      <c r="C6" s="162" t="s">
        <v>2576</v>
      </c>
      <c r="D6" s="162" t="s">
        <v>63</v>
      </c>
      <c r="E6" s="205"/>
      <c r="F6" s="21"/>
      <c r="G6" s="21"/>
      <c r="H6" s="21"/>
      <c r="I6" s="21"/>
      <c r="J6" s="21"/>
      <c r="K6" s="21"/>
      <c r="L6" s="21"/>
      <c r="M6" s="21"/>
      <c r="N6" s="21"/>
      <c r="O6" s="21"/>
      <c r="P6" s="21"/>
      <c r="Q6" s="21"/>
      <c r="R6" s="21"/>
      <c r="S6" s="21"/>
      <c r="T6" s="21"/>
      <c r="U6" s="21"/>
      <c r="V6" s="21"/>
      <c r="W6" s="21"/>
      <c r="X6" s="21"/>
      <c r="Y6" s="21"/>
      <c r="Z6" s="21"/>
    </row>
    <row r="7" spans="1:26">
      <c r="A7" s="255" t="s">
        <v>119</v>
      </c>
      <c r="B7" s="255" t="s">
        <v>120</v>
      </c>
      <c r="C7" s="255" t="s">
        <v>132</v>
      </c>
      <c r="D7" s="35" t="s">
        <v>63</v>
      </c>
      <c r="E7" s="230"/>
      <c r="F7" s="21"/>
      <c r="G7" s="21"/>
      <c r="H7" s="21"/>
      <c r="I7" s="21"/>
      <c r="J7" s="21"/>
      <c r="K7" s="21"/>
      <c r="L7" s="21"/>
      <c r="M7" s="21"/>
      <c r="N7" s="21"/>
      <c r="O7" s="21"/>
      <c r="P7" s="21"/>
      <c r="Q7" s="21"/>
      <c r="R7" s="21"/>
      <c r="S7" s="21"/>
      <c r="T7" s="21"/>
      <c r="U7" s="21"/>
      <c r="V7" s="21"/>
      <c r="W7" s="21"/>
      <c r="X7" s="21"/>
      <c r="Y7" s="21"/>
      <c r="Z7" s="21"/>
    </row>
    <row r="8" spans="1:26">
      <c r="A8" s="255" t="s">
        <v>149</v>
      </c>
      <c r="B8" s="255" t="s">
        <v>150</v>
      </c>
      <c r="C8" s="255" t="s">
        <v>163</v>
      </c>
      <c r="D8" s="35" t="s">
        <v>63</v>
      </c>
      <c r="E8" s="230"/>
      <c r="F8" s="21"/>
      <c r="G8" s="21"/>
      <c r="H8" s="21"/>
      <c r="I8" s="21"/>
      <c r="J8" s="21"/>
      <c r="K8" s="21"/>
      <c r="L8" s="21"/>
      <c r="M8" s="21"/>
      <c r="N8" s="21"/>
      <c r="O8" s="21"/>
      <c r="P8" s="21"/>
      <c r="Q8" s="21"/>
      <c r="R8" s="21"/>
      <c r="S8" s="21"/>
      <c r="T8" s="21"/>
      <c r="U8" s="21"/>
      <c r="V8" s="21"/>
      <c r="W8" s="21"/>
      <c r="X8" s="21"/>
      <c r="Y8" s="21"/>
      <c r="Z8" s="21"/>
    </row>
    <row r="9" spans="1:26">
      <c r="A9" s="36" t="s">
        <v>179</v>
      </c>
      <c r="B9" s="36" t="s">
        <v>180</v>
      </c>
      <c r="C9" s="36" t="s">
        <v>196</v>
      </c>
      <c r="D9" s="36" t="s">
        <v>73</v>
      </c>
      <c r="E9" s="36" t="s">
        <v>196</v>
      </c>
      <c r="F9" s="21"/>
      <c r="G9" s="21"/>
      <c r="H9" s="21"/>
      <c r="I9" s="21"/>
      <c r="J9" s="21"/>
      <c r="K9" s="21"/>
      <c r="L9" s="21"/>
      <c r="M9" s="21"/>
      <c r="N9" s="21"/>
      <c r="O9" s="21"/>
      <c r="P9" s="21"/>
      <c r="Q9" s="21"/>
      <c r="R9" s="21"/>
      <c r="S9" s="21"/>
      <c r="T9" s="21"/>
      <c r="U9" s="21"/>
      <c r="V9" s="21"/>
      <c r="W9" s="21"/>
      <c r="X9" s="21"/>
      <c r="Y9" s="21"/>
      <c r="Z9" s="21"/>
    </row>
    <row r="10" spans="1:26">
      <c r="A10" s="36" t="s">
        <v>211</v>
      </c>
      <c r="B10" s="36" t="s">
        <v>212</v>
      </c>
      <c r="C10" s="36" t="s">
        <v>132</v>
      </c>
      <c r="D10" s="36" t="s">
        <v>73</v>
      </c>
      <c r="E10" s="36" t="s">
        <v>132</v>
      </c>
      <c r="F10" s="21"/>
      <c r="G10" s="21"/>
      <c r="H10" s="21"/>
      <c r="I10" s="21"/>
      <c r="J10" s="21"/>
      <c r="K10" s="21"/>
      <c r="L10" s="21"/>
      <c r="M10" s="21"/>
      <c r="N10" s="21"/>
      <c r="O10" s="21"/>
      <c r="P10" s="21"/>
      <c r="Q10" s="21"/>
      <c r="R10" s="21"/>
      <c r="S10" s="21"/>
      <c r="T10" s="21"/>
      <c r="U10" s="21"/>
      <c r="V10" s="21"/>
      <c r="W10" s="21"/>
      <c r="X10" s="21"/>
      <c r="Y10" s="21"/>
      <c r="Z10" s="21"/>
    </row>
    <row r="11" spans="1:26">
      <c r="A11" s="36" t="s">
        <v>239</v>
      </c>
      <c r="B11" s="36" t="s">
        <v>240</v>
      </c>
      <c r="C11" s="36" t="s">
        <v>72</v>
      </c>
      <c r="D11" s="35" t="s">
        <v>63</v>
      </c>
      <c r="E11" s="230"/>
      <c r="F11" s="21"/>
      <c r="G11" s="21"/>
      <c r="H11" s="21"/>
      <c r="I11" s="21"/>
      <c r="J11" s="21"/>
      <c r="K11" s="21"/>
      <c r="L11" s="21"/>
      <c r="M11" s="21"/>
      <c r="N11" s="21"/>
      <c r="O11" s="21"/>
      <c r="P11" s="21"/>
      <c r="Q11" s="21"/>
      <c r="R11" s="21"/>
      <c r="S11" s="21"/>
      <c r="T11" s="21"/>
      <c r="U11" s="21"/>
      <c r="V11" s="21"/>
      <c r="W11" s="21"/>
      <c r="X11" s="21"/>
      <c r="Y11" s="21"/>
      <c r="Z11" s="21"/>
    </row>
    <row r="12" spans="1:26">
      <c r="A12" s="36" t="s">
        <v>266</v>
      </c>
      <c r="B12" s="36" t="s">
        <v>267</v>
      </c>
      <c r="C12" s="36" t="s">
        <v>112</v>
      </c>
      <c r="D12" s="35" t="s">
        <v>63</v>
      </c>
      <c r="E12" s="230"/>
      <c r="F12" s="21"/>
      <c r="G12" s="21"/>
      <c r="H12" s="21"/>
      <c r="I12" s="21"/>
      <c r="J12" s="21"/>
      <c r="K12" s="21"/>
      <c r="L12" s="21"/>
      <c r="M12" s="21"/>
      <c r="N12" s="21"/>
      <c r="O12" s="21"/>
      <c r="P12" s="21"/>
      <c r="Q12" s="21"/>
      <c r="R12" s="21"/>
      <c r="S12" s="21"/>
      <c r="T12" s="21"/>
      <c r="U12" s="21"/>
      <c r="V12" s="21"/>
      <c r="W12" s="21"/>
      <c r="X12" s="21"/>
      <c r="Y12" s="21"/>
      <c r="Z12" s="21"/>
    </row>
    <row r="13" spans="1:26">
      <c r="A13" s="36" t="s">
        <v>322</v>
      </c>
      <c r="B13" s="36" t="s">
        <v>323</v>
      </c>
      <c r="C13" s="36" t="s">
        <v>112</v>
      </c>
      <c r="D13" s="35" t="s">
        <v>63</v>
      </c>
      <c r="E13" s="230"/>
      <c r="F13" s="21"/>
      <c r="G13" s="21"/>
      <c r="H13" s="21"/>
      <c r="I13" s="21"/>
      <c r="J13" s="21"/>
      <c r="K13" s="21"/>
      <c r="L13" s="21"/>
      <c r="M13" s="21"/>
      <c r="N13" s="21"/>
      <c r="O13" s="21"/>
      <c r="P13" s="21"/>
      <c r="Q13" s="21"/>
      <c r="R13" s="21"/>
      <c r="S13" s="21"/>
      <c r="T13" s="21"/>
      <c r="U13" s="21"/>
      <c r="V13" s="21"/>
      <c r="W13" s="21"/>
      <c r="X13" s="21"/>
      <c r="Y13" s="21"/>
      <c r="Z13" s="21"/>
    </row>
    <row r="14" spans="1:26">
      <c r="A14" s="36" t="s">
        <v>344</v>
      </c>
      <c r="B14" s="36" t="s">
        <v>345</v>
      </c>
      <c r="C14" s="36" t="s">
        <v>112</v>
      </c>
      <c r="D14" s="35" t="s">
        <v>63</v>
      </c>
      <c r="E14" s="230"/>
      <c r="F14" s="21"/>
      <c r="G14" s="21"/>
      <c r="H14" s="21"/>
      <c r="I14" s="21"/>
      <c r="J14" s="21"/>
      <c r="K14" s="21"/>
      <c r="L14" s="21"/>
      <c r="M14" s="21"/>
      <c r="N14" s="21"/>
      <c r="O14" s="21"/>
      <c r="P14" s="21"/>
      <c r="Q14" s="21"/>
      <c r="R14" s="21"/>
      <c r="S14" s="21"/>
      <c r="T14" s="21"/>
      <c r="U14" s="21"/>
      <c r="V14" s="21"/>
      <c r="W14" s="21"/>
      <c r="X14" s="21"/>
      <c r="Y14" s="21"/>
      <c r="Z14" s="21"/>
    </row>
    <row r="15" spans="1:26" ht="30">
      <c r="A15" s="36" t="s">
        <v>368</v>
      </c>
      <c r="B15" s="36" t="s">
        <v>369</v>
      </c>
      <c r="C15" s="36" t="s">
        <v>380</v>
      </c>
      <c r="D15" s="35" t="s">
        <v>63</v>
      </c>
      <c r="E15" s="230"/>
      <c r="F15" s="21"/>
      <c r="G15" s="21"/>
      <c r="H15" s="21"/>
      <c r="I15" s="21"/>
      <c r="J15" s="21"/>
      <c r="K15" s="21"/>
      <c r="L15" s="21"/>
      <c r="M15" s="21"/>
      <c r="N15" s="21"/>
      <c r="O15" s="21"/>
      <c r="P15" s="21"/>
      <c r="Q15" s="21"/>
      <c r="R15" s="21"/>
      <c r="S15" s="21"/>
      <c r="T15" s="21"/>
      <c r="U15" s="21"/>
      <c r="V15" s="21"/>
      <c r="W15" s="21"/>
      <c r="X15" s="21"/>
      <c r="Y15" s="21"/>
      <c r="Z15" s="21"/>
    </row>
    <row r="16" spans="1:26">
      <c r="A16" s="36" t="s">
        <v>395</v>
      </c>
      <c r="B16" s="36" t="s">
        <v>396</v>
      </c>
      <c r="C16" s="36" t="s">
        <v>132</v>
      </c>
      <c r="D16" s="35" t="s">
        <v>63</v>
      </c>
      <c r="E16" s="230"/>
      <c r="F16" s="21"/>
      <c r="G16" s="21"/>
      <c r="H16" s="21"/>
      <c r="I16" s="21"/>
      <c r="J16" s="21"/>
      <c r="K16" s="21"/>
      <c r="L16" s="21"/>
      <c r="M16" s="21"/>
      <c r="N16" s="21"/>
      <c r="O16" s="21"/>
      <c r="P16" s="21"/>
      <c r="Q16" s="21"/>
      <c r="R16" s="21"/>
      <c r="S16" s="21"/>
      <c r="T16" s="21"/>
      <c r="U16" s="21"/>
      <c r="V16" s="21"/>
      <c r="W16" s="21"/>
      <c r="X16" s="21"/>
      <c r="Y16" s="21"/>
      <c r="Z16" s="21"/>
    </row>
    <row r="17" spans="1:26">
      <c r="A17" s="36" t="s">
        <v>419</v>
      </c>
      <c r="B17" s="36" t="s">
        <v>420</v>
      </c>
      <c r="C17" s="36" t="s">
        <v>112</v>
      </c>
      <c r="D17" s="35" t="s">
        <v>63</v>
      </c>
      <c r="E17" s="230"/>
      <c r="F17" s="21"/>
      <c r="G17" s="21"/>
      <c r="H17" s="21"/>
      <c r="I17" s="21"/>
      <c r="J17" s="21"/>
      <c r="K17" s="21"/>
      <c r="L17" s="21"/>
      <c r="M17" s="21"/>
      <c r="N17" s="21"/>
      <c r="O17" s="21"/>
      <c r="P17" s="21"/>
      <c r="Q17" s="21"/>
      <c r="R17" s="21"/>
      <c r="S17" s="21"/>
      <c r="T17" s="21"/>
      <c r="U17" s="21"/>
      <c r="V17" s="21"/>
      <c r="W17" s="21"/>
      <c r="X17" s="21"/>
      <c r="Y17" s="21"/>
      <c r="Z17" s="21"/>
    </row>
    <row r="18" spans="1:26">
      <c r="A18" s="36" t="s">
        <v>471</v>
      </c>
      <c r="B18" s="36" t="s">
        <v>472</v>
      </c>
      <c r="C18" s="36" t="s">
        <v>112</v>
      </c>
      <c r="D18" s="35" t="s">
        <v>63</v>
      </c>
      <c r="E18" s="230"/>
      <c r="F18" s="21"/>
      <c r="G18" s="21"/>
      <c r="H18" s="21"/>
      <c r="I18" s="21"/>
      <c r="J18" s="21"/>
      <c r="K18" s="21"/>
      <c r="L18" s="21"/>
      <c r="M18" s="21"/>
      <c r="N18" s="21"/>
      <c r="O18" s="21"/>
      <c r="P18" s="21"/>
      <c r="Q18" s="21"/>
      <c r="R18" s="21"/>
      <c r="S18" s="21"/>
      <c r="T18" s="21"/>
      <c r="U18" s="21"/>
      <c r="V18" s="21"/>
      <c r="W18" s="21"/>
      <c r="X18" s="21"/>
      <c r="Y18" s="21"/>
      <c r="Z18" s="21"/>
    </row>
    <row r="19" spans="1:26">
      <c r="A19" s="36" t="s">
        <v>499</v>
      </c>
      <c r="B19" s="36" t="s">
        <v>500</v>
      </c>
      <c r="C19" s="36" t="s">
        <v>112</v>
      </c>
      <c r="D19" s="35" t="s">
        <v>63</v>
      </c>
      <c r="E19" s="230"/>
      <c r="F19" s="21"/>
      <c r="G19" s="21"/>
      <c r="H19" s="21"/>
      <c r="I19" s="21"/>
      <c r="J19" s="21"/>
      <c r="K19" s="21"/>
      <c r="L19" s="21"/>
      <c r="M19" s="21"/>
      <c r="N19" s="21"/>
      <c r="O19" s="21"/>
      <c r="P19" s="21"/>
      <c r="Q19" s="21"/>
      <c r="R19" s="21"/>
      <c r="S19" s="21"/>
      <c r="T19" s="21"/>
      <c r="U19" s="21"/>
      <c r="V19" s="21"/>
      <c r="W19" s="21"/>
      <c r="X19" s="21"/>
      <c r="Y19" s="21"/>
      <c r="Z19" s="21"/>
    </row>
    <row r="20" spans="1:26">
      <c r="A20" s="36" t="s">
        <v>523</v>
      </c>
      <c r="B20" s="36" t="s">
        <v>524</v>
      </c>
      <c r="C20" s="36" t="s">
        <v>112</v>
      </c>
      <c r="D20" s="35" t="s">
        <v>335</v>
      </c>
      <c r="E20" s="230"/>
      <c r="F20" s="21"/>
      <c r="G20" s="21"/>
      <c r="H20" s="21"/>
      <c r="I20" s="21"/>
      <c r="J20" s="21"/>
      <c r="K20" s="21"/>
      <c r="L20" s="21"/>
      <c r="M20" s="21"/>
      <c r="N20" s="21"/>
      <c r="O20" s="21"/>
      <c r="P20" s="21"/>
      <c r="Q20" s="21"/>
      <c r="R20" s="21"/>
      <c r="S20" s="21"/>
      <c r="T20" s="21"/>
      <c r="U20" s="21"/>
      <c r="V20" s="21"/>
      <c r="W20" s="21"/>
      <c r="X20" s="21"/>
      <c r="Y20" s="21"/>
      <c r="Z20" s="21"/>
    </row>
    <row r="21" spans="1:26">
      <c r="A21" s="36" t="s">
        <v>546</v>
      </c>
      <c r="B21" s="36" t="s">
        <v>547</v>
      </c>
      <c r="C21" s="36" t="s">
        <v>132</v>
      </c>
      <c r="D21" s="36" t="s">
        <v>73</v>
      </c>
      <c r="E21" s="36" t="s">
        <v>132</v>
      </c>
      <c r="F21" s="21"/>
      <c r="G21" s="21"/>
      <c r="H21" s="21"/>
      <c r="I21" s="21"/>
      <c r="J21" s="21"/>
      <c r="K21" s="21"/>
      <c r="L21" s="21"/>
      <c r="M21" s="21"/>
      <c r="N21" s="21"/>
      <c r="O21" s="21"/>
      <c r="P21" s="21"/>
      <c r="Q21" s="21"/>
      <c r="R21" s="21"/>
      <c r="S21" s="21"/>
      <c r="T21" s="21"/>
      <c r="U21" s="21"/>
      <c r="V21" s="21"/>
      <c r="W21" s="21"/>
      <c r="X21" s="21"/>
      <c r="Y21" s="21"/>
      <c r="Z21" s="21"/>
    </row>
    <row r="22" spans="1:26" ht="45">
      <c r="A22" s="36" t="s">
        <v>573</v>
      </c>
      <c r="B22" s="36" t="s">
        <v>574</v>
      </c>
      <c r="C22" s="36" t="s">
        <v>585</v>
      </c>
      <c r="D22" s="35" t="s">
        <v>63</v>
      </c>
      <c r="E22" s="230"/>
      <c r="F22" s="21"/>
      <c r="G22" s="21"/>
      <c r="H22" s="21"/>
      <c r="I22" s="21"/>
      <c r="J22" s="21"/>
      <c r="K22" s="21"/>
      <c r="L22" s="21"/>
      <c r="M22" s="21"/>
      <c r="N22" s="21"/>
      <c r="O22" s="21"/>
      <c r="P22" s="21"/>
      <c r="Q22" s="21"/>
      <c r="R22" s="21"/>
      <c r="S22" s="21"/>
      <c r="T22" s="21"/>
      <c r="U22" s="21"/>
      <c r="V22" s="21"/>
      <c r="W22" s="21"/>
      <c r="X22" s="21"/>
      <c r="Y22" s="21"/>
      <c r="Z22" s="21"/>
    </row>
    <row r="23" spans="1:26">
      <c r="A23" s="36" t="s">
        <v>598</v>
      </c>
      <c r="B23" s="36" t="s">
        <v>599</v>
      </c>
      <c r="C23" s="36" t="s">
        <v>132</v>
      </c>
      <c r="D23" s="35" t="s">
        <v>63</v>
      </c>
      <c r="E23" s="230"/>
      <c r="F23" s="21"/>
      <c r="G23" s="21"/>
      <c r="H23" s="21"/>
      <c r="I23" s="21"/>
      <c r="J23" s="21"/>
      <c r="K23" s="21"/>
      <c r="L23" s="21"/>
      <c r="M23" s="21"/>
      <c r="N23" s="21"/>
      <c r="O23" s="21"/>
      <c r="P23" s="21"/>
      <c r="Q23" s="21"/>
      <c r="R23" s="21"/>
      <c r="S23" s="21"/>
      <c r="T23" s="21"/>
      <c r="U23" s="21"/>
      <c r="V23" s="21"/>
      <c r="W23" s="21"/>
      <c r="X23" s="21"/>
      <c r="Y23" s="21"/>
      <c r="Z23" s="21"/>
    </row>
    <row r="24" spans="1:26">
      <c r="A24" s="36" t="s">
        <v>622</v>
      </c>
      <c r="B24" s="36" t="s">
        <v>623</v>
      </c>
      <c r="C24" s="36" t="s">
        <v>112</v>
      </c>
      <c r="D24" s="35" t="s">
        <v>63</v>
      </c>
      <c r="E24" s="230"/>
      <c r="F24" s="21"/>
      <c r="G24" s="21"/>
      <c r="H24" s="21"/>
      <c r="I24" s="21"/>
      <c r="J24" s="21"/>
      <c r="K24" s="21"/>
      <c r="L24" s="21"/>
      <c r="M24" s="21"/>
      <c r="N24" s="21"/>
      <c r="O24" s="21"/>
      <c r="P24" s="21"/>
      <c r="Q24" s="21"/>
      <c r="R24" s="21"/>
      <c r="S24" s="21"/>
      <c r="T24" s="21"/>
      <c r="U24" s="21"/>
      <c r="V24" s="21"/>
      <c r="W24" s="21"/>
      <c r="X24" s="21"/>
      <c r="Y24" s="21"/>
      <c r="Z24" s="21"/>
    </row>
    <row r="25" spans="1:26">
      <c r="A25" s="36" t="s">
        <v>645</v>
      </c>
      <c r="B25" s="36" t="s">
        <v>646</v>
      </c>
      <c r="C25" s="36" t="s">
        <v>112</v>
      </c>
      <c r="D25" s="35" t="s">
        <v>335</v>
      </c>
      <c r="E25" s="230"/>
      <c r="F25" s="21"/>
      <c r="G25" s="21"/>
      <c r="H25" s="21"/>
      <c r="I25" s="21"/>
      <c r="J25" s="21"/>
      <c r="K25" s="21"/>
      <c r="L25" s="21"/>
      <c r="M25" s="21"/>
      <c r="N25" s="21"/>
      <c r="O25" s="21"/>
      <c r="P25" s="21"/>
      <c r="Q25" s="21"/>
      <c r="R25" s="21"/>
      <c r="S25" s="21"/>
      <c r="T25" s="21"/>
      <c r="U25" s="21"/>
      <c r="V25" s="21"/>
      <c r="W25" s="21"/>
      <c r="X25" s="21"/>
      <c r="Y25" s="21"/>
      <c r="Z25" s="21"/>
    </row>
    <row r="26" spans="1:26">
      <c r="A26" s="36" t="s">
        <v>668</v>
      </c>
      <c r="B26" s="36" t="s">
        <v>669</v>
      </c>
      <c r="C26" s="36" t="s">
        <v>112</v>
      </c>
      <c r="D26" s="35" t="s">
        <v>63</v>
      </c>
      <c r="E26" s="230"/>
      <c r="F26" s="21"/>
      <c r="G26" s="21"/>
      <c r="H26" s="21"/>
      <c r="I26" s="21"/>
      <c r="J26" s="21"/>
      <c r="K26" s="21"/>
      <c r="L26" s="21"/>
      <c r="M26" s="21"/>
      <c r="N26" s="21"/>
      <c r="O26" s="21"/>
      <c r="P26" s="21"/>
      <c r="Q26" s="21"/>
      <c r="R26" s="21"/>
      <c r="S26" s="21"/>
      <c r="T26" s="21"/>
      <c r="U26" s="21"/>
      <c r="V26" s="21"/>
      <c r="W26" s="21"/>
      <c r="X26" s="21"/>
      <c r="Y26" s="21"/>
      <c r="Z26" s="21"/>
    </row>
    <row r="27" spans="1:26">
      <c r="A27" s="36" t="s">
        <v>693</v>
      </c>
      <c r="B27" s="36" t="s">
        <v>694</v>
      </c>
      <c r="C27" s="36" t="s">
        <v>112</v>
      </c>
      <c r="D27" s="35" t="s">
        <v>63</v>
      </c>
      <c r="E27" s="230"/>
      <c r="F27" s="21"/>
      <c r="G27" s="21"/>
      <c r="H27" s="21"/>
      <c r="I27" s="21"/>
      <c r="J27" s="21"/>
      <c r="K27" s="21"/>
      <c r="L27" s="21"/>
      <c r="M27" s="21"/>
      <c r="N27" s="21"/>
      <c r="O27" s="21"/>
      <c r="P27" s="21"/>
      <c r="Q27" s="21"/>
      <c r="R27" s="21"/>
      <c r="S27" s="21"/>
      <c r="T27" s="21"/>
      <c r="U27" s="21"/>
      <c r="V27" s="21"/>
      <c r="W27" s="21"/>
      <c r="X27" s="21"/>
      <c r="Y27" s="21"/>
      <c r="Z27" s="21"/>
    </row>
    <row r="28" spans="1:26">
      <c r="A28" s="36" t="s">
        <v>714</v>
      </c>
      <c r="B28" s="36" t="s">
        <v>715</v>
      </c>
      <c r="C28" s="36" t="s">
        <v>112</v>
      </c>
      <c r="D28" s="35" t="s">
        <v>63</v>
      </c>
      <c r="E28" s="230"/>
      <c r="F28" s="21"/>
      <c r="G28" s="21"/>
      <c r="H28" s="21"/>
      <c r="I28" s="21"/>
      <c r="J28" s="21"/>
      <c r="K28" s="21"/>
      <c r="L28" s="21"/>
      <c r="M28" s="21"/>
      <c r="N28" s="21"/>
      <c r="O28" s="21"/>
      <c r="P28" s="21"/>
      <c r="Q28" s="21"/>
      <c r="R28" s="21"/>
      <c r="S28" s="21"/>
      <c r="T28" s="21"/>
      <c r="U28" s="21"/>
      <c r="V28" s="21"/>
      <c r="W28" s="21"/>
      <c r="X28" s="21"/>
      <c r="Y28" s="21"/>
      <c r="Z28" s="21"/>
    </row>
    <row r="29" spans="1:26">
      <c r="A29" s="36" t="s">
        <v>740</v>
      </c>
      <c r="B29" s="36" t="s">
        <v>741</v>
      </c>
      <c r="C29" s="36" t="s">
        <v>132</v>
      </c>
      <c r="D29" s="35" t="s">
        <v>63</v>
      </c>
      <c r="E29" s="230"/>
      <c r="F29" s="21"/>
      <c r="G29" s="21"/>
      <c r="H29" s="21"/>
      <c r="I29" s="21"/>
      <c r="J29" s="21"/>
      <c r="K29" s="21"/>
      <c r="L29" s="21"/>
      <c r="M29" s="21"/>
      <c r="N29" s="21"/>
      <c r="O29" s="21"/>
      <c r="P29" s="21"/>
      <c r="Q29" s="21"/>
      <c r="R29" s="21"/>
      <c r="S29" s="21"/>
      <c r="T29" s="21"/>
      <c r="U29" s="21"/>
      <c r="V29" s="21"/>
      <c r="W29" s="21"/>
      <c r="X29" s="21"/>
      <c r="Y29" s="21"/>
      <c r="Z29" s="21"/>
    </row>
    <row r="30" spans="1:26" ht="16">
      <c r="A30" s="235" t="s">
        <v>768</v>
      </c>
      <c r="B30" s="36" t="s">
        <v>769</v>
      </c>
      <c r="C30" s="36" t="s">
        <v>112</v>
      </c>
      <c r="D30" s="35" t="s">
        <v>63</v>
      </c>
      <c r="E30" s="230"/>
      <c r="F30" s="21"/>
      <c r="G30" s="21"/>
      <c r="H30" s="21"/>
      <c r="I30" s="21"/>
      <c r="J30" s="21"/>
      <c r="K30" s="21"/>
      <c r="L30" s="21"/>
      <c r="M30" s="21"/>
      <c r="N30" s="21"/>
      <c r="O30" s="21"/>
      <c r="P30" s="21"/>
      <c r="Q30" s="21"/>
      <c r="R30" s="21"/>
      <c r="S30" s="21"/>
      <c r="T30" s="21"/>
      <c r="U30" s="21"/>
      <c r="V30" s="21"/>
      <c r="W30" s="21"/>
      <c r="X30" s="21"/>
      <c r="Y30" s="21"/>
      <c r="Z30" s="21"/>
    </row>
    <row r="31" spans="1:26">
      <c r="A31" s="36" t="s">
        <v>792</v>
      </c>
      <c r="B31" s="36" t="s">
        <v>793</v>
      </c>
      <c r="C31" s="36" t="s">
        <v>163</v>
      </c>
      <c r="D31" s="36" t="s">
        <v>73</v>
      </c>
      <c r="E31" s="36" t="s">
        <v>132</v>
      </c>
      <c r="F31" s="21"/>
      <c r="G31" s="21"/>
      <c r="H31" s="21"/>
      <c r="I31" s="21"/>
      <c r="J31" s="21"/>
      <c r="K31" s="21"/>
      <c r="L31" s="21"/>
      <c r="M31" s="21"/>
      <c r="N31" s="21"/>
      <c r="O31" s="21"/>
      <c r="P31" s="21"/>
      <c r="Q31" s="21"/>
      <c r="R31" s="21"/>
      <c r="S31" s="21"/>
      <c r="T31" s="21"/>
      <c r="U31" s="21"/>
      <c r="V31" s="21"/>
      <c r="W31" s="21"/>
      <c r="X31" s="21"/>
      <c r="Y31" s="21"/>
      <c r="Z31" s="21"/>
    </row>
    <row r="32" spans="1:26">
      <c r="A32" s="36" t="s">
        <v>817</v>
      </c>
      <c r="B32" s="36" t="s">
        <v>818</v>
      </c>
      <c r="C32" s="36" t="s">
        <v>829</v>
      </c>
      <c r="D32" s="35" t="s">
        <v>63</v>
      </c>
      <c r="E32" s="230"/>
      <c r="F32" s="21"/>
      <c r="G32" s="21"/>
      <c r="H32" s="21"/>
      <c r="I32" s="21"/>
      <c r="J32" s="21"/>
      <c r="K32" s="21"/>
      <c r="L32" s="21"/>
      <c r="M32" s="21"/>
      <c r="N32" s="21"/>
      <c r="O32" s="21"/>
      <c r="P32" s="21"/>
      <c r="Q32" s="21"/>
      <c r="R32" s="21"/>
      <c r="S32" s="21"/>
      <c r="T32" s="21"/>
      <c r="U32" s="21"/>
      <c r="V32" s="21"/>
      <c r="W32" s="21"/>
      <c r="X32" s="21"/>
      <c r="Y32" s="21"/>
      <c r="Z32" s="21"/>
    </row>
    <row r="33" spans="1:26">
      <c r="A33" s="36" t="s">
        <v>864</v>
      </c>
      <c r="B33" s="36" t="s">
        <v>865</v>
      </c>
      <c r="C33" s="36" t="s">
        <v>163</v>
      </c>
      <c r="D33" s="35" t="s">
        <v>63</v>
      </c>
      <c r="E33" s="230"/>
      <c r="F33" s="21"/>
      <c r="G33" s="21"/>
      <c r="H33" s="21"/>
      <c r="I33" s="21"/>
      <c r="J33" s="21"/>
      <c r="K33" s="21"/>
      <c r="L33" s="21"/>
      <c r="M33" s="21"/>
      <c r="N33" s="21"/>
      <c r="O33" s="21"/>
      <c r="P33" s="21"/>
      <c r="Q33" s="21"/>
      <c r="R33" s="21"/>
      <c r="S33" s="21"/>
      <c r="T33" s="21"/>
      <c r="U33" s="21"/>
      <c r="V33" s="21"/>
      <c r="W33" s="21"/>
      <c r="X33" s="21"/>
      <c r="Y33" s="21"/>
      <c r="Z33" s="21"/>
    </row>
    <row r="34" spans="1:26">
      <c r="A34" s="36" t="s">
        <v>886</v>
      </c>
      <c r="B34" s="36" t="s">
        <v>887</v>
      </c>
      <c r="C34" s="36" t="s">
        <v>112</v>
      </c>
      <c r="D34" s="35" t="s">
        <v>63</v>
      </c>
      <c r="E34" s="230"/>
      <c r="F34" s="21"/>
      <c r="G34" s="21"/>
      <c r="H34" s="21"/>
      <c r="I34" s="21"/>
      <c r="J34" s="21"/>
      <c r="K34" s="21"/>
      <c r="L34" s="21"/>
      <c r="M34" s="21"/>
      <c r="N34" s="21"/>
      <c r="O34" s="21"/>
      <c r="P34" s="21"/>
      <c r="Q34" s="21"/>
      <c r="R34" s="21"/>
      <c r="S34" s="21"/>
      <c r="T34" s="21"/>
      <c r="U34" s="21"/>
      <c r="V34" s="21"/>
      <c r="W34" s="21"/>
      <c r="X34" s="21"/>
      <c r="Y34" s="21"/>
      <c r="Z34" s="21"/>
    </row>
    <row r="35" spans="1:26" ht="16">
      <c r="A35" s="235" t="s">
        <v>908</v>
      </c>
      <c r="B35" s="36" t="s">
        <v>909</v>
      </c>
      <c r="C35" s="36" t="s">
        <v>112</v>
      </c>
      <c r="D35" s="35" t="s">
        <v>63</v>
      </c>
      <c r="E35" s="230"/>
      <c r="F35" s="21"/>
      <c r="G35" s="21"/>
      <c r="H35" s="21"/>
      <c r="I35" s="21"/>
      <c r="J35" s="21"/>
      <c r="K35" s="21"/>
      <c r="L35" s="21"/>
      <c r="M35" s="21"/>
      <c r="N35" s="21"/>
      <c r="O35" s="21"/>
      <c r="P35" s="21"/>
      <c r="Q35" s="21"/>
      <c r="R35" s="21"/>
      <c r="S35" s="21"/>
      <c r="T35" s="21"/>
      <c r="U35" s="21"/>
      <c r="V35" s="21"/>
      <c r="W35" s="21"/>
      <c r="X35" s="21"/>
      <c r="Y35" s="21"/>
      <c r="Z35" s="21"/>
    </row>
    <row r="36" spans="1:26">
      <c r="A36" s="36" t="s">
        <v>929</v>
      </c>
      <c r="B36" s="36" t="s">
        <v>930</v>
      </c>
      <c r="C36" s="36" t="s">
        <v>72</v>
      </c>
      <c r="D36" s="36" t="s">
        <v>73</v>
      </c>
      <c r="E36" s="36" t="s">
        <v>72</v>
      </c>
      <c r="F36" s="21"/>
      <c r="G36" s="21"/>
      <c r="H36" s="21"/>
      <c r="I36" s="21"/>
      <c r="J36" s="21"/>
      <c r="K36" s="21"/>
      <c r="L36" s="21"/>
      <c r="M36" s="21"/>
      <c r="N36" s="21"/>
      <c r="O36" s="21"/>
      <c r="P36" s="21"/>
      <c r="Q36" s="21"/>
      <c r="R36" s="21"/>
      <c r="S36" s="21"/>
      <c r="T36" s="21"/>
      <c r="U36" s="21"/>
      <c r="V36" s="21"/>
      <c r="W36" s="21"/>
      <c r="X36" s="21"/>
      <c r="Y36" s="21"/>
      <c r="Z36" s="21"/>
    </row>
    <row r="37" spans="1:26">
      <c r="A37" s="36" t="s">
        <v>955</v>
      </c>
      <c r="B37" s="36" t="s">
        <v>956</v>
      </c>
      <c r="C37" s="36" t="s">
        <v>112</v>
      </c>
      <c r="D37" s="35" t="s">
        <v>63</v>
      </c>
      <c r="E37" s="230"/>
      <c r="F37" s="21"/>
      <c r="G37" s="21"/>
      <c r="H37" s="21"/>
      <c r="I37" s="21"/>
      <c r="J37" s="21"/>
      <c r="K37" s="21"/>
      <c r="L37" s="21"/>
      <c r="M37" s="21"/>
      <c r="N37" s="21"/>
      <c r="O37" s="21"/>
      <c r="P37" s="21"/>
      <c r="Q37" s="21"/>
      <c r="R37" s="21"/>
      <c r="S37" s="21"/>
      <c r="T37" s="21"/>
      <c r="U37" s="21"/>
      <c r="V37" s="21"/>
      <c r="W37" s="21"/>
      <c r="X37" s="21"/>
      <c r="Y37" s="21"/>
      <c r="Z37" s="21"/>
    </row>
    <row r="38" spans="1:26">
      <c r="A38" s="36" t="s">
        <v>978</v>
      </c>
      <c r="B38" s="36" t="s">
        <v>979</v>
      </c>
      <c r="C38" s="36" t="s">
        <v>132</v>
      </c>
      <c r="D38" s="36" t="s">
        <v>73</v>
      </c>
      <c r="E38" s="36" t="s">
        <v>132</v>
      </c>
      <c r="F38" s="21"/>
      <c r="G38" s="21"/>
      <c r="H38" s="21"/>
      <c r="I38" s="21"/>
      <c r="J38" s="21"/>
      <c r="K38" s="21"/>
      <c r="L38" s="21"/>
      <c r="M38" s="21"/>
      <c r="N38" s="21"/>
      <c r="O38" s="21"/>
      <c r="P38" s="21"/>
      <c r="Q38" s="21"/>
      <c r="R38" s="21"/>
      <c r="S38" s="21"/>
      <c r="T38" s="21"/>
      <c r="U38" s="21"/>
      <c r="V38" s="21"/>
      <c r="W38" s="21"/>
      <c r="X38" s="21"/>
      <c r="Y38" s="21"/>
      <c r="Z38" s="21"/>
    </row>
    <row r="39" spans="1:26" ht="75">
      <c r="A39" s="36" t="s">
        <v>995</v>
      </c>
      <c r="B39" s="36" t="s">
        <v>996</v>
      </c>
      <c r="C39" s="36" t="s">
        <v>1005</v>
      </c>
      <c r="D39" s="35" t="s">
        <v>63</v>
      </c>
      <c r="E39" s="230"/>
      <c r="F39" s="21"/>
      <c r="G39" s="21"/>
      <c r="H39" s="21"/>
      <c r="I39" s="21"/>
      <c r="J39" s="21"/>
      <c r="K39" s="21"/>
      <c r="L39" s="21"/>
      <c r="M39" s="21"/>
      <c r="N39" s="21"/>
      <c r="O39" s="21"/>
      <c r="P39" s="21"/>
      <c r="Q39" s="21"/>
      <c r="R39" s="21"/>
      <c r="S39" s="21"/>
      <c r="T39" s="21"/>
      <c r="U39" s="21"/>
      <c r="V39" s="21"/>
      <c r="W39" s="21"/>
      <c r="X39" s="21"/>
      <c r="Y39" s="21"/>
      <c r="Z39" s="21"/>
    </row>
    <row r="40" spans="1:26">
      <c r="A40" s="36" t="s">
        <v>1017</v>
      </c>
      <c r="B40" s="36" t="s">
        <v>1018</v>
      </c>
      <c r="C40" s="36" t="s">
        <v>112</v>
      </c>
      <c r="D40" s="35" t="s">
        <v>63</v>
      </c>
      <c r="E40" s="230"/>
      <c r="F40" s="21"/>
      <c r="G40" s="21"/>
      <c r="H40" s="21"/>
      <c r="I40" s="21"/>
      <c r="J40" s="21"/>
      <c r="K40" s="21"/>
      <c r="L40" s="21"/>
      <c r="M40" s="21"/>
      <c r="N40" s="21"/>
      <c r="O40" s="21"/>
      <c r="P40" s="21"/>
      <c r="Q40" s="21"/>
      <c r="R40" s="21"/>
      <c r="S40" s="21"/>
      <c r="T40" s="21"/>
      <c r="U40" s="21"/>
      <c r="V40" s="21"/>
      <c r="W40" s="21"/>
      <c r="X40" s="21"/>
      <c r="Y40" s="21"/>
      <c r="Z40" s="21"/>
    </row>
    <row r="41" spans="1:26">
      <c r="A41" s="36" t="s">
        <v>295</v>
      </c>
      <c r="B41" s="36" t="s">
        <v>296</v>
      </c>
      <c r="C41" s="36" t="s">
        <v>308</v>
      </c>
      <c r="D41" s="35" t="s">
        <v>63</v>
      </c>
      <c r="E41" s="230"/>
      <c r="F41" s="21"/>
      <c r="G41" s="21"/>
      <c r="H41" s="21"/>
      <c r="I41" s="21"/>
      <c r="J41" s="21"/>
      <c r="K41" s="21"/>
      <c r="L41" s="21"/>
      <c r="M41" s="21"/>
      <c r="N41" s="21"/>
      <c r="O41" s="21"/>
      <c r="P41" s="21"/>
      <c r="Q41" s="21"/>
      <c r="R41" s="21"/>
      <c r="S41" s="21"/>
      <c r="T41" s="21"/>
      <c r="U41" s="21"/>
      <c r="V41" s="21"/>
      <c r="W41" s="21"/>
      <c r="X41" s="21"/>
      <c r="Y41" s="21"/>
      <c r="Z41" s="21"/>
    </row>
    <row r="42" spans="1:26">
      <c r="A42" s="36" t="s">
        <v>1042</v>
      </c>
      <c r="B42" s="36" t="s">
        <v>1043</v>
      </c>
      <c r="C42" s="36" t="s">
        <v>112</v>
      </c>
      <c r="D42" s="35" t="s">
        <v>63</v>
      </c>
      <c r="E42" s="230"/>
      <c r="F42" s="21"/>
      <c r="G42" s="21"/>
      <c r="H42" s="21"/>
      <c r="I42" s="21"/>
      <c r="J42" s="21"/>
      <c r="K42" s="21"/>
      <c r="L42" s="21"/>
      <c r="M42" s="21"/>
      <c r="N42" s="21"/>
      <c r="O42" s="21"/>
      <c r="P42" s="21"/>
      <c r="Q42" s="21"/>
      <c r="R42" s="21"/>
      <c r="S42" s="21"/>
      <c r="T42" s="21"/>
      <c r="U42" s="21"/>
      <c r="V42" s="21"/>
      <c r="W42" s="21"/>
      <c r="X42" s="21"/>
      <c r="Y42" s="21"/>
      <c r="Z42" s="21"/>
    </row>
    <row r="43" spans="1:26">
      <c r="A43" s="36" t="s">
        <v>1065</v>
      </c>
      <c r="B43" s="36" t="s">
        <v>1066</v>
      </c>
      <c r="C43" s="36" t="s">
        <v>112</v>
      </c>
      <c r="D43" s="35" t="s">
        <v>63</v>
      </c>
      <c r="E43" s="230"/>
      <c r="F43" s="21"/>
      <c r="G43" s="21"/>
      <c r="H43" s="21"/>
      <c r="I43" s="21"/>
      <c r="J43" s="21"/>
      <c r="K43" s="21"/>
      <c r="L43" s="21"/>
      <c r="M43" s="21"/>
      <c r="N43" s="21"/>
      <c r="O43" s="21"/>
      <c r="P43" s="21"/>
      <c r="Q43" s="21"/>
      <c r="R43" s="21"/>
      <c r="S43" s="21"/>
      <c r="T43" s="21"/>
      <c r="U43" s="21"/>
      <c r="V43" s="21"/>
      <c r="W43" s="21"/>
      <c r="X43" s="21"/>
      <c r="Y43" s="21"/>
      <c r="Z43" s="21"/>
    </row>
    <row r="44" spans="1:26">
      <c r="A44" s="36" t="s">
        <v>1087</v>
      </c>
      <c r="B44" s="36" t="s">
        <v>1088</v>
      </c>
      <c r="C44" s="36" t="s">
        <v>112</v>
      </c>
      <c r="D44" s="35" t="s">
        <v>63</v>
      </c>
      <c r="E44" s="230"/>
      <c r="F44" s="21"/>
      <c r="G44" s="21"/>
      <c r="H44" s="21"/>
      <c r="I44" s="21"/>
      <c r="J44" s="21"/>
      <c r="K44" s="21"/>
      <c r="L44" s="21"/>
      <c r="M44" s="21"/>
      <c r="N44" s="21"/>
      <c r="O44" s="21"/>
      <c r="P44" s="21"/>
      <c r="Q44" s="21"/>
      <c r="R44" s="21"/>
      <c r="S44" s="21"/>
      <c r="T44" s="21"/>
      <c r="U44" s="21"/>
      <c r="V44" s="21"/>
      <c r="W44" s="21"/>
      <c r="X44" s="21"/>
      <c r="Y44" s="21"/>
      <c r="Z44" s="21"/>
    </row>
    <row r="45" spans="1:26">
      <c r="A45" s="36" t="s">
        <v>1109</v>
      </c>
      <c r="B45" s="36" t="s">
        <v>1110</v>
      </c>
      <c r="C45" s="36" t="s">
        <v>112</v>
      </c>
      <c r="D45" s="35" t="s">
        <v>63</v>
      </c>
      <c r="E45" s="230"/>
      <c r="F45" s="21"/>
      <c r="G45" s="21"/>
      <c r="H45" s="21"/>
      <c r="I45" s="21"/>
      <c r="J45" s="21"/>
      <c r="K45" s="21"/>
      <c r="L45" s="21"/>
      <c r="M45" s="21"/>
      <c r="N45" s="21"/>
      <c r="O45" s="21"/>
      <c r="P45" s="21"/>
      <c r="Q45" s="21"/>
      <c r="R45" s="21"/>
      <c r="S45" s="21"/>
      <c r="T45" s="21"/>
      <c r="U45" s="21"/>
      <c r="V45" s="21"/>
      <c r="W45" s="21"/>
      <c r="X45" s="21"/>
      <c r="Y45" s="21"/>
      <c r="Z45" s="21"/>
    </row>
    <row r="46" spans="1:26">
      <c r="A46" s="36" t="s">
        <v>1153</v>
      </c>
      <c r="B46" s="36" t="s">
        <v>1154</v>
      </c>
      <c r="C46" s="36" t="s">
        <v>112</v>
      </c>
      <c r="D46" s="35" t="s">
        <v>63</v>
      </c>
      <c r="E46" s="230"/>
      <c r="F46" s="21"/>
      <c r="G46" s="21"/>
      <c r="H46" s="21"/>
      <c r="I46" s="21"/>
      <c r="J46" s="21"/>
      <c r="K46" s="21"/>
      <c r="L46" s="21"/>
      <c r="M46" s="21"/>
      <c r="N46" s="21"/>
      <c r="O46" s="21"/>
      <c r="P46" s="21"/>
      <c r="Q46" s="21"/>
      <c r="R46" s="21"/>
      <c r="S46" s="21"/>
      <c r="T46" s="21"/>
      <c r="U46" s="21"/>
      <c r="V46" s="21"/>
      <c r="W46" s="21"/>
      <c r="X46" s="21"/>
      <c r="Y46" s="21"/>
      <c r="Z46" s="21"/>
    </row>
    <row r="47" spans="1:26" ht="14">
      <c r="A47" s="112" t="s">
        <v>445</v>
      </c>
      <c r="B47" s="112" t="s">
        <v>446</v>
      </c>
      <c r="C47" s="112" t="s">
        <v>132</v>
      </c>
      <c r="D47" s="230" t="s">
        <v>63</v>
      </c>
      <c r="E47" s="230"/>
      <c r="F47" s="21"/>
      <c r="G47" s="21"/>
      <c r="H47" s="21"/>
      <c r="I47" s="21"/>
      <c r="J47" s="21"/>
      <c r="K47" s="21"/>
      <c r="L47" s="21"/>
      <c r="M47" s="21"/>
      <c r="N47" s="21"/>
      <c r="O47" s="21"/>
      <c r="P47" s="21"/>
      <c r="Q47" s="21"/>
      <c r="R47" s="21"/>
      <c r="S47" s="21"/>
      <c r="T47" s="21"/>
      <c r="U47" s="21"/>
      <c r="V47" s="21"/>
      <c r="W47" s="21"/>
      <c r="X47" s="21"/>
      <c r="Y47" s="21"/>
      <c r="Z47" s="21"/>
    </row>
    <row r="48" spans="1:26" ht="14">
      <c r="A48" s="112" t="s">
        <v>1129</v>
      </c>
      <c r="B48" s="112" t="s">
        <v>1130</v>
      </c>
      <c r="C48" s="112" t="s">
        <v>1139</v>
      </c>
      <c r="D48" s="230" t="s">
        <v>63</v>
      </c>
      <c r="E48" s="230"/>
      <c r="F48" s="21"/>
      <c r="G48" s="21"/>
      <c r="H48" s="21"/>
      <c r="I48" s="21"/>
      <c r="J48" s="21"/>
      <c r="K48" s="21"/>
      <c r="L48" s="21"/>
      <c r="M48" s="21"/>
      <c r="N48" s="21"/>
      <c r="O48" s="21"/>
      <c r="P48" s="21"/>
      <c r="Q48" s="21"/>
      <c r="R48" s="21"/>
      <c r="S48" s="21"/>
      <c r="T48" s="21"/>
      <c r="U48" s="21"/>
      <c r="V48" s="21"/>
      <c r="W48" s="21"/>
      <c r="X48" s="21"/>
      <c r="Y48" s="21"/>
      <c r="Z48" s="21"/>
    </row>
    <row r="49" spans="1:26" ht="14">
      <c r="A49" s="112" t="s">
        <v>842</v>
      </c>
      <c r="B49" s="112" t="s">
        <v>843</v>
      </c>
      <c r="C49" s="112" t="s">
        <v>132</v>
      </c>
      <c r="D49" s="230" t="s">
        <v>63</v>
      </c>
      <c r="E49" s="230"/>
      <c r="F49" s="21"/>
      <c r="G49" s="21"/>
      <c r="H49" s="21"/>
      <c r="I49" s="21"/>
      <c r="J49" s="21"/>
      <c r="K49" s="21"/>
      <c r="L49" s="21"/>
      <c r="M49" s="21"/>
      <c r="N49" s="21"/>
      <c r="O49" s="21"/>
      <c r="P49" s="21"/>
      <c r="Q49" s="21"/>
      <c r="R49" s="21"/>
      <c r="S49" s="21"/>
      <c r="T49" s="21"/>
      <c r="U49" s="21"/>
      <c r="V49" s="21"/>
      <c r="W49" s="21"/>
      <c r="X49" s="21"/>
      <c r="Y49" s="21"/>
      <c r="Z49" s="21"/>
    </row>
    <row r="50" spans="1:26" ht="14">
      <c r="A50" s="112" t="s">
        <v>1177</v>
      </c>
      <c r="B50" s="112" t="s">
        <v>1178</v>
      </c>
      <c r="C50" s="112" t="s">
        <v>163</v>
      </c>
      <c r="D50" s="230" t="s">
        <v>63</v>
      </c>
      <c r="E50" s="230"/>
      <c r="F50" s="21"/>
      <c r="G50" s="21"/>
      <c r="H50" s="21"/>
      <c r="I50" s="21"/>
      <c r="J50" s="21"/>
      <c r="K50" s="21"/>
      <c r="L50" s="21"/>
      <c r="M50" s="21"/>
      <c r="N50" s="21"/>
      <c r="O50" s="21"/>
      <c r="P50" s="21"/>
      <c r="Q50" s="21"/>
      <c r="R50" s="21"/>
      <c r="S50" s="21"/>
      <c r="T50" s="21"/>
      <c r="U50" s="21"/>
      <c r="V50" s="21"/>
      <c r="W50" s="21"/>
      <c r="X50" s="21"/>
      <c r="Y50" s="21"/>
      <c r="Z50" s="21"/>
    </row>
    <row r="51" spans="1:26" ht="14">
      <c r="A51" s="11"/>
      <c r="B51" s="11"/>
      <c r="C51" s="11"/>
      <c r="D51" s="11"/>
      <c r="E51" s="11"/>
      <c r="F51" s="21"/>
      <c r="G51" s="21"/>
      <c r="H51" s="21"/>
      <c r="I51" s="21"/>
      <c r="J51" s="21"/>
      <c r="K51" s="21"/>
      <c r="L51" s="21"/>
      <c r="M51" s="21"/>
      <c r="N51" s="21"/>
      <c r="O51" s="21"/>
      <c r="P51" s="21"/>
      <c r="Q51" s="21"/>
      <c r="R51" s="21"/>
      <c r="S51" s="21"/>
      <c r="T51" s="21"/>
      <c r="U51" s="21"/>
      <c r="V51" s="21"/>
      <c r="W51" s="21"/>
      <c r="X51" s="21"/>
      <c r="Y51" s="21"/>
      <c r="Z51" s="21"/>
    </row>
    <row r="52" spans="1:26" ht="14">
      <c r="A52" s="11"/>
      <c r="B52" s="11"/>
      <c r="C52" s="11"/>
      <c r="D52" s="11"/>
      <c r="E52" s="11"/>
      <c r="F52" s="21"/>
      <c r="G52" s="21"/>
      <c r="H52" s="21"/>
      <c r="I52" s="21"/>
      <c r="J52" s="21"/>
      <c r="K52" s="21"/>
      <c r="L52" s="21"/>
      <c r="M52" s="21"/>
      <c r="N52" s="21"/>
      <c r="O52" s="21"/>
      <c r="P52" s="21"/>
      <c r="Q52" s="21"/>
      <c r="R52" s="21"/>
      <c r="S52" s="21"/>
      <c r="T52" s="21"/>
      <c r="U52" s="21"/>
      <c r="V52" s="21"/>
      <c r="W52" s="21"/>
      <c r="X52" s="21"/>
      <c r="Y52" s="21"/>
      <c r="Z52" s="21"/>
    </row>
    <row r="53" spans="1:26" ht="14">
      <c r="A53" s="132" t="s">
        <v>2577</v>
      </c>
      <c r="B53" s="132"/>
      <c r="C53" s="132"/>
      <c r="D53" s="11"/>
      <c r="E53" s="11"/>
      <c r="F53" s="21"/>
      <c r="G53" s="21"/>
      <c r="H53" s="21"/>
      <c r="I53" s="21"/>
      <c r="J53" s="21"/>
      <c r="K53" s="21"/>
      <c r="L53" s="21"/>
      <c r="M53" s="21"/>
      <c r="N53" s="21"/>
      <c r="O53" s="21"/>
      <c r="P53" s="21"/>
      <c r="Q53" s="21"/>
      <c r="R53" s="21"/>
      <c r="S53" s="21"/>
      <c r="T53" s="21"/>
      <c r="U53" s="21"/>
      <c r="V53" s="21"/>
      <c r="W53" s="21"/>
      <c r="X53" s="21"/>
      <c r="Y53" s="21"/>
      <c r="Z53" s="21"/>
    </row>
    <row r="54" spans="1:26" ht="75">
      <c r="A54" s="200" t="s">
        <v>2574</v>
      </c>
      <c r="B54" s="200" t="s">
        <v>2575</v>
      </c>
      <c r="C54" s="200" t="s">
        <v>21</v>
      </c>
      <c r="D54" s="21"/>
      <c r="E54" s="21"/>
      <c r="F54" s="21"/>
      <c r="G54" s="21"/>
      <c r="H54" s="21"/>
      <c r="I54" s="21"/>
      <c r="J54" s="21"/>
      <c r="K54" s="21"/>
      <c r="L54" s="21"/>
      <c r="M54" s="21"/>
      <c r="N54" s="21"/>
      <c r="O54" s="21"/>
      <c r="P54" s="21"/>
      <c r="Q54" s="21"/>
      <c r="R54" s="21"/>
      <c r="S54" s="21"/>
      <c r="T54" s="21"/>
      <c r="U54" s="21"/>
      <c r="V54" s="21"/>
      <c r="W54" s="21"/>
      <c r="X54" s="21"/>
      <c r="Y54" s="21"/>
      <c r="Z54" s="21"/>
    </row>
    <row r="55" spans="1:26">
      <c r="A55" s="36" t="s">
        <v>55</v>
      </c>
      <c r="B55" s="36" t="s">
        <v>56</v>
      </c>
      <c r="C55" s="36" t="s">
        <v>72</v>
      </c>
      <c r="D55" s="21"/>
      <c r="E55" s="21"/>
      <c r="F55" s="21"/>
      <c r="G55" s="21"/>
      <c r="H55" s="21"/>
      <c r="I55" s="21"/>
      <c r="J55" s="21"/>
      <c r="K55" s="21"/>
      <c r="L55" s="21"/>
      <c r="M55" s="21"/>
      <c r="N55" s="21"/>
      <c r="O55" s="21"/>
      <c r="P55" s="21"/>
      <c r="Q55" s="21"/>
      <c r="R55" s="21"/>
      <c r="S55" s="21"/>
      <c r="T55" s="21"/>
      <c r="U55" s="21"/>
      <c r="V55" s="21"/>
      <c r="W55" s="21"/>
      <c r="X55" s="21"/>
      <c r="Y55" s="21"/>
      <c r="Z55" s="21"/>
    </row>
    <row r="56" spans="1:26">
      <c r="A56" s="35" t="s">
        <v>92</v>
      </c>
      <c r="B56" s="35" t="s">
        <v>93</v>
      </c>
      <c r="C56" s="35" t="s">
        <v>106</v>
      </c>
      <c r="D56" s="21"/>
      <c r="E56" s="21"/>
      <c r="F56" s="21"/>
      <c r="G56" s="21"/>
      <c r="H56" s="21"/>
      <c r="I56" s="21"/>
      <c r="J56" s="21"/>
      <c r="K56" s="21"/>
      <c r="L56" s="21"/>
      <c r="M56" s="21"/>
      <c r="N56" s="21"/>
      <c r="O56" s="21"/>
      <c r="P56" s="21"/>
      <c r="Q56" s="21"/>
      <c r="R56" s="21"/>
      <c r="S56" s="21"/>
      <c r="T56" s="21"/>
      <c r="U56" s="21"/>
      <c r="V56" s="21"/>
      <c r="W56" s="21"/>
      <c r="X56" s="21"/>
      <c r="Y56" s="21"/>
      <c r="Z56" s="21"/>
    </row>
    <row r="57" spans="1:26">
      <c r="A57" s="162" t="s">
        <v>955</v>
      </c>
      <c r="B57" s="162" t="s">
        <v>956</v>
      </c>
      <c r="C57" s="162" t="s">
        <v>2576</v>
      </c>
      <c r="D57" s="21"/>
      <c r="E57" s="21"/>
      <c r="F57" s="21"/>
      <c r="G57" s="21"/>
      <c r="H57" s="21"/>
      <c r="I57" s="21"/>
      <c r="J57" s="21"/>
      <c r="K57" s="21"/>
      <c r="L57" s="21"/>
      <c r="M57" s="21"/>
      <c r="N57" s="21"/>
      <c r="O57" s="21"/>
      <c r="P57" s="21"/>
      <c r="Q57" s="21"/>
      <c r="R57" s="21"/>
      <c r="S57" s="21"/>
      <c r="T57" s="21"/>
      <c r="U57" s="21"/>
      <c r="V57" s="21"/>
      <c r="W57" s="21"/>
      <c r="X57" s="21"/>
      <c r="Y57" s="21"/>
      <c r="Z57" s="21"/>
    </row>
    <row r="58" spans="1:26">
      <c r="A58" s="255" t="s">
        <v>119</v>
      </c>
      <c r="B58" s="255" t="s">
        <v>120</v>
      </c>
      <c r="C58" s="255" t="s">
        <v>132</v>
      </c>
      <c r="D58" s="21"/>
      <c r="E58" s="21"/>
      <c r="F58" s="21"/>
      <c r="G58" s="21"/>
      <c r="H58" s="21"/>
      <c r="I58" s="21"/>
      <c r="J58" s="21"/>
      <c r="K58" s="21"/>
      <c r="L58" s="21"/>
      <c r="M58" s="21"/>
      <c r="N58" s="21"/>
      <c r="O58" s="21"/>
      <c r="P58" s="21"/>
      <c r="Q58" s="21"/>
      <c r="R58" s="21"/>
      <c r="S58" s="21"/>
      <c r="T58" s="21"/>
      <c r="U58" s="21"/>
      <c r="V58" s="21"/>
      <c r="W58" s="21"/>
      <c r="X58" s="21"/>
      <c r="Y58" s="21"/>
      <c r="Z58" s="21"/>
    </row>
    <row r="59" spans="1:26">
      <c r="A59" s="255" t="s">
        <v>149</v>
      </c>
      <c r="B59" s="255" t="s">
        <v>150</v>
      </c>
      <c r="C59" s="255" t="s">
        <v>163</v>
      </c>
      <c r="D59" s="21"/>
      <c r="E59" s="21"/>
      <c r="F59" s="21"/>
      <c r="G59" s="21"/>
      <c r="H59" s="21"/>
      <c r="I59" s="21"/>
      <c r="J59" s="21"/>
      <c r="K59" s="21"/>
      <c r="L59" s="21"/>
      <c r="M59" s="21"/>
      <c r="N59" s="21"/>
      <c r="O59" s="21"/>
      <c r="P59" s="21"/>
      <c r="Q59" s="21"/>
      <c r="R59" s="21"/>
      <c r="S59" s="21"/>
      <c r="T59" s="21"/>
      <c r="U59" s="21"/>
      <c r="V59" s="21"/>
      <c r="W59" s="21"/>
      <c r="X59" s="21"/>
      <c r="Y59" s="21"/>
      <c r="Z59" s="21"/>
    </row>
    <row r="60" spans="1:26">
      <c r="A60" s="36" t="s">
        <v>179</v>
      </c>
      <c r="B60" s="36" t="s">
        <v>180</v>
      </c>
      <c r="C60" s="36" t="s">
        <v>196</v>
      </c>
      <c r="D60" s="21"/>
      <c r="E60" s="21"/>
      <c r="F60" s="21"/>
      <c r="G60" s="21"/>
      <c r="H60" s="21"/>
      <c r="I60" s="21"/>
      <c r="J60" s="21"/>
      <c r="K60" s="21"/>
      <c r="L60" s="21"/>
      <c r="M60" s="21"/>
      <c r="N60" s="21"/>
      <c r="O60" s="21"/>
      <c r="P60" s="21"/>
      <c r="Q60" s="21"/>
      <c r="R60" s="21"/>
      <c r="S60" s="21"/>
      <c r="T60" s="21"/>
      <c r="U60" s="21"/>
      <c r="V60" s="21"/>
      <c r="W60" s="21"/>
      <c r="X60" s="21"/>
      <c r="Y60" s="21"/>
      <c r="Z60" s="21"/>
    </row>
    <row r="61" spans="1:26">
      <c r="A61" s="36" t="s">
        <v>211</v>
      </c>
      <c r="B61" s="36" t="s">
        <v>212</v>
      </c>
      <c r="C61" s="36" t="s">
        <v>132</v>
      </c>
      <c r="D61" s="21"/>
      <c r="E61" s="21"/>
      <c r="F61" s="21"/>
      <c r="G61" s="21"/>
      <c r="H61" s="21"/>
      <c r="I61" s="21"/>
      <c r="J61" s="21"/>
      <c r="K61" s="21"/>
      <c r="L61" s="21"/>
      <c r="M61" s="21"/>
      <c r="N61" s="21"/>
      <c r="O61" s="21"/>
      <c r="P61" s="21"/>
      <c r="Q61" s="21"/>
      <c r="R61" s="21"/>
      <c r="S61" s="21"/>
      <c r="T61" s="21"/>
      <c r="U61" s="21"/>
      <c r="V61" s="21"/>
      <c r="W61" s="21"/>
      <c r="X61" s="21"/>
      <c r="Y61" s="21"/>
      <c r="Z61" s="21"/>
    </row>
    <row r="62" spans="1:26">
      <c r="A62" s="36" t="s">
        <v>239</v>
      </c>
      <c r="B62" s="36" t="s">
        <v>240</v>
      </c>
      <c r="C62" s="36" t="s">
        <v>72</v>
      </c>
      <c r="D62" s="21"/>
      <c r="E62" s="21"/>
      <c r="F62" s="21"/>
      <c r="G62" s="21"/>
      <c r="H62" s="21"/>
      <c r="I62" s="21"/>
      <c r="J62" s="21"/>
      <c r="K62" s="21"/>
      <c r="L62" s="21"/>
      <c r="M62" s="21"/>
      <c r="N62" s="21"/>
      <c r="O62" s="21"/>
      <c r="P62" s="21"/>
      <c r="Q62" s="21"/>
      <c r="R62" s="21"/>
      <c r="S62" s="21"/>
      <c r="T62" s="21"/>
      <c r="U62" s="21"/>
      <c r="V62" s="21"/>
      <c r="W62" s="21"/>
      <c r="X62" s="21"/>
      <c r="Y62" s="21"/>
      <c r="Z62" s="21"/>
    </row>
    <row r="63" spans="1:26">
      <c r="A63" s="35" t="s">
        <v>266</v>
      </c>
      <c r="B63" s="35" t="s">
        <v>267</v>
      </c>
      <c r="C63" s="35" t="s">
        <v>112</v>
      </c>
      <c r="D63" s="21"/>
      <c r="E63" s="21"/>
      <c r="F63" s="21"/>
      <c r="G63" s="21"/>
      <c r="H63" s="21"/>
      <c r="I63" s="21"/>
      <c r="J63" s="21"/>
      <c r="K63" s="21"/>
      <c r="L63" s="21"/>
      <c r="M63" s="21"/>
      <c r="N63" s="21"/>
      <c r="O63" s="21"/>
      <c r="P63" s="21"/>
      <c r="Q63" s="21"/>
      <c r="R63" s="21"/>
      <c r="S63" s="21"/>
      <c r="T63" s="21"/>
      <c r="U63" s="21"/>
      <c r="V63" s="21"/>
      <c r="W63" s="21"/>
      <c r="X63" s="21"/>
      <c r="Y63" s="21"/>
      <c r="Z63" s="21"/>
    </row>
    <row r="64" spans="1:26">
      <c r="A64" s="35" t="s">
        <v>322</v>
      </c>
      <c r="B64" s="35" t="s">
        <v>323</v>
      </c>
      <c r="C64" s="35" t="s">
        <v>112</v>
      </c>
      <c r="D64" s="21"/>
      <c r="E64" s="21"/>
      <c r="F64" s="21"/>
      <c r="G64" s="21"/>
      <c r="H64" s="21"/>
      <c r="I64" s="21"/>
      <c r="J64" s="21"/>
      <c r="K64" s="21"/>
      <c r="L64" s="21"/>
      <c r="M64" s="21"/>
      <c r="N64" s="21"/>
      <c r="O64" s="21"/>
      <c r="P64" s="21"/>
      <c r="Q64" s="21"/>
      <c r="R64" s="21"/>
      <c r="S64" s="21"/>
      <c r="T64" s="21"/>
      <c r="U64" s="21"/>
      <c r="V64" s="21"/>
      <c r="W64" s="21"/>
      <c r="X64" s="21"/>
      <c r="Y64" s="21"/>
      <c r="Z64" s="21"/>
    </row>
    <row r="65" spans="1:26">
      <c r="A65" s="35" t="s">
        <v>344</v>
      </c>
      <c r="B65" s="35" t="s">
        <v>345</v>
      </c>
      <c r="C65" s="35" t="s">
        <v>112</v>
      </c>
      <c r="D65" s="21"/>
      <c r="E65" s="21"/>
      <c r="F65" s="21"/>
      <c r="G65" s="21"/>
      <c r="H65" s="21"/>
      <c r="I65" s="21"/>
      <c r="J65" s="21"/>
      <c r="K65" s="21"/>
      <c r="L65" s="21"/>
      <c r="M65" s="21"/>
      <c r="N65" s="21"/>
      <c r="O65" s="21"/>
      <c r="P65" s="21"/>
      <c r="Q65" s="21"/>
      <c r="R65" s="21"/>
      <c r="S65" s="21"/>
      <c r="T65" s="21"/>
      <c r="U65" s="21"/>
      <c r="V65" s="21"/>
      <c r="W65" s="21"/>
      <c r="X65" s="21"/>
      <c r="Y65" s="21"/>
      <c r="Z65" s="21"/>
    </row>
    <row r="66" spans="1:26" ht="30">
      <c r="A66" s="36" t="s">
        <v>368</v>
      </c>
      <c r="B66" s="36" t="s">
        <v>369</v>
      </c>
      <c r="C66" s="36" t="s">
        <v>380</v>
      </c>
      <c r="D66" s="21"/>
      <c r="E66" s="21"/>
      <c r="F66" s="21"/>
      <c r="G66" s="21"/>
      <c r="H66" s="21"/>
      <c r="I66" s="21"/>
      <c r="J66" s="21"/>
      <c r="K66" s="21"/>
      <c r="L66" s="21"/>
      <c r="M66" s="21"/>
      <c r="N66" s="21"/>
      <c r="O66" s="21"/>
      <c r="P66" s="21"/>
      <c r="Q66" s="21"/>
      <c r="R66" s="21"/>
      <c r="S66" s="21"/>
      <c r="T66" s="21"/>
      <c r="U66" s="21"/>
      <c r="V66" s="21"/>
      <c r="W66" s="21"/>
      <c r="X66" s="21"/>
      <c r="Y66" s="21"/>
      <c r="Z66" s="21"/>
    </row>
    <row r="67" spans="1:26">
      <c r="A67" s="36" t="s">
        <v>395</v>
      </c>
      <c r="B67" s="36" t="s">
        <v>396</v>
      </c>
      <c r="C67" s="36" t="s">
        <v>132</v>
      </c>
      <c r="D67" s="21"/>
      <c r="E67" s="21"/>
      <c r="F67" s="21"/>
      <c r="G67" s="21"/>
      <c r="H67" s="21"/>
      <c r="I67" s="21"/>
      <c r="J67" s="21"/>
      <c r="K67" s="21"/>
      <c r="L67" s="21"/>
      <c r="M67" s="21"/>
      <c r="N67" s="21"/>
      <c r="O67" s="21"/>
      <c r="P67" s="21"/>
      <c r="Q67" s="21"/>
      <c r="R67" s="21"/>
      <c r="S67" s="21"/>
      <c r="T67" s="21"/>
      <c r="U67" s="21"/>
      <c r="V67" s="21"/>
      <c r="W67" s="21"/>
      <c r="X67" s="21"/>
      <c r="Y67" s="21"/>
      <c r="Z67" s="21"/>
    </row>
    <row r="68" spans="1:26">
      <c r="A68" s="35" t="s">
        <v>419</v>
      </c>
      <c r="B68" s="35" t="s">
        <v>420</v>
      </c>
      <c r="C68" s="35" t="s">
        <v>112</v>
      </c>
      <c r="D68" s="21"/>
      <c r="E68" s="21"/>
      <c r="F68" s="21"/>
      <c r="G68" s="21"/>
      <c r="H68" s="21"/>
      <c r="I68" s="21"/>
      <c r="J68" s="21"/>
      <c r="K68" s="21"/>
      <c r="L68" s="21"/>
      <c r="M68" s="21"/>
      <c r="N68" s="21"/>
      <c r="O68" s="21"/>
      <c r="P68" s="21"/>
      <c r="Q68" s="21"/>
      <c r="R68" s="21"/>
      <c r="S68" s="21"/>
      <c r="T68" s="21"/>
      <c r="U68" s="21"/>
      <c r="V68" s="21"/>
      <c r="W68" s="21"/>
      <c r="X68" s="21"/>
      <c r="Y68" s="21"/>
      <c r="Z68" s="21"/>
    </row>
    <row r="69" spans="1:26">
      <c r="A69" s="35" t="s">
        <v>471</v>
      </c>
      <c r="B69" s="35" t="s">
        <v>472</v>
      </c>
      <c r="C69" s="35" t="s">
        <v>112</v>
      </c>
      <c r="D69" s="21"/>
      <c r="E69" s="21"/>
      <c r="F69" s="21"/>
      <c r="G69" s="21"/>
      <c r="H69" s="21"/>
      <c r="I69" s="21"/>
      <c r="J69" s="21"/>
      <c r="K69" s="21"/>
      <c r="L69" s="21"/>
      <c r="M69" s="21"/>
      <c r="N69" s="21"/>
      <c r="O69" s="21"/>
      <c r="P69" s="21"/>
      <c r="Q69" s="21"/>
      <c r="R69" s="21"/>
      <c r="S69" s="21"/>
      <c r="T69" s="21"/>
      <c r="U69" s="21"/>
      <c r="V69" s="21"/>
      <c r="W69" s="21"/>
      <c r="X69" s="21"/>
      <c r="Y69" s="21"/>
      <c r="Z69" s="21"/>
    </row>
    <row r="70" spans="1:26">
      <c r="A70" s="35" t="s">
        <v>499</v>
      </c>
      <c r="B70" s="35" t="s">
        <v>500</v>
      </c>
      <c r="C70" s="35" t="s">
        <v>112</v>
      </c>
      <c r="D70" s="21"/>
      <c r="E70" s="21"/>
      <c r="F70" s="21"/>
      <c r="G70" s="21"/>
      <c r="H70" s="21"/>
      <c r="I70" s="21"/>
      <c r="J70" s="21"/>
      <c r="K70" s="21"/>
      <c r="L70" s="21"/>
      <c r="M70" s="21"/>
      <c r="N70" s="21"/>
      <c r="O70" s="21"/>
      <c r="P70" s="21"/>
      <c r="Q70" s="21"/>
      <c r="R70" s="21"/>
      <c r="S70" s="21"/>
      <c r="T70" s="21"/>
      <c r="U70" s="21"/>
      <c r="V70" s="21"/>
      <c r="W70" s="21"/>
      <c r="X70" s="21"/>
      <c r="Y70" s="21"/>
      <c r="Z70" s="21"/>
    </row>
    <row r="71" spans="1:26">
      <c r="A71" s="35" t="s">
        <v>523</v>
      </c>
      <c r="B71" s="35" t="s">
        <v>524</v>
      </c>
      <c r="C71" s="35" t="s">
        <v>112</v>
      </c>
      <c r="D71" s="21"/>
      <c r="E71" s="21"/>
      <c r="F71" s="21"/>
      <c r="G71" s="21"/>
      <c r="H71" s="21"/>
      <c r="I71" s="21"/>
      <c r="J71" s="21"/>
      <c r="K71" s="21"/>
      <c r="L71" s="21"/>
      <c r="M71" s="21"/>
      <c r="N71" s="21"/>
      <c r="O71" s="21"/>
      <c r="P71" s="21"/>
      <c r="Q71" s="21"/>
      <c r="R71" s="21"/>
      <c r="S71" s="21"/>
      <c r="T71" s="21"/>
      <c r="U71" s="21"/>
      <c r="V71" s="21"/>
      <c r="W71" s="21"/>
      <c r="X71" s="21"/>
      <c r="Y71" s="21"/>
      <c r="Z71" s="21"/>
    </row>
    <row r="72" spans="1:26">
      <c r="A72" s="36" t="s">
        <v>546</v>
      </c>
      <c r="B72" s="36" t="s">
        <v>547</v>
      </c>
      <c r="C72" s="36" t="s">
        <v>132</v>
      </c>
      <c r="D72" s="21"/>
      <c r="E72" s="21"/>
      <c r="F72" s="21"/>
      <c r="G72" s="21"/>
      <c r="H72" s="21"/>
      <c r="I72" s="21"/>
      <c r="J72" s="21"/>
      <c r="K72" s="21"/>
      <c r="L72" s="21"/>
      <c r="M72" s="21"/>
      <c r="N72" s="21"/>
      <c r="O72" s="21"/>
      <c r="P72" s="21"/>
      <c r="Q72" s="21"/>
      <c r="R72" s="21"/>
      <c r="S72" s="21"/>
      <c r="T72" s="21"/>
      <c r="U72" s="21"/>
      <c r="V72" s="21"/>
      <c r="W72" s="21"/>
      <c r="X72" s="21"/>
      <c r="Y72" s="21"/>
      <c r="Z72" s="21"/>
    </row>
    <row r="73" spans="1:26" ht="45">
      <c r="A73" s="36" t="s">
        <v>573</v>
      </c>
      <c r="B73" s="36" t="s">
        <v>574</v>
      </c>
      <c r="C73" s="36" t="s">
        <v>585</v>
      </c>
      <c r="D73" s="21"/>
      <c r="E73" s="21"/>
      <c r="F73" s="21"/>
      <c r="G73" s="21"/>
      <c r="H73" s="21"/>
      <c r="I73" s="21"/>
      <c r="J73" s="21"/>
      <c r="K73" s="21"/>
      <c r="L73" s="21"/>
      <c r="M73" s="21"/>
      <c r="N73" s="21"/>
      <c r="O73" s="21"/>
      <c r="P73" s="21"/>
      <c r="Q73" s="21"/>
      <c r="R73" s="21"/>
      <c r="S73" s="21"/>
      <c r="T73" s="21"/>
      <c r="U73" s="21"/>
      <c r="V73" s="21"/>
      <c r="W73" s="21"/>
      <c r="X73" s="21"/>
      <c r="Y73" s="21"/>
      <c r="Z73" s="21"/>
    </row>
    <row r="74" spans="1:26">
      <c r="A74" s="36" t="s">
        <v>598</v>
      </c>
      <c r="B74" s="36" t="s">
        <v>599</v>
      </c>
      <c r="C74" s="36" t="s">
        <v>132</v>
      </c>
      <c r="D74" s="21"/>
      <c r="E74" s="21"/>
      <c r="F74" s="21"/>
      <c r="G74" s="21"/>
      <c r="H74" s="21"/>
      <c r="I74" s="21"/>
      <c r="J74" s="21"/>
      <c r="K74" s="21"/>
      <c r="L74" s="21"/>
      <c r="M74" s="21"/>
      <c r="N74" s="21"/>
      <c r="O74" s="21"/>
      <c r="P74" s="21"/>
      <c r="Q74" s="21"/>
      <c r="R74" s="21"/>
      <c r="S74" s="21"/>
      <c r="T74" s="21"/>
      <c r="U74" s="21"/>
      <c r="V74" s="21"/>
      <c r="W74" s="21"/>
      <c r="X74" s="21"/>
      <c r="Y74" s="21"/>
      <c r="Z74" s="21"/>
    </row>
    <row r="75" spans="1:26">
      <c r="A75" s="35" t="s">
        <v>622</v>
      </c>
      <c r="B75" s="35" t="s">
        <v>623</v>
      </c>
      <c r="C75" s="35" t="s">
        <v>112</v>
      </c>
      <c r="D75" s="21"/>
      <c r="E75" s="21"/>
      <c r="F75" s="21"/>
      <c r="G75" s="21"/>
      <c r="H75" s="21"/>
      <c r="I75" s="21"/>
      <c r="J75" s="21"/>
      <c r="K75" s="21"/>
      <c r="L75" s="21"/>
      <c r="M75" s="21"/>
      <c r="N75" s="21"/>
      <c r="O75" s="21"/>
      <c r="P75" s="21"/>
      <c r="Q75" s="21"/>
      <c r="R75" s="21"/>
      <c r="S75" s="21"/>
      <c r="T75" s="21"/>
      <c r="U75" s="21"/>
      <c r="V75" s="21"/>
      <c r="W75" s="21"/>
      <c r="X75" s="21"/>
      <c r="Y75" s="21"/>
      <c r="Z75" s="21"/>
    </row>
    <row r="76" spans="1:26">
      <c r="A76" s="35" t="s">
        <v>645</v>
      </c>
      <c r="B76" s="35" t="s">
        <v>646</v>
      </c>
      <c r="C76" s="35" t="s">
        <v>112</v>
      </c>
      <c r="D76" s="21"/>
      <c r="E76" s="21"/>
      <c r="F76" s="21"/>
      <c r="G76" s="21"/>
      <c r="H76" s="21"/>
      <c r="I76" s="21"/>
      <c r="J76" s="21"/>
      <c r="K76" s="21"/>
      <c r="L76" s="21"/>
      <c r="M76" s="21"/>
      <c r="N76" s="21"/>
      <c r="O76" s="21"/>
      <c r="P76" s="21"/>
      <c r="Q76" s="21"/>
      <c r="R76" s="21"/>
      <c r="S76" s="21"/>
      <c r="T76" s="21"/>
      <c r="U76" s="21"/>
      <c r="V76" s="21"/>
      <c r="W76" s="21"/>
      <c r="X76" s="21"/>
      <c r="Y76" s="21"/>
      <c r="Z76" s="21"/>
    </row>
    <row r="77" spans="1:26">
      <c r="A77" s="35" t="s">
        <v>668</v>
      </c>
      <c r="B77" s="35" t="s">
        <v>669</v>
      </c>
      <c r="C77" s="35" t="s">
        <v>112</v>
      </c>
      <c r="D77" s="21"/>
      <c r="E77" s="21"/>
      <c r="F77" s="21"/>
      <c r="G77" s="21"/>
      <c r="H77" s="21"/>
      <c r="I77" s="21"/>
      <c r="J77" s="21"/>
      <c r="K77" s="21"/>
      <c r="L77" s="21"/>
      <c r="M77" s="21"/>
      <c r="N77" s="21"/>
      <c r="O77" s="21"/>
      <c r="P77" s="21"/>
      <c r="Q77" s="21"/>
      <c r="R77" s="21"/>
      <c r="S77" s="21"/>
      <c r="T77" s="21"/>
      <c r="U77" s="21"/>
      <c r="V77" s="21"/>
      <c r="W77" s="21"/>
      <c r="X77" s="21"/>
      <c r="Y77" s="21"/>
      <c r="Z77" s="21"/>
    </row>
    <row r="78" spans="1:26">
      <c r="A78" s="35" t="s">
        <v>693</v>
      </c>
      <c r="B78" s="35" t="s">
        <v>694</v>
      </c>
      <c r="C78" s="35" t="s">
        <v>112</v>
      </c>
      <c r="D78" s="21"/>
      <c r="E78" s="21"/>
      <c r="F78" s="21"/>
      <c r="G78" s="21"/>
      <c r="H78" s="21"/>
      <c r="I78" s="21"/>
      <c r="J78" s="21"/>
      <c r="K78" s="21"/>
      <c r="L78" s="21"/>
      <c r="M78" s="21"/>
      <c r="N78" s="21"/>
      <c r="O78" s="21"/>
      <c r="P78" s="21"/>
      <c r="Q78" s="21"/>
      <c r="R78" s="21"/>
      <c r="S78" s="21"/>
      <c r="T78" s="21"/>
      <c r="U78" s="21"/>
      <c r="V78" s="21"/>
      <c r="W78" s="21"/>
      <c r="X78" s="21"/>
      <c r="Y78" s="21"/>
      <c r="Z78" s="21"/>
    </row>
    <row r="79" spans="1:26">
      <c r="A79" s="35" t="s">
        <v>714</v>
      </c>
      <c r="B79" s="35" t="s">
        <v>715</v>
      </c>
      <c r="C79" s="35" t="s">
        <v>112</v>
      </c>
      <c r="D79" s="21"/>
      <c r="E79" s="21"/>
      <c r="F79" s="21"/>
      <c r="G79" s="21"/>
      <c r="H79" s="21"/>
      <c r="I79" s="21"/>
      <c r="J79" s="21"/>
      <c r="K79" s="21"/>
      <c r="L79" s="21"/>
      <c r="M79" s="21"/>
      <c r="N79" s="21"/>
      <c r="O79" s="21"/>
      <c r="P79" s="21"/>
      <c r="Q79" s="21"/>
      <c r="R79" s="21"/>
      <c r="S79" s="21"/>
      <c r="T79" s="21"/>
      <c r="U79" s="21"/>
      <c r="V79" s="21"/>
      <c r="W79" s="21"/>
      <c r="X79" s="21"/>
      <c r="Y79" s="21"/>
      <c r="Z79" s="21"/>
    </row>
    <row r="80" spans="1:26">
      <c r="A80" s="36" t="s">
        <v>740</v>
      </c>
      <c r="B80" s="36" t="s">
        <v>741</v>
      </c>
      <c r="C80" s="36" t="s">
        <v>132</v>
      </c>
      <c r="D80" s="21"/>
      <c r="E80" s="21"/>
      <c r="F80" s="21"/>
      <c r="G80" s="21"/>
      <c r="H80" s="21"/>
      <c r="I80" s="21"/>
      <c r="J80" s="21"/>
      <c r="K80" s="21"/>
      <c r="L80" s="21"/>
      <c r="M80" s="21"/>
      <c r="N80" s="21"/>
      <c r="O80" s="21"/>
      <c r="P80" s="21"/>
      <c r="Q80" s="21"/>
      <c r="R80" s="21"/>
      <c r="S80" s="21"/>
      <c r="T80" s="21"/>
      <c r="U80" s="21"/>
      <c r="V80" s="21"/>
      <c r="W80" s="21"/>
      <c r="X80" s="21"/>
      <c r="Y80" s="21"/>
      <c r="Z80" s="21"/>
    </row>
    <row r="81" spans="1:26" ht="16">
      <c r="A81" s="37" t="s">
        <v>768</v>
      </c>
      <c r="B81" s="35" t="s">
        <v>769</v>
      </c>
      <c r="C81" s="35" t="s">
        <v>112</v>
      </c>
      <c r="D81" s="21"/>
      <c r="E81" s="21"/>
      <c r="F81" s="21"/>
      <c r="G81" s="21"/>
      <c r="H81" s="21"/>
      <c r="I81" s="21"/>
      <c r="J81" s="21"/>
      <c r="K81" s="21"/>
      <c r="L81" s="21"/>
      <c r="M81" s="21"/>
      <c r="N81" s="21"/>
      <c r="O81" s="21"/>
      <c r="P81" s="21"/>
      <c r="Q81" s="21"/>
      <c r="R81" s="21"/>
      <c r="S81" s="21"/>
      <c r="T81" s="21"/>
      <c r="U81" s="21"/>
      <c r="V81" s="21"/>
      <c r="W81" s="21"/>
      <c r="X81" s="21"/>
      <c r="Y81" s="21"/>
      <c r="Z81" s="21"/>
    </row>
    <row r="82" spans="1:26">
      <c r="A82" s="36" t="s">
        <v>792</v>
      </c>
      <c r="B82" s="36" t="s">
        <v>793</v>
      </c>
      <c r="C82" s="36" t="s">
        <v>163</v>
      </c>
      <c r="D82" s="21"/>
      <c r="E82" s="21"/>
      <c r="F82" s="21"/>
      <c r="G82" s="21"/>
      <c r="H82" s="21"/>
      <c r="I82" s="21"/>
      <c r="J82" s="21"/>
      <c r="K82" s="21"/>
      <c r="L82" s="21"/>
      <c r="M82" s="21"/>
      <c r="N82" s="21"/>
      <c r="O82" s="21"/>
      <c r="P82" s="21"/>
      <c r="Q82" s="21"/>
      <c r="R82" s="21"/>
      <c r="S82" s="21"/>
      <c r="T82" s="21"/>
      <c r="U82" s="21"/>
      <c r="V82" s="21"/>
      <c r="W82" s="21"/>
      <c r="X82" s="21"/>
      <c r="Y82" s="21"/>
      <c r="Z82" s="21"/>
    </row>
    <row r="83" spans="1:26">
      <c r="A83" s="35" t="s">
        <v>817</v>
      </c>
      <c r="B83" s="35" t="s">
        <v>818</v>
      </c>
      <c r="C83" s="35" t="s">
        <v>829</v>
      </c>
      <c r="D83" s="21"/>
      <c r="E83" s="21"/>
      <c r="F83" s="21"/>
      <c r="G83" s="21"/>
      <c r="H83" s="21"/>
      <c r="I83" s="21"/>
      <c r="J83" s="21"/>
      <c r="K83" s="21"/>
      <c r="L83" s="21"/>
      <c r="M83" s="21"/>
      <c r="N83" s="21"/>
      <c r="O83" s="21"/>
      <c r="P83" s="21"/>
      <c r="Q83" s="21"/>
      <c r="R83" s="21"/>
      <c r="S83" s="21"/>
      <c r="T83" s="21"/>
      <c r="U83" s="21"/>
      <c r="V83" s="21"/>
      <c r="W83" s="21"/>
      <c r="X83" s="21"/>
      <c r="Y83" s="21"/>
      <c r="Z83" s="21"/>
    </row>
    <row r="84" spans="1:26">
      <c r="A84" s="36" t="s">
        <v>864</v>
      </c>
      <c r="B84" s="36" t="s">
        <v>865</v>
      </c>
      <c r="C84" s="36" t="s">
        <v>163</v>
      </c>
      <c r="D84" s="21"/>
      <c r="E84" s="21"/>
      <c r="F84" s="21"/>
      <c r="G84" s="21"/>
      <c r="H84" s="21"/>
      <c r="I84" s="21"/>
      <c r="J84" s="21"/>
      <c r="K84" s="21"/>
      <c r="L84" s="21"/>
      <c r="M84" s="21"/>
      <c r="N84" s="21"/>
      <c r="O84" s="21"/>
      <c r="P84" s="21"/>
      <c r="Q84" s="21"/>
      <c r="R84" s="21"/>
      <c r="S84" s="21"/>
      <c r="T84" s="21"/>
      <c r="U84" s="21"/>
      <c r="V84" s="21"/>
      <c r="W84" s="21"/>
      <c r="X84" s="21"/>
      <c r="Y84" s="21"/>
      <c r="Z84" s="21"/>
    </row>
    <row r="85" spans="1:26">
      <c r="A85" s="35" t="s">
        <v>886</v>
      </c>
      <c r="B85" s="35" t="s">
        <v>887</v>
      </c>
      <c r="C85" s="35" t="s">
        <v>112</v>
      </c>
      <c r="D85" s="21"/>
      <c r="E85" s="21"/>
      <c r="F85" s="21"/>
      <c r="G85" s="21"/>
      <c r="H85" s="21"/>
      <c r="I85" s="21"/>
      <c r="J85" s="21"/>
      <c r="K85" s="21"/>
      <c r="L85" s="21"/>
      <c r="M85" s="21"/>
      <c r="N85" s="21"/>
      <c r="O85" s="21"/>
      <c r="P85" s="21"/>
      <c r="Q85" s="21"/>
      <c r="R85" s="21"/>
      <c r="S85" s="21"/>
      <c r="T85" s="21"/>
      <c r="U85" s="21"/>
      <c r="V85" s="21"/>
      <c r="W85" s="21"/>
      <c r="X85" s="21"/>
      <c r="Y85" s="21"/>
      <c r="Z85" s="21"/>
    </row>
    <row r="86" spans="1:26" ht="16">
      <c r="A86" s="37" t="s">
        <v>908</v>
      </c>
      <c r="B86" s="35" t="s">
        <v>909</v>
      </c>
      <c r="C86" s="35" t="s">
        <v>112</v>
      </c>
      <c r="D86" s="21"/>
      <c r="E86" s="21"/>
      <c r="F86" s="21"/>
      <c r="G86" s="21"/>
      <c r="H86" s="21"/>
      <c r="I86" s="21"/>
      <c r="J86" s="21"/>
      <c r="K86" s="21"/>
      <c r="L86" s="21"/>
      <c r="M86" s="21"/>
      <c r="N86" s="21"/>
      <c r="O86" s="21"/>
      <c r="P86" s="21"/>
      <c r="Q86" s="21"/>
      <c r="R86" s="21"/>
      <c r="S86" s="21"/>
      <c r="T86" s="21"/>
      <c r="U86" s="21"/>
      <c r="V86" s="21"/>
      <c r="W86" s="21"/>
      <c r="X86" s="21"/>
      <c r="Y86" s="21"/>
      <c r="Z86" s="21"/>
    </row>
    <row r="87" spans="1:26">
      <c r="A87" s="36" t="s">
        <v>929</v>
      </c>
      <c r="B87" s="36" t="s">
        <v>930</v>
      </c>
      <c r="C87" s="36" t="s">
        <v>72</v>
      </c>
      <c r="D87" s="21"/>
      <c r="E87" s="21"/>
      <c r="F87" s="21"/>
      <c r="G87" s="21"/>
      <c r="H87" s="21"/>
      <c r="I87" s="21"/>
      <c r="J87" s="21"/>
      <c r="K87" s="21"/>
      <c r="L87" s="21"/>
      <c r="M87" s="21"/>
      <c r="N87" s="21"/>
      <c r="O87" s="21"/>
      <c r="P87" s="21"/>
      <c r="Q87" s="21"/>
      <c r="R87" s="21"/>
      <c r="S87" s="21"/>
      <c r="T87" s="21"/>
      <c r="U87" s="21"/>
      <c r="V87" s="21"/>
      <c r="W87" s="21"/>
      <c r="X87" s="21"/>
      <c r="Y87" s="21"/>
      <c r="Z87" s="21"/>
    </row>
    <row r="88" spans="1:26">
      <c r="A88" s="35" t="s">
        <v>955</v>
      </c>
      <c r="B88" s="35" t="s">
        <v>956</v>
      </c>
      <c r="C88" s="35" t="s">
        <v>112</v>
      </c>
      <c r="D88" s="21"/>
      <c r="E88" s="21"/>
      <c r="F88" s="21"/>
      <c r="G88" s="21"/>
      <c r="H88" s="21"/>
      <c r="I88" s="21"/>
      <c r="J88" s="21"/>
      <c r="K88" s="21"/>
      <c r="L88" s="21"/>
      <c r="M88" s="21"/>
      <c r="N88" s="21"/>
      <c r="O88" s="21"/>
      <c r="P88" s="21"/>
      <c r="Q88" s="21"/>
      <c r="R88" s="21"/>
      <c r="S88" s="21"/>
      <c r="T88" s="21"/>
      <c r="U88" s="21"/>
      <c r="V88" s="21"/>
      <c r="W88" s="21"/>
      <c r="X88" s="21"/>
      <c r="Y88" s="21"/>
      <c r="Z88" s="21"/>
    </row>
    <row r="89" spans="1:26">
      <c r="A89" s="36" t="s">
        <v>978</v>
      </c>
      <c r="B89" s="36" t="s">
        <v>979</v>
      </c>
      <c r="C89" s="36" t="s">
        <v>132</v>
      </c>
      <c r="D89" s="21"/>
      <c r="E89" s="21"/>
      <c r="F89" s="21"/>
      <c r="G89" s="21"/>
      <c r="H89" s="21"/>
      <c r="I89" s="21"/>
      <c r="J89" s="21"/>
      <c r="K89" s="21"/>
      <c r="L89" s="21"/>
      <c r="M89" s="21"/>
      <c r="N89" s="21"/>
      <c r="O89" s="21"/>
      <c r="P89" s="21"/>
      <c r="Q89" s="21"/>
      <c r="R89" s="21"/>
      <c r="S89" s="21"/>
      <c r="T89" s="21"/>
      <c r="U89" s="21"/>
      <c r="V89" s="21"/>
      <c r="W89" s="21"/>
      <c r="X89" s="21"/>
      <c r="Y89" s="21"/>
      <c r="Z89" s="21"/>
    </row>
    <row r="90" spans="1:26" ht="75">
      <c r="A90" s="36" t="s">
        <v>995</v>
      </c>
      <c r="B90" s="36" t="s">
        <v>996</v>
      </c>
      <c r="C90" s="36" t="s">
        <v>1005</v>
      </c>
      <c r="D90" s="21"/>
      <c r="E90" s="21"/>
      <c r="F90" s="21"/>
      <c r="G90" s="21"/>
      <c r="H90" s="21"/>
      <c r="I90" s="21"/>
      <c r="J90" s="21"/>
      <c r="K90" s="21"/>
      <c r="L90" s="21"/>
      <c r="M90" s="21"/>
      <c r="N90" s="21"/>
      <c r="O90" s="21"/>
      <c r="P90" s="21"/>
      <c r="Q90" s="21"/>
      <c r="R90" s="21"/>
      <c r="S90" s="21"/>
      <c r="T90" s="21"/>
      <c r="U90" s="21"/>
      <c r="V90" s="21"/>
      <c r="W90" s="21"/>
      <c r="X90" s="21"/>
      <c r="Y90" s="21"/>
      <c r="Z90" s="21"/>
    </row>
    <row r="91" spans="1:26">
      <c r="A91" s="35" t="s">
        <v>1017</v>
      </c>
      <c r="B91" s="35" t="s">
        <v>1018</v>
      </c>
      <c r="C91" s="35" t="s">
        <v>112</v>
      </c>
      <c r="D91" s="21"/>
      <c r="E91" s="21"/>
      <c r="F91" s="21"/>
      <c r="G91" s="21"/>
      <c r="H91" s="21"/>
      <c r="I91" s="21"/>
      <c r="J91" s="21"/>
      <c r="K91" s="21"/>
      <c r="L91" s="21"/>
      <c r="M91" s="21"/>
      <c r="N91" s="21"/>
      <c r="O91" s="21"/>
      <c r="P91" s="21"/>
      <c r="Q91" s="21"/>
      <c r="R91" s="21"/>
      <c r="S91" s="21"/>
      <c r="T91" s="21"/>
      <c r="U91" s="21"/>
      <c r="V91" s="21"/>
      <c r="W91" s="21"/>
      <c r="X91" s="21"/>
      <c r="Y91" s="21"/>
      <c r="Z91" s="21"/>
    </row>
    <row r="92" spans="1:26">
      <c r="A92" s="36" t="s">
        <v>295</v>
      </c>
      <c r="B92" s="36" t="s">
        <v>296</v>
      </c>
      <c r="C92" s="36" t="s">
        <v>308</v>
      </c>
      <c r="D92" s="21"/>
      <c r="E92" s="21"/>
      <c r="F92" s="21"/>
      <c r="G92" s="21"/>
      <c r="H92" s="21"/>
      <c r="I92" s="21"/>
      <c r="J92" s="21"/>
      <c r="K92" s="21"/>
      <c r="L92" s="21"/>
      <c r="M92" s="21"/>
      <c r="N92" s="21"/>
      <c r="O92" s="21"/>
      <c r="P92" s="21"/>
      <c r="Q92" s="21"/>
      <c r="R92" s="21"/>
      <c r="S92" s="21"/>
      <c r="T92" s="21"/>
      <c r="U92" s="21"/>
      <c r="V92" s="21"/>
      <c r="W92" s="21"/>
      <c r="X92" s="21"/>
      <c r="Y92" s="21"/>
      <c r="Z92" s="21"/>
    </row>
    <row r="93" spans="1:26">
      <c r="A93" s="35" t="s">
        <v>1042</v>
      </c>
      <c r="B93" s="35" t="s">
        <v>1043</v>
      </c>
      <c r="C93" s="35" t="s">
        <v>112</v>
      </c>
      <c r="D93" s="21"/>
      <c r="E93" s="21"/>
      <c r="F93" s="21"/>
      <c r="G93" s="21"/>
      <c r="H93" s="21"/>
      <c r="I93" s="21"/>
      <c r="J93" s="21"/>
      <c r="K93" s="21"/>
      <c r="L93" s="21"/>
      <c r="M93" s="21"/>
      <c r="N93" s="21"/>
      <c r="O93" s="21"/>
      <c r="P93" s="21"/>
      <c r="Q93" s="21"/>
      <c r="R93" s="21"/>
      <c r="S93" s="21"/>
      <c r="T93" s="21"/>
      <c r="U93" s="21"/>
      <c r="V93" s="21"/>
      <c r="W93" s="21"/>
      <c r="X93" s="21"/>
      <c r="Y93" s="21"/>
      <c r="Z93" s="21"/>
    </row>
    <row r="94" spans="1:26">
      <c r="A94" s="35" t="s">
        <v>1065</v>
      </c>
      <c r="B94" s="35" t="s">
        <v>1066</v>
      </c>
      <c r="C94" s="35" t="s">
        <v>112</v>
      </c>
      <c r="D94" s="21"/>
      <c r="E94" s="21"/>
      <c r="F94" s="21"/>
      <c r="G94" s="21"/>
      <c r="H94" s="21"/>
      <c r="I94" s="21"/>
      <c r="J94" s="21"/>
      <c r="K94" s="21"/>
      <c r="L94" s="21"/>
      <c r="M94" s="21"/>
      <c r="N94" s="21"/>
      <c r="O94" s="21"/>
      <c r="P94" s="21"/>
      <c r="Q94" s="21"/>
      <c r="R94" s="21"/>
      <c r="S94" s="21"/>
      <c r="T94" s="21"/>
      <c r="U94" s="21"/>
      <c r="V94" s="21"/>
      <c r="W94" s="21"/>
      <c r="X94" s="21"/>
      <c r="Y94" s="21"/>
      <c r="Z94" s="21"/>
    </row>
    <row r="95" spans="1:26">
      <c r="A95" s="35" t="s">
        <v>1087</v>
      </c>
      <c r="B95" s="35" t="s">
        <v>1088</v>
      </c>
      <c r="C95" s="35" t="s">
        <v>112</v>
      </c>
      <c r="D95" s="21"/>
      <c r="E95" s="21"/>
      <c r="F95" s="21"/>
      <c r="G95" s="21"/>
      <c r="H95" s="21"/>
      <c r="I95" s="21"/>
      <c r="J95" s="21"/>
      <c r="K95" s="21"/>
      <c r="L95" s="21"/>
      <c r="M95" s="21"/>
      <c r="N95" s="21"/>
      <c r="O95" s="21"/>
      <c r="P95" s="21"/>
      <c r="Q95" s="21"/>
      <c r="R95" s="21"/>
      <c r="S95" s="21"/>
      <c r="T95" s="21"/>
      <c r="U95" s="21"/>
      <c r="V95" s="21"/>
      <c r="W95" s="21"/>
      <c r="X95" s="21"/>
      <c r="Y95" s="21"/>
      <c r="Z95" s="21"/>
    </row>
    <row r="96" spans="1:26">
      <c r="A96" s="35" t="s">
        <v>1109</v>
      </c>
      <c r="B96" s="35" t="s">
        <v>1110</v>
      </c>
      <c r="C96" s="35" t="s">
        <v>112</v>
      </c>
      <c r="D96" s="21"/>
      <c r="E96" s="21"/>
      <c r="F96" s="21"/>
      <c r="G96" s="21"/>
      <c r="H96" s="21"/>
      <c r="I96" s="21"/>
      <c r="J96" s="21"/>
      <c r="K96" s="21"/>
      <c r="L96" s="21"/>
      <c r="M96" s="21"/>
      <c r="N96" s="21"/>
      <c r="O96" s="21"/>
      <c r="P96" s="21"/>
      <c r="Q96" s="21"/>
      <c r="R96" s="21"/>
      <c r="S96" s="21"/>
      <c r="T96" s="21"/>
      <c r="U96" s="21"/>
      <c r="V96" s="21"/>
      <c r="W96" s="21"/>
      <c r="X96" s="21"/>
      <c r="Y96" s="21"/>
      <c r="Z96" s="21"/>
    </row>
    <row r="97" spans="1:26">
      <c r="A97" s="35" t="s">
        <v>1153</v>
      </c>
      <c r="B97" s="35" t="s">
        <v>1154</v>
      </c>
      <c r="C97" s="35" t="s">
        <v>112</v>
      </c>
      <c r="D97" s="21"/>
      <c r="E97" s="21"/>
      <c r="F97" s="21"/>
      <c r="G97" s="21"/>
      <c r="H97" s="21"/>
      <c r="I97" s="21"/>
      <c r="J97" s="21"/>
      <c r="K97" s="21"/>
      <c r="L97" s="21"/>
      <c r="M97" s="21"/>
      <c r="N97" s="21"/>
      <c r="O97" s="21"/>
      <c r="P97" s="21"/>
      <c r="Q97" s="21"/>
      <c r="R97" s="21"/>
      <c r="S97" s="21"/>
      <c r="T97" s="21"/>
      <c r="U97" s="21"/>
      <c r="V97" s="21"/>
      <c r="W97" s="21"/>
      <c r="X97" s="21"/>
      <c r="Y97" s="21"/>
      <c r="Z97" s="21"/>
    </row>
    <row r="98" spans="1:26" ht="14">
      <c r="A98" s="112" t="s">
        <v>445</v>
      </c>
      <c r="B98" s="112" t="s">
        <v>446</v>
      </c>
      <c r="C98" s="112" t="s">
        <v>132</v>
      </c>
      <c r="D98" s="11"/>
      <c r="E98" s="21"/>
      <c r="F98" s="21"/>
      <c r="G98" s="21"/>
      <c r="H98" s="21"/>
      <c r="I98" s="21"/>
      <c r="J98" s="21"/>
      <c r="K98" s="21"/>
      <c r="L98" s="21"/>
      <c r="M98" s="21"/>
      <c r="N98" s="21"/>
      <c r="O98" s="21"/>
      <c r="P98" s="21"/>
      <c r="Q98" s="21"/>
      <c r="R98" s="21"/>
      <c r="S98" s="21"/>
      <c r="T98" s="21"/>
      <c r="U98" s="21"/>
      <c r="V98" s="21"/>
      <c r="W98" s="21"/>
      <c r="X98" s="21"/>
      <c r="Y98" s="21"/>
      <c r="Z98" s="21"/>
    </row>
    <row r="99" spans="1:26" ht="14">
      <c r="A99" s="112" t="s">
        <v>1129</v>
      </c>
      <c r="B99" s="112" t="s">
        <v>1130</v>
      </c>
      <c r="C99" s="112" t="s">
        <v>1139</v>
      </c>
      <c r="D99" s="11"/>
      <c r="E99" s="21"/>
      <c r="F99" s="21"/>
      <c r="G99" s="21"/>
      <c r="H99" s="21"/>
      <c r="I99" s="21"/>
      <c r="J99" s="21"/>
      <c r="K99" s="21"/>
      <c r="L99" s="21"/>
      <c r="M99" s="21"/>
      <c r="N99" s="21"/>
      <c r="O99" s="21"/>
      <c r="P99" s="21"/>
      <c r="Q99" s="21"/>
      <c r="R99" s="21"/>
      <c r="S99" s="21"/>
      <c r="T99" s="21"/>
      <c r="U99" s="21"/>
      <c r="V99" s="21"/>
      <c r="W99" s="21"/>
      <c r="X99" s="21"/>
      <c r="Y99" s="21"/>
      <c r="Z99" s="21"/>
    </row>
    <row r="100" spans="1:26" ht="14">
      <c r="A100" s="112" t="s">
        <v>842</v>
      </c>
      <c r="B100" s="112" t="s">
        <v>843</v>
      </c>
      <c r="C100" s="112" t="s">
        <v>132</v>
      </c>
      <c r="D100" s="1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14">
      <c r="A101" s="112" t="s">
        <v>1177</v>
      </c>
      <c r="B101" s="112" t="s">
        <v>1178</v>
      </c>
      <c r="C101" s="112" t="s">
        <v>163</v>
      </c>
      <c r="D101" s="1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4">
      <c r="A102" s="11"/>
      <c r="B102" s="11"/>
      <c r="C102" s="11"/>
      <c r="D102" s="1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14">
      <c r="A103" s="11"/>
      <c r="B103" s="11"/>
      <c r="C103" s="11"/>
      <c r="D103" s="1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14">
      <c r="A104" s="11"/>
      <c r="B104" s="11"/>
      <c r="C104" s="11"/>
      <c r="D104" s="1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14">
      <c r="A105" s="108" t="s">
        <v>2578</v>
      </c>
      <c r="B105" s="108"/>
      <c r="C105" s="108"/>
      <c r="D105" s="1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75">
      <c r="A106" s="200" t="s">
        <v>2574</v>
      </c>
      <c r="B106" s="200" t="s">
        <v>2575</v>
      </c>
      <c r="C106" s="200" t="s">
        <v>21</v>
      </c>
      <c r="D106" s="11"/>
      <c r="E106" s="175">
        <f>(19/34)</f>
        <v>0.55882352941176472</v>
      </c>
      <c r="F106" s="175">
        <f>100%-E106</f>
        <v>0.44117647058823528</v>
      </c>
      <c r="G106" s="21"/>
      <c r="H106" s="21"/>
      <c r="I106" s="21"/>
      <c r="J106" s="21"/>
      <c r="K106" s="21"/>
      <c r="L106" s="21"/>
      <c r="M106" s="21"/>
      <c r="N106" s="21"/>
      <c r="O106" s="21"/>
      <c r="P106" s="21"/>
      <c r="Q106" s="21"/>
      <c r="R106" s="21"/>
      <c r="S106" s="21"/>
      <c r="T106" s="21"/>
      <c r="U106" s="21"/>
      <c r="V106" s="21"/>
      <c r="W106" s="21"/>
      <c r="X106" s="21"/>
      <c r="Y106" s="21"/>
      <c r="Z106" s="21"/>
    </row>
    <row r="107" spans="1:26">
      <c r="A107" s="36" t="s">
        <v>55</v>
      </c>
      <c r="B107" s="36" t="s">
        <v>56</v>
      </c>
      <c r="C107" s="36" t="s">
        <v>72</v>
      </c>
      <c r="D107" s="1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c r="A108" s="255" t="s">
        <v>119</v>
      </c>
      <c r="B108" s="255" t="s">
        <v>120</v>
      </c>
      <c r="C108" s="255" t="s">
        <v>132</v>
      </c>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c r="A109" s="255" t="s">
        <v>149</v>
      </c>
      <c r="B109" s="255" t="s">
        <v>150</v>
      </c>
      <c r="C109" s="255" t="s">
        <v>163</v>
      </c>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c r="A110" s="36" t="s">
        <v>179</v>
      </c>
      <c r="B110" s="36" t="s">
        <v>180</v>
      </c>
      <c r="C110" s="36" t="s">
        <v>196</v>
      </c>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c r="A111" s="36" t="s">
        <v>211</v>
      </c>
      <c r="B111" s="36" t="s">
        <v>212</v>
      </c>
      <c r="C111" s="36" t="s">
        <v>132</v>
      </c>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c r="A112" s="36" t="s">
        <v>239</v>
      </c>
      <c r="B112" s="36" t="s">
        <v>240</v>
      </c>
      <c r="C112" s="36" t="s">
        <v>72</v>
      </c>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30">
      <c r="A113" s="36" t="s">
        <v>368</v>
      </c>
      <c r="B113" s="36" t="s">
        <v>369</v>
      </c>
      <c r="C113" s="36" t="s">
        <v>380</v>
      </c>
      <c r="D113" s="11"/>
      <c r="E113" s="11"/>
      <c r="F113" s="21"/>
      <c r="G113" s="21"/>
      <c r="H113" s="21"/>
      <c r="I113" s="21"/>
      <c r="J113" s="21"/>
      <c r="K113" s="21"/>
      <c r="L113" s="21"/>
      <c r="M113" s="21"/>
      <c r="N113" s="21"/>
      <c r="O113" s="21"/>
      <c r="P113" s="21"/>
      <c r="Q113" s="21"/>
      <c r="R113" s="21"/>
      <c r="S113" s="21"/>
      <c r="T113" s="21"/>
      <c r="U113" s="21"/>
      <c r="V113" s="21"/>
      <c r="W113" s="21"/>
      <c r="X113" s="21"/>
      <c r="Y113" s="21"/>
      <c r="Z113" s="21"/>
    </row>
    <row r="114" spans="1:26">
      <c r="A114" s="36" t="s">
        <v>395</v>
      </c>
      <c r="B114" s="36" t="s">
        <v>396</v>
      </c>
      <c r="C114" s="36" t="s">
        <v>132</v>
      </c>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c r="A115" s="36" t="s">
        <v>546</v>
      </c>
      <c r="B115" s="36" t="s">
        <v>547</v>
      </c>
      <c r="C115" s="36" t="s">
        <v>132</v>
      </c>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45">
      <c r="A116" s="36" t="s">
        <v>573</v>
      </c>
      <c r="B116" s="36" t="s">
        <v>574</v>
      </c>
      <c r="C116" s="36" t="s">
        <v>585</v>
      </c>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c r="A117" s="36" t="s">
        <v>598</v>
      </c>
      <c r="B117" s="36" t="s">
        <v>599</v>
      </c>
      <c r="C117" s="36" t="s">
        <v>132</v>
      </c>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c r="A118" s="36" t="s">
        <v>740</v>
      </c>
      <c r="B118" s="36" t="s">
        <v>741</v>
      </c>
      <c r="C118" s="36" t="s">
        <v>132</v>
      </c>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c r="A119" s="36" t="s">
        <v>792</v>
      </c>
      <c r="B119" s="36" t="s">
        <v>793</v>
      </c>
      <c r="C119" s="36" t="s">
        <v>163</v>
      </c>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c r="A120" s="36" t="s">
        <v>864</v>
      </c>
      <c r="B120" s="36" t="s">
        <v>865</v>
      </c>
      <c r="C120" s="36" t="s">
        <v>163</v>
      </c>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c r="A121" s="36" t="s">
        <v>929</v>
      </c>
      <c r="B121" s="36" t="s">
        <v>930</v>
      </c>
      <c r="C121" s="36" t="s">
        <v>72</v>
      </c>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c r="A122" s="36" t="s">
        <v>978</v>
      </c>
      <c r="B122" s="36" t="s">
        <v>979</v>
      </c>
      <c r="C122" s="36" t="s">
        <v>132</v>
      </c>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75">
      <c r="A123" s="36" t="s">
        <v>995</v>
      </c>
      <c r="B123" s="36" t="s">
        <v>996</v>
      </c>
      <c r="C123" s="36" t="s">
        <v>1005</v>
      </c>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c r="A124" s="36" t="s">
        <v>295</v>
      </c>
      <c r="B124" s="36" t="s">
        <v>296</v>
      </c>
      <c r="C124" s="36" t="s">
        <v>308</v>
      </c>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4">
      <c r="A125" s="112" t="s">
        <v>445</v>
      </c>
      <c r="B125" s="23" t="s">
        <v>446</v>
      </c>
      <c r="C125" s="23" t="s">
        <v>132</v>
      </c>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4">
      <c r="A126" s="112" t="s">
        <v>1129</v>
      </c>
      <c r="B126" s="23" t="s">
        <v>1130</v>
      </c>
      <c r="C126" s="23" t="s">
        <v>1139</v>
      </c>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4">
      <c r="A127" s="112" t="s">
        <v>842</v>
      </c>
      <c r="B127" s="23" t="s">
        <v>843</v>
      </c>
      <c r="C127" s="23" t="s">
        <v>132</v>
      </c>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4">
      <c r="A128" s="112" t="s">
        <v>1177</v>
      </c>
      <c r="B128" s="23" t="s">
        <v>1178</v>
      </c>
      <c r="C128" s="23" t="s">
        <v>163</v>
      </c>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c r="A129" s="1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c r="A130" s="1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c r="A131" s="1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4">
      <c r="A132" s="108" t="s">
        <v>2579</v>
      </c>
      <c r="B132" s="114"/>
      <c r="C132" s="114"/>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30">
      <c r="A133" s="200" t="s">
        <v>2580</v>
      </c>
      <c r="B133" s="200" t="s">
        <v>1216</v>
      </c>
      <c r="C133" s="200" t="s">
        <v>1597</v>
      </c>
      <c r="D133" s="21"/>
      <c r="H133" s="21"/>
      <c r="I133" s="21"/>
      <c r="J133" s="21"/>
      <c r="K133" s="21"/>
      <c r="L133" s="21"/>
      <c r="M133" s="21"/>
      <c r="N133" s="21"/>
      <c r="O133" s="21"/>
      <c r="P133" s="21"/>
      <c r="Q133" s="21"/>
      <c r="R133" s="21"/>
      <c r="S133" s="21"/>
      <c r="T133" s="21"/>
      <c r="U133" s="21"/>
      <c r="V133" s="21"/>
      <c r="W133" s="21"/>
      <c r="X133" s="21"/>
      <c r="Y133" s="21"/>
      <c r="Z133" s="21"/>
    </row>
    <row r="134" spans="1:26">
      <c r="A134" s="36" t="s">
        <v>2581</v>
      </c>
      <c r="B134" s="43">
        <f ca="1">IFERROR(__xludf.DUMMYFUNCTION("counta(split(C134,"",""))"),3)</f>
        <v>3</v>
      </c>
      <c r="C134" s="36" t="s">
        <v>2582</v>
      </c>
      <c r="D134" s="21"/>
      <c r="H134" s="21"/>
      <c r="I134" s="21"/>
      <c r="J134" s="21"/>
      <c r="K134" s="21"/>
      <c r="L134" s="21"/>
      <c r="M134" s="21"/>
      <c r="N134" s="21"/>
      <c r="O134" s="21"/>
      <c r="P134" s="21"/>
      <c r="Q134" s="21"/>
      <c r="R134" s="21"/>
      <c r="S134" s="21"/>
      <c r="T134" s="21"/>
      <c r="U134" s="21"/>
      <c r="V134" s="21"/>
      <c r="W134" s="21"/>
      <c r="X134" s="21"/>
      <c r="Y134" s="21"/>
      <c r="Z134" s="21"/>
    </row>
    <row r="135" spans="1:26" ht="30">
      <c r="A135" s="36" t="s">
        <v>132</v>
      </c>
      <c r="B135" s="43">
        <f ca="1">IFERROR(__xludf.DUMMYFUNCTION("counta(split(C135,"",""))"),13)</f>
        <v>13</v>
      </c>
      <c r="C135" s="36" t="s">
        <v>2583</v>
      </c>
      <c r="D135" s="21"/>
      <c r="H135" s="21"/>
      <c r="I135" s="21"/>
      <c r="J135" s="21"/>
      <c r="K135" s="21"/>
      <c r="L135" s="21"/>
      <c r="M135" s="21"/>
      <c r="N135" s="21"/>
      <c r="O135" s="21"/>
      <c r="P135" s="21"/>
      <c r="Q135" s="21"/>
      <c r="R135" s="21"/>
      <c r="S135" s="21"/>
      <c r="T135" s="21"/>
      <c r="U135" s="21"/>
      <c r="V135" s="21"/>
      <c r="W135" s="21"/>
      <c r="X135" s="21"/>
      <c r="Y135" s="21"/>
      <c r="Z135" s="21"/>
    </row>
    <row r="136" spans="1:26">
      <c r="A136" s="36" t="s">
        <v>2584</v>
      </c>
      <c r="B136" s="43">
        <f ca="1">IFERROR(__xludf.DUMMYFUNCTION("counta(split(C136,"",""))"),6)</f>
        <v>6</v>
      </c>
      <c r="C136" s="36" t="s">
        <v>2585</v>
      </c>
      <c r="D136" s="21"/>
      <c r="H136" s="21"/>
      <c r="I136" s="21"/>
      <c r="J136" s="21"/>
      <c r="K136" s="21"/>
      <c r="L136" s="21"/>
      <c r="M136" s="21"/>
      <c r="N136" s="21"/>
      <c r="O136" s="21"/>
      <c r="P136" s="21"/>
      <c r="Q136" s="21"/>
      <c r="R136" s="21"/>
      <c r="S136" s="21"/>
      <c r="T136" s="21"/>
      <c r="U136" s="21"/>
      <c r="V136" s="21"/>
      <c r="W136" s="21"/>
      <c r="X136" s="21"/>
      <c r="Y136" s="21"/>
      <c r="Z136" s="21"/>
    </row>
    <row r="137" spans="1:26">
      <c r="A137" s="36" t="s">
        <v>2586</v>
      </c>
      <c r="B137" s="43">
        <f ca="1">IFERROR(__xludf.DUMMYFUNCTION("counta(split(C137,"",""))"),6)</f>
        <v>6</v>
      </c>
      <c r="C137" s="36" t="s">
        <v>2587</v>
      </c>
      <c r="D137" s="21"/>
      <c r="H137" s="21"/>
      <c r="I137" s="21"/>
      <c r="J137" s="21"/>
      <c r="K137" s="21"/>
      <c r="L137" s="21"/>
      <c r="M137" s="21"/>
      <c r="N137" s="21"/>
      <c r="O137" s="21"/>
      <c r="P137" s="21"/>
      <c r="Q137" s="21"/>
      <c r="R137" s="21"/>
      <c r="S137" s="21"/>
      <c r="T137" s="21"/>
      <c r="U137" s="21"/>
      <c r="V137" s="21"/>
      <c r="W137" s="21"/>
      <c r="X137" s="21"/>
      <c r="Y137" s="21"/>
      <c r="Z137" s="21"/>
    </row>
    <row r="138" spans="1:26">
      <c r="A138" s="36" t="s">
        <v>2588</v>
      </c>
      <c r="B138" s="43">
        <f ca="1">IFERROR(__xludf.DUMMYFUNCTION("counta(split(C138,"",""))"),4)</f>
        <v>4</v>
      </c>
      <c r="C138" s="36" t="s">
        <v>2589</v>
      </c>
      <c r="D138" s="21"/>
      <c r="H138" s="21"/>
      <c r="I138" s="21"/>
      <c r="J138" s="21"/>
      <c r="K138" s="21"/>
      <c r="L138" s="21"/>
      <c r="M138" s="21"/>
      <c r="N138" s="21"/>
      <c r="O138" s="21"/>
      <c r="P138" s="21"/>
      <c r="Q138" s="21"/>
      <c r="R138" s="21"/>
      <c r="S138" s="21"/>
      <c r="T138" s="21"/>
      <c r="U138" s="21"/>
      <c r="V138" s="21"/>
      <c r="W138" s="21"/>
      <c r="X138" s="21"/>
      <c r="Y138" s="21"/>
      <c r="Z138" s="21"/>
    </row>
    <row r="139" spans="1:26">
      <c r="A139" s="36" t="s">
        <v>2590</v>
      </c>
      <c r="B139" s="43">
        <f ca="1">IFERROR(__xludf.DUMMYFUNCTION("counta(split(C139,"",""))"),7)</f>
        <v>7</v>
      </c>
      <c r="C139" s="36" t="s">
        <v>2591</v>
      </c>
      <c r="D139" s="21"/>
      <c r="H139" s="21"/>
      <c r="I139" s="21"/>
      <c r="J139" s="21"/>
      <c r="K139" s="21"/>
      <c r="L139" s="21"/>
      <c r="M139" s="21"/>
      <c r="N139" s="21"/>
      <c r="O139" s="21"/>
      <c r="P139" s="21"/>
      <c r="Q139" s="21"/>
      <c r="R139" s="21"/>
      <c r="S139" s="21"/>
      <c r="T139" s="21"/>
      <c r="U139" s="21"/>
      <c r="V139" s="21"/>
      <c r="W139" s="21"/>
      <c r="X139" s="21"/>
      <c r="Y139" s="21"/>
      <c r="Z139" s="21"/>
    </row>
    <row r="140" spans="1:26" ht="14">
      <c r="A140" s="21"/>
      <c r="B140" s="21"/>
      <c r="C140" s="21"/>
      <c r="D140" s="21"/>
      <c r="H140" s="21"/>
      <c r="I140" s="21"/>
      <c r="J140" s="21"/>
      <c r="K140" s="21"/>
      <c r="L140" s="21"/>
      <c r="M140" s="21"/>
      <c r="N140" s="21"/>
      <c r="O140" s="21"/>
      <c r="P140" s="21"/>
      <c r="Q140" s="21"/>
      <c r="R140" s="21"/>
      <c r="S140" s="21"/>
      <c r="T140" s="21"/>
      <c r="U140" s="21"/>
      <c r="V140" s="21"/>
      <c r="W140" s="21"/>
      <c r="X140" s="21"/>
      <c r="Y140" s="21"/>
      <c r="Z140" s="21"/>
    </row>
    <row r="141" spans="1:26" ht="14">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4">
      <c r="A142" s="256" t="s">
        <v>2592</v>
      </c>
      <c r="B142" s="257"/>
      <c r="C142" s="257"/>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75">
      <c r="A143" s="200" t="s">
        <v>2574</v>
      </c>
      <c r="B143" s="200" t="s">
        <v>2575</v>
      </c>
      <c r="C143" s="200" t="s">
        <v>23</v>
      </c>
      <c r="D143" s="21"/>
      <c r="E143" s="175">
        <f>(7/43)</f>
        <v>0.16279069767441862</v>
      </c>
      <c r="F143" s="175">
        <f>100%-E143</f>
        <v>0.83720930232558133</v>
      </c>
      <c r="G143" s="21"/>
      <c r="H143" s="21"/>
      <c r="I143" s="21"/>
      <c r="J143" s="21"/>
      <c r="K143" s="21"/>
      <c r="L143" s="21"/>
      <c r="M143" s="21"/>
      <c r="N143" s="21"/>
      <c r="O143" s="21"/>
      <c r="P143" s="21"/>
      <c r="Q143" s="21"/>
      <c r="R143" s="21"/>
      <c r="S143" s="21"/>
      <c r="T143" s="21"/>
      <c r="U143" s="21"/>
      <c r="V143" s="21"/>
      <c r="W143" s="21"/>
      <c r="X143" s="21"/>
      <c r="Y143" s="21"/>
      <c r="Z143" s="21"/>
    </row>
    <row r="144" spans="1:26">
      <c r="A144" s="36" t="s">
        <v>55</v>
      </c>
      <c r="B144" s="36" t="s">
        <v>56</v>
      </c>
      <c r="C144" s="36" t="s">
        <v>72</v>
      </c>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c r="A145" s="36" t="s">
        <v>179</v>
      </c>
      <c r="B145" s="36" t="s">
        <v>180</v>
      </c>
      <c r="C145" s="36" t="s">
        <v>196</v>
      </c>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c r="A146" s="36" t="s">
        <v>211</v>
      </c>
      <c r="B146" s="36" t="s">
        <v>212</v>
      </c>
      <c r="C146" s="36" t="s">
        <v>132</v>
      </c>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c r="A147" s="36" t="s">
        <v>546</v>
      </c>
      <c r="B147" s="36" t="s">
        <v>547</v>
      </c>
      <c r="C147" s="36" t="s">
        <v>132</v>
      </c>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c r="A148" s="36" t="s">
        <v>792</v>
      </c>
      <c r="B148" s="36" t="s">
        <v>793</v>
      </c>
      <c r="C148" s="36" t="s">
        <v>132</v>
      </c>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c r="A149" s="36" t="s">
        <v>929</v>
      </c>
      <c r="B149" s="36" t="s">
        <v>930</v>
      </c>
      <c r="C149" s="36" t="s">
        <v>72</v>
      </c>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c r="A150" s="36" t="s">
        <v>978</v>
      </c>
      <c r="B150" s="36" t="s">
        <v>979</v>
      </c>
      <c r="C150" s="36" t="s">
        <v>132</v>
      </c>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4">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4">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4">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4">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4">
      <c r="A155" s="108" t="s">
        <v>2593</v>
      </c>
      <c r="B155" s="114"/>
      <c r="C155" s="114"/>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30">
      <c r="A156" s="200" t="s">
        <v>2580</v>
      </c>
      <c r="B156" s="200" t="s">
        <v>1216</v>
      </c>
      <c r="C156" s="200" t="s">
        <v>1597</v>
      </c>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c r="A157" s="36" t="s">
        <v>2581</v>
      </c>
      <c r="B157" s="43">
        <f ca="1">IFERROR(__xludf.DUMMYFUNCTION("IF(NOT(ISBLANK(C157)),COUNTA(SPLIT(C157,"","")),0)"),0)</f>
        <v>0</v>
      </c>
      <c r="C157" s="36"/>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30">
      <c r="A158" s="36" t="s">
        <v>132</v>
      </c>
      <c r="B158" s="43">
        <f ca="1">IFERROR(__xludf.DUMMYFUNCTION("IF(NOT(ISBLANK(C158)),COUNTA(SPLIT(C158,"","")),0)"),4)</f>
        <v>4</v>
      </c>
      <c r="C158" s="36" t="s">
        <v>2594</v>
      </c>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c r="A159" s="36" t="s">
        <v>2584</v>
      </c>
      <c r="B159" s="43">
        <f ca="1">IFERROR(__xludf.DUMMYFUNCTION("IF(NOT(ISBLANK(C159)),COUNTA(SPLIT(C159,"","")),0)"),2)</f>
        <v>2</v>
      </c>
      <c r="C159" s="36" t="s">
        <v>2595</v>
      </c>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c r="A160" s="36" t="s">
        <v>2586</v>
      </c>
      <c r="B160" s="43">
        <f ca="1">IFERROR(__xludf.DUMMYFUNCTION("IF(NOT(ISBLANK(C160)),COUNTA(SPLIT(C160,"","")),0)"),2)</f>
        <v>2</v>
      </c>
      <c r="C160" s="36" t="s">
        <v>2595</v>
      </c>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c r="A161" s="36" t="s">
        <v>2588</v>
      </c>
      <c r="B161" s="43">
        <f ca="1">IFERROR(__xludf.DUMMYFUNCTION("IF(NOT(ISBLANK(C161)),COUNTA(SPLIT(C161,"","")),0)"),0)</f>
        <v>0</v>
      </c>
      <c r="C161" s="36"/>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c r="A162" s="36" t="s">
        <v>2590</v>
      </c>
      <c r="B162" s="43">
        <f ca="1">IFERROR(__xludf.DUMMYFUNCTION("IF(NOT(ISBLANK(C162)),COUNTA(SPLIT(C162,"","")),0)"),1)</f>
        <v>1</v>
      </c>
      <c r="C162" s="36" t="s">
        <v>180</v>
      </c>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c r="A166" s="258" t="s">
        <v>2596</v>
      </c>
      <c r="B166" s="259"/>
      <c r="C166" s="259"/>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N1012"/>
  <sheetViews>
    <sheetView workbookViewId="0">
      <selection activeCell="E60" sqref="E60"/>
    </sheetView>
  </sheetViews>
  <sheetFormatPr baseColWidth="10" defaultColWidth="12.6640625" defaultRowHeight="15.75" customHeight="1"/>
  <cols>
    <col min="5" max="5" width="69.1640625" customWidth="1"/>
    <col min="6" max="6" width="59.33203125" customWidth="1"/>
    <col min="7" max="7" width="49.1640625" customWidth="1"/>
    <col min="8" max="8" width="89.6640625" customWidth="1"/>
  </cols>
  <sheetData>
    <row r="1" spans="1:14">
      <c r="A1" s="21"/>
      <c r="B1" s="21"/>
      <c r="C1" s="21"/>
      <c r="D1" s="21"/>
      <c r="E1" s="21"/>
      <c r="F1" s="21"/>
      <c r="G1" s="21"/>
      <c r="H1" s="21"/>
      <c r="I1" s="21"/>
      <c r="J1" s="21"/>
      <c r="K1" s="21"/>
      <c r="L1" s="21"/>
      <c r="M1" s="21"/>
      <c r="N1" s="21"/>
    </row>
    <row r="2" spans="1:14">
      <c r="A2" s="21"/>
      <c r="B2" s="21"/>
      <c r="C2" s="21"/>
      <c r="D2" s="21"/>
      <c r="E2" s="21"/>
      <c r="F2" s="21"/>
      <c r="G2" s="21"/>
      <c r="H2" s="21"/>
      <c r="I2" s="21"/>
      <c r="J2" s="21"/>
      <c r="K2" s="21"/>
      <c r="L2" s="21"/>
      <c r="M2" s="21"/>
      <c r="N2" s="21"/>
    </row>
    <row r="3" spans="1:14">
      <c r="A3" s="226" t="s">
        <v>2597</v>
      </c>
      <c r="B3" s="226"/>
      <c r="C3" s="226"/>
      <c r="D3" s="226"/>
      <c r="E3" s="226"/>
      <c r="F3" s="226"/>
      <c r="G3" s="226"/>
      <c r="H3" s="226"/>
      <c r="I3" s="21"/>
      <c r="J3" s="21"/>
      <c r="K3" s="21"/>
      <c r="L3" s="21"/>
      <c r="M3" s="21"/>
      <c r="N3" s="21"/>
    </row>
    <row r="4" spans="1:14">
      <c r="A4" s="227" t="s">
        <v>2326</v>
      </c>
      <c r="B4" s="227" t="s">
        <v>1793</v>
      </c>
      <c r="C4" s="227" t="s">
        <v>40</v>
      </c>
      <c r="D4" s="227" t="s">
        <v>41</v>
      </c>
      <c r="E4" s="227" t="s">
        <v>42</v>
      </c>
      <c r="F4" s="227" t="s">
        <v>43</v>
      </c>
      <c r="G4" s="227" t="s">
        <v>44</v>
      </c>
      <c r="H4" s="227" t="s">
        <v>45</v>
      </c>
      <c r="I4" s="21"/>
      <c r="J4" s="21"/>
      <c r="K4" s="21"/>
      <c r="L4" s="21"/>
      <c r="M4" s="21"/>
      <c r="N4" s="21"/>
    </row>
    <row r="5" spans="1:14" ht="165">
      <c r="A5" s="36" t="s">
        <v>55</v>
      </c>
      <c r="B5" s="36" t="s">
        <v>56</v>
      </c>
      <c r="C5" s="36" t="s">
        <v>73</v>
      </c>
      <c r="D5" s="36" t="s">
        <v>85</v>
      </c>
      <c r="E5" s="36" t="s">
        <v>86</v>
      </c>
      <c r="F5" s="112"/>
      <c r="G5" s="112"/>
      <c r="H5" s="112"/>
      <c r="I5" s="21"/>
      <c r="J5" s="21"/>
      <c r="K5" s="21"/>
      <c r="L5" s="21"/>
      <c r="M5" s="21"/>
      <c r="N5" s="21"/>
    </row>
    <row r="6" spans="1:14" ht="90">
      <c r="A6" s="36" t="s">
        <v>92</v>
      </c>
      <c r="B6" s="36" t="s">
        <v>93</v>
      </c>
      <c r="C6" s="36" t="s">
        <v>73</v>
      </c>
      <c r="D6" s="36" t="s">
        <v>85</v>
      </c>
      <c r="E6" s="36" t="s">
        <v>113</v>
      </c>
      <c r="F6" s="112"/>
      <c r="G6" s="112"/>
      <c r="H6" s="112"/>
      <c r="I6" s="21"/>
      <c r="J6" s="21"/>
      <c r="K6" s="21"/>
      <c r="L6" s="21"/>
      <c r="M6" s="21"/>
      <c r="N6" s="21"/>
    </row>
    <row r="7" spans="1:14" ht="328">
      <c r="A7" s="36" t="s">
        <v>119</v>
      </c>
      <c r="B7" s="36" t="s">
        <v>120</v>
      </c>
      <c r="C7" s="36" t="s">
        <v>73</v>
      </c>
      <c r="D7" s="36" t="s">
        <v>142</v>
      </c>
      <c r="E7" s="112"/>
      <c r="F7" s="112"/>
      <c r="G7" s="112"/>
      <c r="H7" s="36" t="s">
        <v>143</v>
      </c>
      <c r="I7" s="21"/>
      <c r="J7" s="21"/>
      <c r="K7" s="21"/>
      <c r="L7" s="21"/>
      <c r="M7" s="21"/>
      <c r="N7" s="21"/>
    </row>
    <row r="8" spans="1:14" ht="370">
      <c r="A8" s="36" t="s">
        <v>149</v>
      </c>
      <c r="B8" s="36" t="s">
        <v>150</v>
      </c>
      <c r="C8" s="36" t="s">
        <v>73</v>
      </c>
      <c r="D8" s="36" t="s">
        <v>85</v>
      </c>
      <c r="E8" s="36" t="s">
        <v>175</v>
      </c>
      <c r="F8" s="112"/>
      <c r="G8" s="112"/>
      <c r="H8" s="112"/>
      <c r="I8" s="21"/>
      <c r="J8" s="21"/>
      <c r="K8" s="21"/>
      <c r="L8" s="21"/>
      <c r="M8" s="21"/>
      <c r="N8" s="21"/>
    </row>
    <row r="9" spans="1:14" ht="409.6">
      <c r="A9" s="36" t="s">
        <v>179</v>
      </c>
      <c r="B9" s="36" t="s">
        <v>180</v>
      </c>
      <c r="C9" s="36" t="s">
        <v>73</v>
      </c>
      <c r="D9" s="36" t="s">
        <v>142</v>
      </c>
      <c r="E9" s="112"/>
      <c r="F9" s="112"/>
      <c r="G9" s="112"/>
      <c r="H9" s="36" t="s">
        <v>2598</v>
      </c>
      <c r="I9" s="21"/>
      <c r="J9" s="21"/>
      <c r="K9" s="21"/>
      <c r="L9" s="21"/>
      <c r="M9" s="21"/>
      <c r="N9" s="21"/>
    </row>
    <row r="10" spans="1:14" ht="409.6">
      <c r="A10" s="36" t="s">
        <v>211</v>
      </c>
      <c r="B10" s="36" t="s">
        <v>212</v>
      </c>
      <c r="C10" s="36" t="s">
        <v>73</v>
      </c>
      <c r="D10" s="36" t="s">
        <v>231</v>
      </c>
      <c r="E10" s="112"/>
      <c r="F10" s="36" t="s">
        <v>232</v>
      </c>
      <c r="G10" s="36" t="s">
        <v>233</v>
      </c>
      <c r="H10" s="112"/>
      <c r="I10" s="21"/>
      <c r="J10" s="21"/>
      <c r="K10" s="21"/>
      <c r="L10" s="21"/>
      <c r="M10" s="21"/>
      <c r="N10" s="21"/>
    </row>
    <row r="11" spans="1:14" ht="409.6">
      <c r="A11" s="36" t="s">
        <v>239</v>
      </c>
      <c r="B11" s="36" t="s">
        <v>240</v>
      </c>
      <c r="C11" s="36" t="s">
        <v>73</v>
      </c>
      <c r="D11" s="36" t="s">
        <v>85</v>
      </c>
      <c r="E11" s="36" t="s">
        <v>2599</v>
      </c>
      <c r="F11" s="36"/>
      <c r="G11" s="36"/>
      <c r="H11" s="112"/>
      <c r="I11" s="21"/>
      <c r="J11" s="21"/>
      <c r="K11" s="21"/>
      <c r="L11" s="21"/>
      <c r="M11" s="21"/>
      <c r="N11" s="21"/>
    </row>
    <row r="12" spans="1:14" ht="270">
      <c r="A12" s="36" t="s">
        <v>266</v>
      </c>
      <c r="B12" s="36" t="s">
        <v>267</v>
      </c>
      <c r="C12" s="36" t="s">
        <v>73</v>
      </c>
      <c r="D12" s="36" t="s">
        <v>85</v>
      </c>
      <c r="E12" s="36" t="s">
        <v>2600</v>
      </c>
      <c r="F12" s="112"/>
      <c r="G12" s="112"/>
      <c r="H12" s="112"/>
      <c r="I12" s="21"/>
      <c r="J12" s="21"/>
      <c r="K12" s="21"/>
      <c r="L12" s="21"/>
      <c r="M12" s="21"/>
      <c r="N12" s="21"/>
    </row>
    <row r="13" spans="1:14" ht="409.6">
      <c r="A13" s="36" t="s">
        <v>322</v>
      </c>
      <c r="B13" s="36" t="s">
        <v>323</v>
      </c>
      <c r="C13" s="36" t="s">
        <v>73</v>
      </c>
      <c r="D13" s="36" t="s">
        <v>85</v>
      </c>
      <c r="E13" s="36" t="s">
        <v>339</v>
      </c>
      <c r="F13" s="112"/>
      <c r="G13" s="112"/>
      <c r="H13" s="112"/>
      <c r="I13" s="21"/>
      <c r="J13" s="21"/>
      <c r="K13" s="21"/>
      <c r="L13" s="21"/>
      <c r="M13" s="21"/>
      <c r="N13" s="21"/>
    </row>
    <row r="14" spans="1:14" ht="195">
      <c r="A14" s="36" t="s">
        <v>344</v>
      </c>
      <c r="B14" s="36" t="s">
        <v>345</v>
      </c>
      <c r="C14" s="36" t="s">
        <v>73</v>
      </c>
      <c r="D14" s="36" t="s">
        <v>85</v>
      </c>
      <c r="E14" s="36" t="s">
        <v>364</v>
      </c>
      <c r="F14" s="112"/>
      <c r="G14" s="112"/>
      <c r="H14" s="112"/>
      <c r="I14" s="21"/>
      <c r="J14" s="21"/>
      <c r="K14" s="21"/>
      <c r="L14" s="21"/>
      <c r="M14" s="21"/>
      <c r="N14" s="21"/>
    </row>
    <row r="15" spans="1:14" ht="225">
      <c r="A15" s="36" t="s">
        <v>368</v>
      </c>
      <c r="B15" s="36" t="s">
        <v>369</v>
      </c>
      <c r="C15" s="36" t="s">
        <v>73</v>
      </c>
      <c r="D15" s="36" t="s">
        <v>85</v>
      </c>
      <c r="E15" s="36" t="s">
        <v>389</v>
      </c>
      <c r="F15" s="112"/>
      <c r="G15" s="112"/>
      <c r="H15" s="112"/>
      <c r="I15" s="21"/>
      <c r="J15" s="21"/>
      <c r="K15" s="21"/>
      <c r="L15" s="21"/>
      <c r="M15" s="21"/>
      <c r="N15" s="21"/>
    </row>
    <row r="16" spans="1:14" ht="384">
      <c r="A16" s="36" t="s">
        <v>395</v>
      </c>
      <c r="B16" s="36" t="s">
        <v>396</v>
      </c>
      <c r="C16" s="36" t="s">
        <v>73</v>
      </c>
      <c r="D16" s="36" t="s">
        <v>85</v>
      </c>
      <c r="E16" s="36" t="s">
        <v>414</v>
      </c>
      <c r="F16" s="112"/>
      <c r="G16" s="112"/>
      <c r="H16" s="112"/>
      <c r="I16" s="21"/>
      <c r="J16" s="21"/>
      <c r="K16" s="21"/>
      <c r="L16" s="21"/>
      <c r="M16" s="21"/>
      <c r="N16" s="21"/>
    </row>
    <row r="17" spans="1:14" ht="409.6">
      <c r="A17" s="36" t="s">
        <v>419</v>
      </c>
      <c r="B17" s="36" t="s">
        <v>420</v>
      </c>
      <c r="C17" s="36" t="s">
        <v>73</v>
      </c>
      <c r="D17" s="36" t="s">
        <v>142</v>
      </c>
      <c r="E17" s="36" t="s">
        <v>440</v>
      </c>
      <c r="F17" s="112"/>
      <c r="G17" s="112"/>
      <c r="H17" s="105" t="s">
        <v>2601</v>
      </c>
      <c r="I17" s="21"/>
      <c r="J17" s="21"/>
      <c r="K17" s="21"/>
      <c r="L17" s="21"/>
      <c r="M17" s="21"/>
      <c r="N17" s="21"/>
    </row>
    <row r="18" spans="1:14" ht="240">
      <c r="A18" s="36" t="s">
        <v>471</v>
      </c>
      <c r="B18" s="36" t="s">
        <v>472</v>
      </c>
      <c r="C18" s="36" t="s">
        <v>73</v>
      </c>
      <c r="D18" s="36" t="s">
        <v>85</v>
      </c>
      <c r="E18" s="36" t="s">
        <v>493</v>
      </c>
      <c r="F18" s="112"/>
      <c r="G18" s="112"/>
      <c r="H18" s="112"/>
      <c r="I18" s="21"/>
      <c r="J18" s="21"/>
      <c r="K18" s="21"/>
      <c r="L18" s="21"/>
      <c r="M18" s="21"/>
      <c r="N18" s="21"/>
    </row>
    <row r="19" spans="1:14" ht="356">
      <c r="A19" s="36" t="s">
        <v>499</v>
      </c>
      <c r="B19" s="36" t="s">
        <v>500</v>
      </c>
      <c r="C19" s="36" t="s">
        <v>73</v>
      </c>
      <c r="D19" s="36" t="s">
        <v>142</v>
      </c>
      <c r="E19" s="112"/>
      <c r="F19" s="36"/>
      <c r="G19" s="36"/>
      <c r="H19" s="105" t="s">
        <v>2602</v>
      </c>
      <c r="I19" s="21"/>
      <c r="J19" s="21"/>
      <c r="K19" s="21"/>
      <c r="L19" s="21"/>
      <c r="M19" s="21"/>
      <c r="N19" s="21"/>
    </row>
    <row r="20" spans="1:14" ht="409.6">
      <c r="A20" s="36" t="s">
        <v>523</v>
      </c>
      <c r="B20" s="36" t="s">
        <v>524</v>
      </c>
      <c r="C20" s="36" t="s">
        <v>73</v>
      </c>
      <c r="D20" s="36" t="s">
        <v>231</v>
      </c>
      <c r="E20" s="112"/>
      <c r="F20" s="36" t="s">
        <v>539</v>
      </c>
      <c r="G20" s="36" t="s">
        <v>540</v>
      </c>
      <c r="H20" s="112"/>
      <c r="I20" s="21"/>
      <c r="J20" s="21"/>
      <c r="K20" s="21"/>
      <c r="L20" s="21"/>
      <c r="M20" s="21"/>
      <c r="N20" s="21"/>
    </row>
    <row r="21" spans="1:14" ht="135">
      <c r="A21" s="36" t="s">
        <v>546</v>
      </c>
      <c r="B21" s="36" t="s">
        <v>547</v>
      </c>
      <c r="C21" s="36" t="s">
        <v>73</v>
      </c>
      <c r="D21" s="36" t="s">
        <v>85</v>
      </c>
      <c r="E21" s="36" t="s">
        <v>567</v>
      </c>
      <c r="F21" s="112"/>
      <c r="G21" s="112"/>
      <c r="H21" s="112"/>
      <c r="I21" s="21"/>
      <c r="J21" s="21"/>
      <c r="K21" s="21"/>
      <c r="L21" s="21"/>
      <c r="M21" s="21"/>
      <c r="N21" s="21"/>
    </row>
    <row r="22" spans="1:14" ht="240">
      <c r="A22" s="36" t="s">
        <v>573</v>
      </c>
      <c r="B22" s="36" t="s">
        <v>574</v>
      </c>
      <c r="C22" s="36" t="s">
        <v>73</v>
      </c>
      <c r="D22" s="36" t="s">
        <v>142</v>
      </c>
      <c r="E22" s="112"/>
      <c r="F22" s="36"/>
      <c r="G22" s="36"/>
      <c r="H22" s="36" t="s">
        <v>2603</v>
      </c>
      <c r="I22" s="21"/>
      <c r="J22" s="21"/>
      <c r="K22" s="21"/>
      <c r="L22" s="21"/>
      <c r="M22" s="21"/>
      <c r="N22" s="21"/>
    </row>
    <row r="23" spans="1:14" ht="314">
      <c r="A23" s="36" t="s">
        <v>598</v>
      </c>
      <c r="B23" s="36" t="s">
        <v>599</v>
      </c>
      <c r="C23" s="36" t="s">
        <v>73</v>
      </c>
      <c r="D23" s="36" t="s">
        <v>231</v>
      </c>
      <c r="E23" s="112"/>
      <c r="F23" s="36" t="s">
        <v>615</v>
      </c>
      <c r="G23" s="36" t="s">
        <v>616</v>
      </c>
      <c r="H23" s="36"/>
      <c r="I23" s="21"/>
      <c r="J23" s="21"/>
      <c r="K23" s="21"/>
      <c r="L23" s="21"/>
      <c r="M23" s="21"/>
      <c r="N23" s="21"/>
    </row>
    <row r="24" spans="1:14" ht="195">
      <c r="A24" s="36" t="s">
        <v>622</v>
      </c>
      <c r="B24" s="36" t="s">
        <v>623</v>
      </c>
      <c r="C24" s="36" t="s">
        <v>73</v>
      </c>
      <c r="D24" s="36" t="s">
        <v>85</v>
      </c>
      <c r="E24" s="36" t="s">
        <v>641</v>
      </c>
      <c r="F24" s="112"/>
      <c r="G24" s="112"/>
      <c r="H24" s="112"/>
      <c r="I24" s="21"/>
      <c r="J24" s="21"/>
      <c r="K24" s="21"/>
      <c r="L24" s="21"/>
      <c r="M24" s="21"/>
      <c r="N24" s="21"/>
    </row>
    <row r="25" spans="1:14" ht="180">
      <c r="A25" s="36" t="s">
        <v>645</v>
      </c>
      <c r="B25" s="36" t="s">
        <v>646</v>
      </c>
      <c r="C25" s="36" t="s">
        <v>73</v>
      </c>
      <c r="D25" s="36" t="s">
        <v>142</v>
      </c>
      <c r="E25" s="112"/>
      <c r="F25" s="112"/>
      <c r="G25" s="112"/>
      <c r="H25" s="36" t="s">
        <v>663</v>
      </c>
      <c r="I25" s="21"/>
      <c r="J25" s="21"/>
      <c r="K25" s="21"/>
      <c r="L25" s="21"/>
      <c r="M25" s="21"/>
      <c r="N25" s="21"/>
    </row>
    <row r="26" spans="1:14" ht="135">
      <c r="A26" s="36" t="s">
        <v>668</v>
      </c>
      <c r="B26" s="36" t="s">
        <v>669</v>
      </c>
      <c r="C26" s="36" t="s">
        <v>73</v>
      </c>
      <c r="D26" s="36" t="s">
        <v>85</v>
      </c>
      <c r="E26" s="36" t="s">
        <v>688</v>
      </c>
      <c r="F26" s="112"/>
      <c r="G26" s="112"/>
      <c r="H26" s="112"/>
      <c r="I26" s="21"/>
      <c r="J26" s="21"/>
      <c r="K26" s="21"/>
      <c r="L26" s="21"/>
      <c r="M26" s="21"/>
      <c r="N26" s="21"/>
    </row>
    <row r="27" spans="1:14" ht="135">
      <c r="A27" s="36" t="s">
        <v>693</v>
      </c>
      <c r="B27" s="36" t="s">
        <v>694</v>
      </c>
      <c r="C27" s="36" t="s">
        <v>73</v>
      </c>
      <c r="D27" s="36" t="s">
        <v>85</v>
      </c>
      <c r="E27" s="36" t="s">
        <v>709</v>
      </c>
      <c r="F27" s="112"/>
      <c r="G27" s="112"/>
      <c r="H27" s="112"/>
      <c r="I27" s="21"/>
      <c r="J27" s="21"/>
      <c r="K27" s="21"/>
      <c r="L27" s="21"/>
      <c r="M27" s="21"/>
      <c r="N27" s="21"/>
    </row>
    <row r="28" spans="1:14" ht="240">
      <c r="A28" s="36" t="s">
        <v>714</v>
      </c>
      <c r="B28" s="36" t="s">
        <v>715</v>
      </c>
      <c r="C28" s="36" t="s">
        <v>73</v>
      </c>
      <c r="D28" s="36" t="s">
        <v>231</v>
      </c>
      <c r="E28" s="112"/>
      <c r="F28" s="36" t="s">
        <v>734</v>
      </c>
      <c r="G28" s="36" t="s">
        <v>735</v>
      </c>
      <c r="H28" s="112"/>
      <c r="I28" s="21"/>
      <c r="J28" s="21"/>
      <c r="K28" s="21"/>
      <c r="L28" s="21"/>
      <c r="M28" s="21"/>
      <c r="N28" s="21"/>
    </row>
    <row r="29" spans="1:14" ht="180">
      <c r="A29" s="36" t="s">
        <v>740</v>
      </c>
      <c r="B29" s="36" t="s">
        <v>741</v>
      </c>
      <c r="C29" s="36" t="s">
        <v>73</v>
      </c>
      <c r="D29" s="36" t="s">
        <v>85</v>
      </c>
      <c r="E29" s="36" t="s">
        <v>762</v>
      </c>
      <c r="F29" s="112"/>
      <c r="G29" s="112"/>
      <c r="H29" s="112"/>
      <c r="I29" s="21"/>
      <c r="J29" s="21"/>
      <c r="K29" s="21"/>
      <c r="L29" s="21"/>
      <c r="M29" s="21"/>
      <c r="N29" s="21"/>
    </row>
    <row r="30" spans="1:14" ht="165">
      <c r="A30" s="235" t="s">
        <v>768</v>
      </c>
      <c r="B30" s="36" t="s">
        <v>769</v>
      </c>
      <c r="C30" s="36" t="s">
        <v>73</v>
      </c>
      <c r="D30" s="36" t="s">
        <v>231</v>
      </c>
      <c r="E30" s="112"/>
      <c r="F30" s="36" t="s">
        <v>784</v>
      </c>
      <c r="G30" s="36" t="s">
        <v>785</v>
      </c>
      <c r="H30" s="112"/>
      <c r="I30" s="21"/>
      <c r="J30" s="21"/>
      <c r="K30" s="21"/>
      <c r="L30" s="21"/>
      <c r="M30" s="21"/>
      <c r="N30" s="21"/>
    </row>
    <row r="31" spans="1:14" ht="255">
      <c r="A31" s="36" t="s">
        <v>792</v>
      </c>
      <c r="B31" s="36" t="s">
        <v>793</v>
      </c>
      <c r="C31" s="36" t="s">
        <v>73</v>
      </c>
      <c r="D31" s="36" t="s">
        <v>85</v>
      </c>
      <c r="E31" s="36" t="s">
        <v>812</v>
      </c>
      <c r="F31" s="112"/>
      <c r="G31" s="112"/>
      <c r="H31" s="112"/>
      <c r="I31" s="21"/>
      <c r="J31" s="21"/>
      <c r="K31" s="21"/>
      <c r="L31" s="21"/>
      <c r="M31" s="21"/>
      <c r="N31" s="21"/>
    </row>
    <row r="32" spans="1:14" ht="409.6">
      <c r="A32" s="36" t="s">
        <v>817</v>
      </c>
      <c r="B32" s="36" t="s">
        <v>818</v>
      </c>
      <c r="C32" s="36" t="s">
        <v>73</v>
      </c>
      <c r="D32" s="36" t="s">
        <v>231</v>
      </c>
      <c r="E32" s="112"/>
      <c r="F32" s="36" t="s">
        <v>837</v>
      </c>
      <c r="G32" s="36" t="s">
        <v>838</v>
      </c>
      <c r="H32" s="112"/>
      <c r="I32" s="21"/>
      <c r="J32" s="21"/>
      <c r="K32" s="21"/>
      <c r="L32" s="21"/>
      <c r="M32" s="21"/>
      <c r="N32" s="21"/>
    </row>
    <row r="33" spans="1:14" ht="150">
      <c r="A33" s="36" t="s">
        <v>864</v>
      </c>
      <c r="B33" s="36" t="s">
        <v>865</v>
      </c>
      <c r="C33" s="36" t="s">
        <v>73</v>
      </c>
      <c r="D33" s="36" t="s">
        <v>85</v>
      </c>
      <c r="E33" s="36" t="s">
        <v>881</v>
      </c>
      <c r="F33" s="112"/>
      <c r="G33" s="112"/>
      <c r="H33" s="112"/>
      <c r="I33" s="21"/>
      <c r="J33" s="21"/>
      <c r="K33" s="21"/>
      <c r="L33" s="21"/>
      <c r="M33" s="21"/>
      <c r="N33" s="21"/>
    </row>
    <row r="34" spans="1:14" ht="370">
      <c r="A34" s="36" t="s">
        <v>886</v>
      </c>
      <c r="B34" s="36" t="s">
        <v>887</v>
      </c>
      <c r="C34" s="36" t="s">
        <v>73</v>
      </c>
      <c r="D34" s="36" t="s">
        <v>85</v>
      </c>
      <c r="E34" s="36" t="s">
        <v>903</v>
      </c>
      <c r="F34" s="112"/>
      <c r="G34" s="112"/>
      <c r="H34" s="112"/>
      <c r="I34" s="21"/>
      <c r="J34" s="21"/>
      <c r="K34" s="21"/>
      <c r="L34" s="21"/>
      <c r="M34" s="21"/>
      <c r="N34" s="21"/>
    </row>
    <row r="35" spans="1:14" ht="165">
      <c r="A35" s="235" t="s">
        <v>908</v>
      </c>
      <c r="B35" s="36" t="s">
        <v>909</v>
      </c>
      <c r="C35" s="36" t="s">
        <v>73</v>
      </c>
      <c r="D35" s="36" t="s">
        <v>85</v>
      </c>
      <c r="E35" s="36" t="s">
        <v>923</v>
      </c>
      <c r="F35" s="112"/>
      <c r="G35" s="112"/>
      <c r="H35" s="112"/>
      <c r="I35" s="21"/>
      <c r="J35" s="21"/>
      <c r="K35" s="21"/>
      <c r="L35" s="21"/>
      <c r="M35" s="21"/>
      <c r="N35" s="21"/>
    </row>
    <row r="36" spans="1:14" ht="356">
      <c r="A36" s="36" t="s">
        <v>929</v>
      </c>
      <c r="B36" s="36" t="s">
        <v>930</v>
      </c>
      <c r="C36" s="36" t="s">
        <v>73</v>
      </c>
      <c r="D36" s="36" t="s">
        <v>85</v>
      </c>
      <c r="E36" s="36" t="s">
        <v>950</v>
      </c>
      <c r="F36" s="112"/>
      <c r="G36" s="112"/>
      <c r="H36" s="112"/>
      <c r="I36" s="21"/>
      <c r="J36" s="21"/>
      <c r="K36" s="21"/>
      <c r="L36" s="21"/>
      <c r="M36" s="21"/>
      <c r="N36" s="21"/>
    </row>
    <row r="37" spans="1:14" ht="409.6">
      <c r="A37" s="36" t="s">
        <v>955</v>
      </c>
      <c r="B37" s="36" t="s">
        <v>956</v>
      </c>
      <c r="C37" s="36" t="s">
        <v>73</v>
      </c>
      <c r="D37" s="36" t="s">
        <v>231</v>
      </c>
      <c r="E37" s="112"/>
      <c r="F37" s="36" t="s">
        <v>972</v>
      </c>
      <c r="G37" s="36" t="s">
        <v>973</v>
      </c>
      <c r="H37" s="112"/>
      <c r="I37" s="21"/>
      <c r="J37" s="21"/>
      <c r="K37" s="21"/>
      <c r="L37" s="21"/>
      <c r="M37" s="21"/>
      <c r="N37" s="21"/>
    </row>
    <row r="38" spans="1:14" ht="409.6">
      <c r="A38" s="36" t="s">
        <v>978</v>
      </c>
      <c r="B38" s="36" t="s">
        <v>979</v>
      </c>
      <c r="C38" s="36" t="s">
        <v>73</v>
      </c>
      <c r="D38" s="36" t="s">
        <v>85</v>
      </c>
      <c r="E38" s="36" t="s">
        <v>992</v>
      </c>
      <c r="F38" s="112"/>
      <c r="G38" s="112"/>
      <c r="H38" s="112"/>
      <c r="I38" s="21"/>
      <c r="J38" s="21"/>
      <c r="K38" s="21"/>
      <c r="L38" s="21"/>
      <c r="M38" s="21"/>
      <c r="N38" s="21"/>
    </row>
    <row r="39" spans="1:14" ht="342">
      <c r="A39" s="36" t="s">
        <v>995</v>
      </c>
      <c r="B39" s="36" t="s">
        <v>996</v>
      </c>
      <c r="C39" s="36" t="s">
        <v>73</v>
      </c>
      <c r="D39" s="36" t="s">
        <v>85</v>
      </c>
      <c r="E39" s="36" t="s">
        <v>1012</v>
      </c>
      <c r="F39" s="112"/>
      <c r="G39" s="112"/>
      <c r="H39" s="112"/>
      <c r="I39" s="21"/>
      <c r="J39" s="21"/>
      <c r="K39" s="21"/>
      <c r="L39" s="21"/>
      <c r="M39" s="21"/>
      <c r="N39" s="21"/>
    </row>
    <row r="40" spans="1:14" ht="409.6">
      <c r="A40" s="36" t="s">
        <v>1017</v>
      </c>
      <c r="B40" s="36" t="s">
        <v>1018</v>
      </c>
      <c r="C40" s="36" t="s">
        <v>73</v>
      </c>
      <c r="D40" s="36" t="s">
        <v>142</v>
      </c>
      <c r="E40" s="36"/>
      <c r="F40" s="112"/>
      <c r="G40" s="112"/>
      <c r="H40" s="36" t="s">
        <v>1037</v>
      </c>
      <c r="I40" s="21"/>
      <c r="J40" s="21"/>
      <c r="K40" s="21"/>
      <c r="L40" s="21"/>
      <c r="M40" s="21"/>
      <c r="N40" s="21"/>
    </row>
    <row r="41" spans="1:14" ht="285">
      <c r="A41" s="36" t="s">
        <v>295</v>
      </c>
      <c r="B41" s="36" t="s">
        <v>296</v>
      </c>
      <c r="C41" s="36" t="s">
        <v>73</v>
      </c>
      <c r="D41" s="36" t="s">
        <v>85</v>
      </c>
      <c r="E41" s="36" t="s">
        <v>317</v>
      </c>
      <c r="F41" s="112"/>
      <c r="G41" s="112"/>
      <c r="H41" s="112"/>
      <c r="I41" s="21"/>
      <c r="J41" s="21"/>
      <c r="K41" s="21"/>
      <c r="L41" s="21"/>
      <c r="M41" s="21"/>
      <c r="N41" s="21"/>
    </row>
    <row r="42" spans="1:14" ht="240">
      <c r="A42" s="36" t="s">
        <v>1042</v>
      </c>
      <c r="B42" s="36" t="s">
        <v>1043</v>
      </c>
      <c r="C42" s="36" t="s">
        <v>73</v>
      </c>
      <c r="D42" s="36" t="s">
        <v>85</v>
      </c>
      <c r="E42" s="36" t="s">
        <v>1061</v>
      </c>
      <c r="F42" s="112"/>
      <c r="G42" s="112"/>
      <c r="H42" s="112"/>
      <c r="I42" s="21"/>
      <c r="J42" s="21"/>
      <c r="K42" s="21"/>
      <c r="L42" s="21"/>
      <c r="M42" s="21"/>
      <c r="N42" s="21"/>
    </row>
    <row r="43" spans="1:14" ht="180">
      <c r="A43" s="36" t="s">
        <v>1065</v>
      </c>
      <c r="B43" s="36" t="s">
        <v>1066</v>
      </c>
      <c r="C43" s="36" t="s">
        <v>73</v>
      </c>
      <c r="D43" s="36" t="s">
        <v>85</v>
      </c>
      <c r="E43" s="36" t="s">
        <v>1082</v>
      </c>
      <c r="F43" s="112"/>
      <c r="G43" s="112"/>
      <c r="H43" s="112"/>
      <c r="I43" s="21"/>
      <c r="J43" s="21"/>
      <c r="K43" s="21"/>
      <c r="L43" s="21"/>
      <c r="M43" s="21"/>
      <c r="N43" s="21"/>
    </row>
    <row r="44" spans="1:14" ht="285">
      <c r="A44" s="36" t="s">
        <v>1087</v>
      </c>
      <c r="B44" s="36" t="s">
        <v>1088</v>
      </c>
      <c r="C44" s="36" t="s">
        <v>73</v>
      </c>
      <c r="D44" s="36" t="s">
        <v>85</v>
      </c>
      <c r="E44" s="36" t="s">
        <v>1103</v>
      </c>
      <c r="F44" s="112"/>
      <c r="G44" s="112"/>
      <c r="H44" s="112"/>
      <c r="I44" s="21"/>
      <c r="J44" s="21"/>
      <c r="K44" s="21"/>
      <c r="L44" s="21"/>
      <c r="M44" s="21"/>
      <c r="N44" s="21"/>
    </row>
    <row r="45" spans="1:14" ht="150">
      <c r="A45" s="36" t="s">
        <v>1109</v>
      </c>
      <c r="B45" s="36" t="s">
        <v>1110</v>
      </c>
      <c r="C45" s="36" t="s">
        <v>73</v>
      </c>
      <c r="D45" s="36" t="s">
        <v>85</v>
      </c>
      <c r="E45" s="36" t="s">
        <v>1126</v>
      </c>
      <c r="F45" s="112"/>
      <c r="G45" s="112"/>
      <c r="H45" s="112"/>
      <c r="I45" s="21"/>
      <c r="J45" s="21"/>
      <c r="K45" s="21"/>
      <c r="L45" s="21"/>
      <c r="M45" s="21"/>
      <c r="N45" s="21"/>
    </row>
    <row r="46" spans="1:14" ht="409.6">
      <c r="A46" s="36" t="s">
        <v>1153</v>
      </c>
      <c r="B46" s="36" t="s">
        <v>1154</v>
      </c>
      <c r="C46" s="36" t="s">
        <v>73</v>
      </c>
      <c r="D46" s="36" t="s">
        <v>231</v>
      </c>
      <c r="E46" s="112"/>
      <c r="F46" s="36" t="s">
        <v>1172</v>
      </c>
      <c r="G46" s="36" t="s">
        <v>1173</v>
      </c>
      <c r="H46" s="112"/>
      <c r="I46" s="21"/>
      <c r="J46" s="21"/>
      <c r="K46" s="21"/>
      <c r="L46" s="21"/>
      <c r="M46" s="21"/>
      <c r="N46" s="21"/>
    </row>
    <row r="47" spans="1:14" ht="342">
      <c r="A47" s="112" t="s">
        <v>445</v>
      </c>
      <c r="B47" s="112" t="s">
        <v>446</v>
      </c>
      <c r="C47" s="36" t="s">
        <v>73</v>
      </c>
      <c r="D47" s="36" t="s">
        <v>231</v>
      </c>
      <c r="E47" s="36"/>
      <c r="F47" s="36" t="s">
        <v>465</v>
      </c>
      <c r="G47" s="36" t="s">
        <v>466</v>
      </c>
      <c r="H47" s="36"/>
      <c r="I47" s="21"/>
      <c r="J47" s="21"/>
      <c r="K47" s="21"/>
      <c r="L47" s="21"/>
      <c r="M47" s="21"/>
      <c r="N47" s="21"/>
    </row>
    <row r="48" spans="1:14" ht="240">
      <c r="A48" s="112" t="s">
        <v>1129</v>
      </c>
      <c r="B48" s="112" t="s">
        <v>1130</v>
      </c>
      <c r="C48" s="36" t="s">
        <v>73</v>
      </c>
      <c r="D48" s="36" t="s">
        <v>231</v>
      </c>
      <c r="E48" s="36"/>
      <c r="F48" s="36" t="s">
        <v>1147</v>
      </c>
      <c r="G48" s="36" t="s">
        <v>1148</v>
      </c>
      <c r="H48" s="36"/>
      <c r="I48" s="21"/>
      <c r="J48" s="21"/>
      <c r="K48" s="21"/>
      <c r="L48" s="21"/>
      <c r="M48" s="21"/>
      <c r="N48" s="21"/>
    </row>
    <row r="49" spans="1:14" ht="328">
      <c r="A49" s="112" t="s">
        <v>842</v>
      </c>
      <c r="B49" s="112" t="s">
        <v>843</v>
      </c>
      <c r="C49" s="36" t="s">
        <v>73</v>
      </c>
      <c r="D49" s="36" t="s">
        <v>231</v>
      </c>
      <c r="E49" s="36"/>
      <c r="F49" s="36" t="s">
        <v>858</v>
      </c>
      <c r="G49" s="36" t="s">
        <v>859</v>
      </c>
      <c r="H49" s="36"/>
      <c r="I49" s="21"/>
      <c r="J49" s="21"/>
      <c r="K49" s="21"/>
      <c r="L49" s="21"/>
      <c r="M49" s="21"/>
      <c r="N49" s="21"/>
    </row>
    <row r="50" spans="1:14" ht="225">
      <c r="A50" s="112" t="s">
        <v>1177</v>
      </c>
      <c r="B50" s="112" t="s">
        <v>1178</v>
      </c>
      <c r="C50" s="36" t="s">
        <v>73</v>
      </c>
      <c r="D50" s="36" t="s">
        <v>231</v>
      </c>
      <c r="E50" s="36"/>
      <c r="F50" s="36" t="s">
        <v>1192</v>
      </c>
      <c r="G50" s="36" t="s">
        <v>1193</v>
      </c>
      <c r="H50" s="36"/>
      <c r="I50" s="21"/>
      <c r="J50" s="21"/>
      <c r="K50" s="21"/>
      <c r="L50" s="21"/>
      <c r="M50" s="21"/>
      <c r="N50" s="21"/>
    </row>
    <row r="51" spans="1:14">
      <c r="A51" s="11"/>
      <c r="B51" s="11"/>
      <c r="C51" s="11"/>
      <c r="D51" s="11"/>
      <c r="E51" s="11"/>
      <c r="F51" s="11"/>
      <c r="G51" s="11"/>
      <c r="H51" s="11"/>
      <c r="I51" s="21"/>
      <c r="J51" s="21"/>
      <c r="K51" s="21"/>
      <c r="L51" s="21"/>
      <c r="M51" s="21"/>
      <c r="N51" s="21"/>
    </row>
    <row r="52" spans="1:14">
      <c r="A52" s="11"/>
      <c r="B52" s="11"/>
      <c r="C52" s="11"/>
      <c r="D52" s="11"/>
      <c r="E52" s="11"/>
      <c r="F52" s="11"/>
      <c r="G52" s="11"/>
      <c r="H52" s="11"/>
      <c r="I52" s="21"/>
      <c r="J52" s="21"/>
      <c r="K52" s="21"/>
      <c r="L52" s="21"/>
      <c r="M52" s="21"/>
      <c r="N52" s="21"/>
    </row>
    <row r="53" spans="1:14">
      <c r="A53" s="108" t="s">
        <v>2604</v>
      </c>
      <c r="B53" s="108"/>
      <c r="C53" s="108"/>
      <c r="D53" s="108"/>
      <c r="E53" s="11"/>
      <c r="F53" s="11"/>
      <c r="G53" s="11"/>
      <c r="H53" s="11"/>
      <c r="I53" s="21"/>
      <c r="J53" s="21"/>
      <c r="K53" s="21"/>
      <c r="L53" s="21"/>
      <c r="M53" s="21"/>
      <c r="N53" s="21"/>
    </row>
    <row r="54" spans="1:14">
      <c r="A54" s="187" t="s">
        <v>2605</v>
      </c>
      <c r="B54" s="187" t="s">
        <v>2316</v>
      </c>
      <c r="C54" s="187" t="s">
        <v>1937</v>
      </c>
      <c r="D54" s="11"/>
      <c r="E54" s="11"/>
      <c r="F54" s="11"/>
      <c r="G54" s="11"/>
      <c r="H54" s="11"/>
      <c r="I54" s="21"/>
      <c r="J54" s="21"/>
      <c r="K54" s="21"/>
      <c r="L54" s="21"/>
      <c r="M54" s="21"/>
      <c r="N54" s="21"/>
    </row>
    <row r="55" spans="1:14">
      <c r="A55" s="112" t="s">
        <v>73</v>
      </c>
      <c r="B55" s="112">
        <f>COUNTIF(C5:C50,"Yes")</f>
        <v>46</v>
      </c>
      <c r="C55" s="260">
        <f>(B55/46)</f>
        <v>1</v>
      </c>
      <c r="D55" s="11"/>
      <c r="E55" s="11"/>
      <c r="F55" s="11"/>
      <c r="G55" s="11"/>
      <c r="H55" s="11"/>
      <c r="I55" s="21"/>
      <c r="J55" s="21"/>
      <c r="K55" s="21"/>
      <c r="L55" s="21"/>
      <c r="M55" s="21"/>
      <c r="N55" s="21"/>
    </row>
    <row r="56" spans="1:14">
      <c r="A56" s="112" t="s">
        <v>63</v>
      </c>
      <c r="B56" s="112">
        <f>COUNTIF(C5:C50,"No")</f>
        <v>0</v>
      </c>
      <c r="C56" s="252">
        <f>(B56/43)</f>
        <v>0</v>
      </c>
      <c r="D56" s="11"/>
      <c r="E56" s="11"/>
      <c r="F56" s="11"/>
      <c r="G56" s="11"/>
      <c r="H56" s="11"/>
      <c r="I56" s="21"/>
      <c r="J56" s="21"/>
      <c r="K56" s="21"/>
      <c r="L56" s="21"/>
      <c r="M56" s="21"/>
      <c r="N56" s="21"/>
    </row>
    <row r="57" spans="1:14">
      <c r="A57" s="11"/>
      <c r="B57" s="11"/>
      <c r="C57" s="11"/>
      <c r="D57" s="11"/>
      <c r="E57" s="11"/>
      <c r="F57" s="11"/>
      <c r="G57" s="11"/>
      <c r="H57" s="11"/>
      <c r="I57" s="21"/>
      <c r="J57" s="21"/>
      <c r="K57" s="21"/>
      <c r="L57" s="21"/>
      <c r="M57" s="21"/>
      <c r="N57" s="21"/>
    </row>
    <row r="58" spans="1:14">
      <c r="A58" s="11"/>
      <c r="B58" s="11"/>
      <c r="C58" s="11"/>
      <c r="D58" s="11"/>
      <c r="E58" s="11"/>
      <c r="F58" s="11"/>
      <c r="G58" s="11"/>
      <c r="H58" s="11"/>
      <c r="I58" s="21"/>
      <c r="J58" s="21"/>
      <c r="K58" s="21"/>
      <c r="L58" s="21"/>
      <c r="M58" s="21"/>
      <c r="N58" s="21"/>
    </row>
    <row r="59" spans="1:14">
      <c r="A59" s="11"/>
      <c r="B59" s="11"/>
      <c r="C59" s="11"/>
      <c r="D59" s="11"/>
      <c r="E59" s="11"/>
      <c r="F59" s="11"/>
      <c r="G59" s="11"/>
      <c r="H59" s="11"/>
      <c r="I59" s="21"/>
      <c r="J59" s="21"/>
      <c r="K59" s="21"/>
      <c r="L59" s="21"/>
      <c r="M59" s="21"/>
      <c r="N59" s="21"/>
    </row>
    <row r="60" spans="1:14">
      <c r="A60" s="108" t="s">
        <v>2606</v>
      </c>
      <c r="B60" s="108"/>
      <c r="C60" s="108"/>
      <c r="D60" s="108"/>
      <c r="E60" s="11"/>
      <c r="F60" s="11"/>
      <c r="G60" s="11"/>
      <c r="H60" s="11"/>
      <c r="I60" s="21"/>
      <c r="J60" s="21"/>
      <c r="K60" s="21"/>
      <c r="L60" s="21"/>
      <c r="M60" s="21"/>
      <c r="N60" s="21"/>
    </row>
    <row r="61" spans="1:14">
      <c r="A61" s="187" t="s">
        <v>2607</v>
      </c>
      <c r="B61" s="187" t="s">
        <v>2316</v>
      </c>
      <c r="C61" s="187" t="s">
        <v>1937</v>
      </c>
      <c r="D61" s="11"/>
      <c r="E61" s="11"/>
      <c r="F61" s="11"/>
      <c r="G61" s="11"/>
      <c r="H61" s="11"/>
      <c r="I61" s="21"/>
      <c r="J61" s="21"/>
      <c r="K61" s="21"/>
      <c r="L61" s="21"/>
      <c r="M61" s="21"/>
      <c r="N61" s="21"/>
    </row>
    <row r="62" spans="1:14">
      <c r="A62" s="112" t="s">
        <v>85</v>
      </c>
      <c r="B62" s="112">
        <f>COUNTIF(D5:D50,"Positive")</f>
        <v>27</v>
      </c>
      <c r="C62" s="252">
        <f t="shared" ref="C62:C64" si="0">(B62/43)</f>
        <v>0.62790697674418605</v>
      </c>
      <c r="D62" s="11"/>
      <c r="E62" s="11"/>
      <c r="F62" s="11"/>
      <c r="G62" s="11"/>
      <c r="H62" s="11"/>
      <c r="I62" s="21"/>
      <c r="J62" s="21"/>
      <c r="K62" s="21"/>
      <c r="L62" s="21"/>
      <c r="M62" s="21"/>
      <c r="N62" s="21"/>
    </row>
    <row r="63" spans="1:14">
      <c r="A63" s="112" t="s">
        <v>231</v>
      </c>
      <c r="B63" s="112">
        <f>COUNTIF(D5:D50,"Negative")</f>
        <v>12</v>
      </c>
      <c r="C63" s="252">
        <f t="shared" si="0"/>
        <v>0.27906976744186046</v>
      </c>
      <c r="D63" s="11"/>
      <c r="E63" s="11"/>
      <c r="F63" s="11"/>
      <c r="G63" s="11"/>
      <c r="H63" s="11"/>
      <c r="I63" s="21"/>
      <c r="J63" s="21"/>
      <c r="K63" s="21"/>
      <c r="L63" s="21"/>
      <c r="M63" s="21"/>
      <c r="N63" s="21"/>
    </row>
    <row r="64" spans="1:14">
      <c r="A64" s="112" t="s">
        <v>142</v>
      </c>
      <c r="B64" s="112">
        <f>COUNTIF(D5:D50,"Mixed")</f>
        <v>7</v>
      </c>
      <c r="C64" s="252">
        <f t="shared" si="0"/>
        <v>0.16279069767441862</v>
      </c>
      <c r="D64" s="11"/>
      <c r="E64" s="11"/>
      <c r="F64" s="11"/>
      <c r="G64" s="11"/>
      <c r="H64" s="11"/>
      <c r="I64" s="21"/>
      <c r="J64" s="21"/>
      <c r="K64" s="21"/>
      <c r="L64" s="21"/>
      <c r="M64" s="21"/>
      <c r="N64" s="21"/>
    </row>
    <row r="65" spans="1:14">
      <c r="A65" s="11"/>
      <c r="B65" s="11"/>
      <c r="C65" s="11"/>
      <c r="D65" s="11"/>
      <c r="E65" s="11"/>
      <c r="F65" s="11"/>
      <c r="G65" s="11"/>
      <c r="H65" s="11"/>
      <c r="I65" s="21"/>
      <c r="J65" s="21"/>
      <c r="K65" s="21"/>
      <c r="L65" s="21"/>
      <c r="M65" s="21"/>
      <c r="N65" s="21"/>
    </row>
    <row r="66" spans="1:14">
      <c r="A66" s="11"/>
      <c r="B66" s="11"/>
      <c r="C66" s="11"/>
      <c r="D66" s="11"/>
      <c r="E66" s="11"/>
      <c r="F66" s="11"/>
      <c r="G66" s="11"/>
      <c r="H66" s="11"/>
      <c r="I66" s="21"/>
      <c r="J66" s="21"/>
      <c r="K66" s="21"/>
      <c r="L66" s="21"/>
      <c r="M66" s="21"/>
      <c r="N66" s="21"/>
    </row>
    <row r="67" spans="1:14">
      <c r="A67" s="11"/>
      <c r="B67" s="11"/>
      <c r="C67" s="11"/>
      <c r="D67" s="11"/>
      <c r="E67" s="11"/>
      <c r="F67" s="11"/>
      <c r="G67" s="11"/>
      <c r="H67" s="11"/>
      <c r="I67" s="21"/>
      <c r="J67" s="21"/>
      <c r="K67" s="21"/>
      <c r="L67" s="21"/>
      <c r="M67" s="21"/>
      <c r="N67" s="21"/>
    </row>
    <row r="68" spans="1:14">
      <c r="A68" s="11"/>
      <c r="B68" s="11"/>
      <c r="C68" s="11"/>
      <c r="D68" s="11"/>
      <c r="E68" s="11"/>
      <c r="F68" s="11"/>
      <c r="G68" s="11"/>
      <c r="H68" s="11"/>
      <c r="I68" s="21"/>
      <c r="J68" s="21"/>
      <c r="K68" s="21"/>
      <c r="L68" s="21"/>
      <c r="M68" s="21"/>
      <c r="N68" s="21"/>
    </row>
    <row r="69" spans="1:14">
      <c r="A69" s="11"/>
      <c r="B69" s="11"/>
      <c r="C69" s="11"/>
      <c r="D69" s="11"/>
      <c r="E69" s="11"/>
      <c r="F69" s="11"/>
      <c r="G69" s="11"/>
      <c r="H69" s="11"/>
      <c r="I69" s="21"/>
      <c r="J69" s="21"/>
      <c r="K69" s="21"/>
      <c r="L69" s="21"/>
      <c r="M69" s="21"/>
      <c r="N69" s="21"/>
    </row>
    <row r="70" spans="1:14">
      <c r="A70" s="11"/>
      <c r="B70" s="11"/>
      <c r="C70" s="11"/>
      <c r="D70" s="11"/>
      <c r="E70" s="11"/>
      <c r="F70" s="11"/>
      <c r="G70" s="11"/>
      <c r="H70" s="11"/>
      <c r="I70" s="21"/>
      <c r="J70" s="21"/>
      <c r="K70" s="21"/>
      <c r="L70" s="21"/>
      <c r="M70" s="21"/>
      <c r="N70" s="21"/>
    </row>
    <row r="71" spans="1:14">
      <c r="A71" s="11"/>
      <c r="B71" s="11"/>
      <c r="C71" s="11"/>
      <c r="D71" s="11"/>
      <c r="E71" s="11"/>
      <c r="F71" s="11"/>
      <c r="G71" s="11"/>
      <c r="H71" s="11"/>
      <c r="I71" s="21"/>
      <c r="J71" s="21"/>
      <c r="K71" s="21"/>
      <c r="L71" s="21"/>
      <c r="M71" s="21"/>
      <c r="N71" s="21"/>
    </row>
    <row r="72" spans="1:14">
      <c r="A72" s="11"/>
      <c r="B72" s="11"/>
      <c r="C72" s="11"/>
      <c r="D72" s="11"/>
      <c r="E72" s="11"/>
      <c r="F72" s="11"/>
      <c r="G72" s="11"/>
      <c r="H72" s="11"/>
      <c r="I72" s="21"/>
      <c r="J72" s="21"/>
      <c r="K72" s="21"/>
      <c r="L72" s="21"/>
      <c r="M72" s="21"/>
      <c r="N72" s="21"/>
    </row>
    <row r="73" spans="1:14">
      <c r="A73" s="11"/>
      <c r="B73" s="11"/>
      <c r="C73" s="11"/>
      <c r="D73" s="11"/>
      <c r="E73" s="11"/>
      <c r="F73" s="11"/>
      <c r="G73" s="11"/>
      <c r="H73" s="11"/>
      <c r="I73" s="21"/>
      <c r="J73" s="21"/>
      <c r="K73" s="21"/>
      <c r="L73" s="21"/>
      <c r="M73" s="21"/>
      <c r="N73" s="21"/>
    </row>
    <row r="74" spans="1:14">
      <c r="A74" s="11"/>
      <c r="B74" s="11"/>
      <c r="C74" s="11"/>
      <c r="D74" s="11"/>
      <c r="E74" s="11"/>
      <c r="F74" s="11"/>
      <c r="G74" s="11"/>
      <c r="H74" s="11"/>
      <c r="I74" s="21"/>
      <c r="J74" s="21"/>
      <c r="K74" s="21"/>
      <c r="L74" s="21"/>
      <c r="M74" s="21"/>
      <c r="N74" s="21"/>
    </row>
    <row r="75" spans="1:14">
      <c r="A75" s="11"/>
      <c r="B75" s="11"/>
      <c r="C75" s="11"/>
      <c r="D75" s="11"/>
      <c r="E75" s="11"/>
      <c r="F75" s="11"/>
      <c r="G75" s="11"/>
      <c r="H75" s="11"/>
      <c r="I75" s="21"/>
      <c r="J75" s="21"/>
      <c r="K75" s="21"/>
      <c r="L75" s="21"/>
      <c r="M75" s="21"/>
      <c r="N75" s="21"/>
    </row>
    <row r="76" spans="1:14">
      <c r="A76" s="11"/>
      <c r="B76" s="11"/>
      <c r="C76" s="11"/>
      <c r="D76" s="11"/>
      <c r="E76" s="11"/>
      <c r="F76" s="11"/>
      <c r="G76" s="11"/>
      <c r="H76" s="11"/>
      <c r="I76" s="21"/>
      <c r="J76" s="21"/>
      <c r="K76" s="21"/>
      <c r="L76" s="21"/>
      <c r="M76" s="21"/>
      <c r="N76" s="21"/>
    </row>
    <row r="77" spans="1:14">
      <c r="A77" s="11"/>
      <c r="B77" s="11"/>
      <c r="C77" s="11"/>
      <c r="D77" s="11"/>
      <c r="E77" s="11"/>
      <c r="F77" s="11"/>
      <c r="G77" s="11"/>
      <c r="H77" s="11"/>
      <c r="I77" s="21"/>
      <c r="J77" s="21"/>
      <c r="K77" s="21"/>
      <c r="L77" s="21"/>
      <c r="M77" s="21"/>
      <c r="N77" s="21"/>
    </row>
    <row r="78" spans="1:14">
      <c r="A78" s="11"/>
      <c r="B78" s="11"/>
      <c r="C78" s="11"/>
      <c r="D78" s="11"/>
      <c r="E78" s="11"/>
      <c r="F78" s="11"/>
      <c r="G78" s="11"/>
      <c r="H78" s="11"/>
      <c r="I78" s="21"/>
      <c r="J78" s="21"/>
      <c r="K78" s="21"/>
      <c r="L78" s="21"/>
      <c r="M78" s="21"/>
      <c r="N78" s="21"/>
    </row>
    <row r="79" spans="1:14">
      <c r="A79" s="11"/>
      <c r="B79" s="11"/>
      <c r="C79" s="11"/>
      <c r="D79" s="11"/>
      <c r="E79" s="11"/>
      <c r="F79" s="11"/>
      <c r="G79" s="11"/>
      <c r="H79" s="11"/>
      <c r="I79" s="21"/>
      <c r="J79" s="21"/>
      <c r="K79" s="21"/>
      <c r="L79" s="21"/>
      <c r="M79" s="21"/>
      <c r="N79" s="21"/>
    </row>
    <row r="80" spans="1:14">
      <c r="A80" s="11"/>
      <c r="B80" s="11"/>
      <c r="C80" s="11"/>
      <c r="D80" s="11"/>
      <c r="E80" s="11"/>
      <c r="F80" s="11"/>
      <c r="G80" s="11"/>
      <c r="H80" s="11"/>
      <c r="I80" s="21"/>
      <c r="J80" s="21"/>
      <c r="K80" s="21"/>
      <c r="L80" s="21"/>
      <c r="M80" s="21"/>
      <c r="N80" s="21"/>
    </row>
    <row r="81" spans="1:14">
      <c r="A81" s="11"/>
      <c r="B81" s="11"/>
      <c r="C81" s="11"/>
      <c r="D81" s="11"/>
      <c r="E81" s="11"/>
      <c r="F81" s="11"/>
      <c r="G81" s="11"/>
      <c r="H81" s="11"/>
      <c r="I81" s="21"/>
      <c r="J81" s="21"/>
      <c r="K81" s="21"/>
      <c r="L81" s="21"/>
      <c r="M81" s="21"/>
      <c r="N81" s="21"/>
    </row>
    <row r="82" spans="1:14">
      <c r="A82" s="11"/>
      <c r="B82" s="11"/>
      <c r="C82" s="11"/>
      <c r="D82" s="11"/>
      <c r="E82" s="11"/>
      <c r="F82" s="11"/>
      <c r="G82" s="11"/>
      <c r="H82" s="11"/>
      <c r="I82" s="21"/>
      <c r="J82" s="21"/>
      <c r="K82" s="21"/>
      <c r="L82" s="21"/>
      <c r="M82" s="21"/>
      <c r="N82" s="21"/>
    </row>
    <row r="83" spans="1:14">
      <c r="A83" s="11"/>
      <c r="B83" s="11"/>
      <c r="C83" s="11"/>
      <c r="D83" s="11"/>
      <c r="E83" s="11"/>
      <c r="F83" s="11"/>
      <c r="G83" s="11"/>
      <c r="H83" s="11"/>
      <c r="I83" s="21"/>
      <c r="J83" s="21"/>
      <c r="K83" s="21"/>
      <c r="L83" s="21"/>
      <c r="M83" s="21"/>
      <c r="N83" s="21"/>
    </row>
    <row r="84" spans="1:14">
      <c r="A84" s="11"/>
      <c r="B84" s="11"/>
      <c r="C84" s="11"/>
      <c r="D84" s="11"/>
      <c r="E84" s="11"/>
      <c r="F84" s="11"/>
      <c r="G84" s="11"/>
      <c r="H84" s="11"/>
      <c r="I84" s="21"/>
      <c r="J84" s="21"/>
      <c r="K84" s="21"/>
      <c r="L84" s="21"/>
      <c r="M84" s="21"/>
      <c r="N84" s="21"/>
    </row>
    <row r="85" spans="1:14">
      <c r="A85" s="11"/>
      <c r="B85" s="11"/>
      <c r="C85" s="11"/>
      <c r="D85" s="11"/>
      <c r="E85" s="11"/>
      <c r="F85" s="11"/>
      <c r="G85" s="11"/>
      <c r="H85" s="11"/>
      <c r="I85" s="21"/>
      <c r="J85" s="21"/>
      <c r="K85" s="21"/>
      <c r="L85" s="21"/>
      <c r="M85" s="21"/>
      <c r="N85" s="21"/>
    </row>
    <row r="86" spans="1:14">
      <c r="A86" s="11"/>
      <c r="B86" s="11"/>
      <c r="C86" s="11"/>
      <c r="D86" s="11"/>
      <c r="E86" s="11"/>
      <c r="F86" s="11"/>
      <c r="G86" s="11"/>
      <c r="H86" s="11"/>
      <c r="I86" s="21"/>
      <c r="J86" s="21"/>
      <c r="K86" s="21"/>
      <c r="L86" s="21"/>
      <c r="M86" s="21"/>
      <c r="N86" s="21"/>
    </row>
    <row r="87" spans="1:14">
      <c r="A87" s="11"/>
      <c r="B87" s="11"/>
      <c r="C87" s="11"/>
      <c r="D87" s="11"/>
      <c r="E87" s="11"/>
      <c r="F87" s="11"/>
      <c r="G87" s="11"/>
      <c r="H87" s="11"/>
      <c r="I87" s="21"/>
      <c r="J87" s="21"/>
      <c r="K87" s="21"/>
      <c r="L87" s="21"/>
      <c r="M87" s="21"/>
      <c r="N87" s="21"/>
    </row>
    <row r="88" spans="1:14">
      <c r="A88" s="11"/>
      <c r="B88" s="11"/>
      <c r="C88" s="11"/>
      <c r="D88" s="11"/>
      <c r="E88" s="11"/>
      <c r="F88" s="11"/>
      <c r="G88" s="11"/>
      <c r="H88" s="11"/>
      <c r="I88" s="21"/>
      <c r="J88" s="21"/>
      <c r="K88" s="21"/>
      <c r="L88" s="21"/>
      <c r="M88" s="21"/>
      <c r="N88" s="21"/>
    </row>
    <row r="89" spans="1:14">
      <c r="A89" s="11"/>
      <c r="B89" s="11"/>
      <c r="C89" s="11"/>
      <c r="D89" s="11"/>
      <c r="E89" s="11"/>
      <c r="F89" s="11"/>
      <c r="G89" s="11"/>
      <c r="H89" s="11"/>
      <c r="I89" s="21"/>
      <c r="J89" s="21"/>
      <c r="K89" s="21"/>
      <c r="L89" s="21"/>
      <c r="M89" s="21"/>
      <c r="N89" s="21"/>
    </row>
    <row r="90" spans="1:14">
      <c r="A90" s="11"/>
      <c r="B90" s="11"/>
      <c r="C90" s="11"/>
      <c r="D90" s="11"/>
      <c r="E90" s="11"/>
      <c r="F90" s="11"/>
      <c r="G90" s="11"/>
      <c r="H90" s="11"/>
      <c r="I90" s="21"/>
      <c r="J90" s="21"/>
      <c r="K90" s="21"/>
      <c r="L90" s="21"/>
      <c r="M90" s="21"/>
      <c r="N90" s="21"/>
    </row>
    <row r="91" spans="1:14">
      <c r="A91" s="11"/>
      <c r="B91" s="11"/>
      <c r="C91" s="11"/>
      <c r="D91" s="11"/>
      <c r="E91" s="11"/>
      <c r="F91" s="11"/>
      <c r="G91" s="11"/>
      <c r="H91" s="11"/>
      <c r="I91" s="21"/>
      <c r="J91" s="21"/>
      <c r="K91" s="21"/>
      <c r="L91" s="21"/>
      <c r="M91" s="21"/>
      <c r="N91" s="21"/>
    </row>
    <row r="92" spans="1:14">
      <c r="A92" s="11"/>
      <c r="B92" s="11"/>
      <c r="C92" s="11"/>
      <c r="D92" s="11"/>
      <c r="E92" s="11"/>
      <c r="F92" s="11"/>
      <c r="G92" s="11"/>
      <c r="H92" s="11"/>
      <c r="I92" s="21"/>
      <c r="J92" s="21"/>
      <c r="K92" s="21"/>
      <c r="L92" s="21"/>
      <c r="M92" s="21"/>
      <c r="N92" s="21"/>
    </row>
    <row r="93" spans="1:14">
      <c r="A93" s="11"/>
      <c r="B93" s="11"/>
      <c r="C93" s="11"/>
      <c r="D93" s="11"/>
      <c r="E93" s="11"/>
      <c r="F93" s="11"/>
      <c r="G93" s="11"/>
      <c r="H93" s="11"/>
      <c r="I93" s="21"/>
      <c r="J93" s="21"/>
      <c r="K93" s="21"/>
      <c r="L93" s="21"/>
      <c r="M93" s="21"/>
      <c r="N93" s="21"/>
    </row>
    <row r="94" spans="1:14">
      <c r="A94" s="11"/>
      <c r="B94" s="11"/>
      <c r="C94" s="11"/>
      <c r="D94" s="11"/>
      <c r="E94" s="11"/>
      <c r="F94" s="11"/>
      <c r="G94" s="11"/>
      <c r="H94" s="11"/>
      <c r="I94" s="21"/>
      <c r="J94" s="21"/>
      <c r="K94" s="21"/>
      <c r="L94" s="21"/>
      <c r="M94" s="21"/>
      <c r="N94" s="21"/>
    </row>
    <row r="95" spans="1:14">
      <c r="A95" s="11"/>
      <c r="B95" s="11"/>
      <c r="C95" s="11"/>
      <c r="D95" s="11"/>
      <c r="E95" s="11"/>
      <c r="F95" s="11"/>
      <c r="G95" s="11"/>
      <c r="H95" s="11"/>
      <c r="I95" s="21"/>
      <c r="J95" s="21"/>
      <c r="K95" s="21"/>
      <c r="L95" s="21"/>
      <c r="M95" s="21"/>
      <c r="N95" s="21"/>
    </row>
    <row r="96" spans="1:14">
      <c r="A96" s="11"/>
      <c r="B96" s="11"/>
      <c r="C96" s="11"/>
      <c r="D96" s="11"/>
      <c r="E96" s="11"/>
      <c r="F96" s="11"/>
      <c r="G96" s="11"/>
      <c r="H96" s="11"/>
      <c r="I96" s="21"/>
      <c r="J96" s="21"/>
      <c r="K96" s="21"/>
      <c r="L96" s="21"/>
      <c r="M96" s="21"/>
      <c r="N96" s="21"/>
    </row>
    <row r="97" spans="1:14">
      <c r="A97" s="11"/>
      <c r="B97" s="11"/>
      <c r="C97" s="11"/>
      <c r="D97" s="11"/>
      <c r="E97" s="11"/>
      <c r="F97" s="11"/>
      <c r="G97" s="11"/>
      <c r="H97" s="11"/>
      <c r="I97" s="21"/>
      <c r="J97" s="21"/>
      <c r="K97" s="21"/>
      <c r="L97" s="21"/>
      <c r="M97" s="21"/>
      <c r="N97" s="21"/>
    </row>
    <row r="98" spans="1:14">
      <c r="A98" s="11"/>
      <c r="B98" s="11"/>
      <c r="C98" s="11"/>
      <c r="D98" s="11"/>
      <c r="E98" s="11"/>
      <c r="F98" s="11"/>
      <c r="G98" s="11"/>
      <c r="H98" s="11"/>
      <c r="I98" s="21"/>
      <c r="J98" s="21"/>
      <c r="K98" s="21"/>
      <c r="L98" s="21"/>
      <c r="M98" s="21"/>
      <c r="N98" s="21"/>
    </row>
    <row r="99" spans="1:14">
      <c r="A99" s="11"/>
      <c r="B99" s="11"/>
      <c r="C99" s="11"/>
      <c r="D99" s="11"/>
      <c r="E99" s="11"/>
      <c r="F99" s="11"/>
      <c r="G99" s="11"/>
      <c r="H99" s="11"/>
      <c r="I99" s="21"/>
      <c r="J99" s="21"/>
      <c r="K99" s="21"/>
      <c r="L99" s="21"/>
      <c r="M99" s="21"/>
      <c r="N99" s="21"/>
    </row>
    <row r="100" spans="1:14">
      <c r="A100" s="11"/>
      <c r="B100" s="11"/>
      <c r="C100" s="11"/>
      <c r="D100" s="11"/>
      <c r="E100" s="11"/>
      <c r="F100" s="11"/>
      <c r="G100" s="11"/>
      <c r="H100" s="11"/>
      <c r="I100" s="21"/>
      <c r="J100" s="21"/>
      <c r="K100" s="21"/>
      <c r="L100" s="21"/>
      <c r="M100" s="21"/>
      <c r="N100" s="21"/>
    </row>
    <row r="101" spans="1:14">
      <c r="A101" s="11"/>
      <c r="B101" s="11"/>
      <c r="C101" s="11"/>
      <c r="D101" s="11"/>
      <c r="E101" s="11"/>
      <c r="F101" s="11"/>
      <c r="G101" s="11"/>
      <c r="H101" s="11"/>
      <c r="I101" s="21"/>
      <c r="J101" s="21"/>
      <c r="K101" s="21"/>
      <c r="L101" s="21"/>
      <c r="M101" s="21"/>
      <c r="N101" s="21"/>
    </row>
    <row r="102" spans="1:14">
      <c r="A102" s="11"/>
      <c r="B102" s="11"/>
      <c r="C102" s="11"/>
      <c r="D102" s="11"/>
      <c r="E102" s="11"/>
      <c r="F102" s="11"/>
      <c r="G102" s="11"/>
      <c r="H102" s="11"/>
      <c r="I102" s="21"/>
      <c r="J102" s="21"/>
      <c r="K102" s="21"/>
      <c r="L102" s="21"/>
      <c r="M102" s="21"/>
      <c r="N102" s="21"/>
    </row>
    <row r="103" spans="1:14">
      <c r="A103" s="11"/>
      <c r="B103" s="11"/>
      <c r="C103" s="11"/>
      <c r="D103" s="11"/>
      <c r="E103" s="11"/>
      <c r="F103" s="11"/>
      <c r="G103" s="11"/>
      <c r="H103" s="11"/>
      <c r="I103" s="21"/>
      <c r="J103" s="21"/>
      <c r="K103" s="21"/>
      <c r="L103" s="21"/>
      <c r="M103" s="21"/>
      <c r="N103" s="21"/>
    </row>
    <row r="104" spans="1:14">
      <c r="A104" s="11"/>
      <c r="B104" s="11"/>
      <c r="C104" s="11"/>
      <c r="D104" s="11"/>
      <c r="E104" s="11"/>
      <c r="F104" s="11"/>
      <c r="G104" s="11"/>
      <c r="H104" s="11"/>
      <c r="I104" s="21"/>
      <c r="J104" s="21"/>
      <c r="K104" s="21"/>
      <c r="L104" s="21"/>
      <c r="M104" s="21"/>
      <c r="N104" s="21"/>
    </row>
    <row r="105" spans="1:14">
      <c r="A105" s="11"/>
      <c r="B105" s="11"/>
      <c r="C105" s="11"/>
      <c r="D105" s="11"/>
      <c r="E105" s="11"/>
      <c r="F105" s="11"/>
      <c r="G105" s="11"/>
      <c r="H105" s="11"/>
      <c r="I105" s="21"/>
      <c r="J105" s="21"/>
      <c r="K105" s="21"/>
      <c r="L105" s="21"/>
      <c r="M105" s="21"/>
      <c r="N105" s="21"/>
    </row>
    <row r="106" spans="1:14">
      <c r="A106" s="11"/>
      <c r="B106" s="11"/>
      <c r="C106" s="11"/>
      <c r="D106" s="11"/>
      <c r="E106" s="11"/>
      <c r="F106" s="11"/>
      <c r="G106" s="11"/>
      <c r="H106" s="11"/>
      <c r="I106" s="21"/>
      <c r="J106" s="21"/>
      <c r="K106" s="21"/>
      <c r="L106" s="21"/>
      <c r="M106" s="21"/>
      <c r="N106" s="21"/>
    </row>
    <row r="107" spans="1:14">
      <c r="A107" s="11"/>
      <c r="B107" s="11"/>
      <c r="C107" s="11"/>
      <c r="D107" s="11"/>
      <c r="E107" s="11"/>
      <c r="F107" s="11"/>
      <c r="G107" s="11"/>
      <c r="H107" s="11"/>
      <c r="I107" s="21"/>
      <c r="J107" s="21"/>
      <c r="K107" s="21"/>
      <c r="L107" s="21"/>
      <c r="M107" s="21"/>
      <c r="N107" s="21"/>
    </row>
    <row r="108" spans="1:14">
      <c r="A108" s="11"/>
      <c r="B108" s="11"/>
      <c r="C108" s="11"/>
      <c r="D108" s="11"/>
      <c r="E108" s="11"/>
      <c r="F108" s="11"/>
      <c r="G108" s="11"/>
      <c r="H108" s="11"/>
      <c r="I108" s="21"/>
      <c r="J108" s="21"/>
      <c r="K108" s="21"/>
      <c r="L108" s="21"/>
      <c r="M108" s="21"/>
      <c r="N108" s="21"/>
    </row>
    <row r="109" spans="1:14">
      <c r="A109" s="11"/>
      <c r="B109" s="11"/>
      <c r="C109" s="11"/>
      <c r="D109" s="11"/>
      <c r="E109" s="11"/>
      <c r="F109" s="11"/>
      <c r="G109" s="11"/>
      <c r="H109" s="11"/>
      <c r="I109" s="21"/>
      <c r="J109" s="21"/>
      <c r="K109" s="21"/>
      <c r="L109" s="21"/>
      <c r="M109" s="21"/>
      <c r="N109" s="21"/>
    </row>
    <row r="110" spans="1:14">
      <c r="A110" s="11"/>
      <c r="B110" s="11"/>
      <c r="C110" s="11"/>
      <c r="D110" s="11"/>
      <c r="E110" s="11"/>
      <c r="F110" s="11"/>
      <c r="G110" s="11"/>
      <c r="H110" s="11"/>
      <c r="I110" s="21"/>
      <c r="J110" s="21"/>
      <c r="K110" s="21"/>
      <c r="L110" s="21"/>
      <c r="M110" s="21"/>
      <c r="N110" s="21"/>
    </row>
    <row r="111" spans="1:14">
      <c r="A111" s="11"/>
      <c r="B111" s="11"/>
      <c r="C111" s="11"/>
      <c r="D111" s="11"/>
      <c r="E111" s="11"/>
      <c r="F111" s="11"/>
      <c r="G111" s="11"/>
      <c r="H111" s="11"/>
      <c r="I111" s="21"/>
      <c r="J111" s="21"/>
      <c r="K111" s="21"/>
      <c r="L111" s="21"/>
      <c r="M111" s="21"/>
      <c r="N111" s="21"/>
    </row>
    <row r="112" spans="1:14">
      <c r="A112" s="11"/>
      <c r="B112" s="11"/>
      <c r="C112" s="11"/>
      <c r="D112" s="11"/>
      <c r="E112" s="11"/>
      <c r="F112" s="11"/>
      <c r="G112" s="11"/>
      <c r="H112" s="11"/>
      <c r="I112" s="21"/>
      <c r="J112" s="21"/>
      <c r="K112" s="21"/>
      <c r="L112" s="21"/>
      <c r="M112" s="21"/>
      <c r="N112" s="21"/>
    </row>
    <row r="113" spans="1:14">
      <c r="A113" s="11"/>
      <c r="B113" s="11"/>
      <c r="C113" s="11"/>
      <c r="D113" s="11"/>
      <c r="E113" s="11"/>
      <c r="F113" s="11"/>
      <c r="G113" s="11"/>
      <c r="H113" s="11"/>
      <c r="I113" s="21"/>
      <c r="J113" s="21"/>
      <c r="K113" s="21"/>
      <c r="L113" s="21"/>
      <c r="M113" s="21"/>
      <c r="N113" s="21"/>
    </row>
    <row r="114" spans="1:14">
      <c r="A114" s="11"/>
      <c r="B114" s="11"/>
      <c r="C114" s="11"/>
      <c r="D114" s="11"/>
      <c r="E114" s="11"/>
      <c r="F114" s="11"/>
      <c r="G114" s="11"/>
      <c r="H114" s="11"/>
      <c r="I114" s="21"/>
      <c r="J114" s="21"/>
      <c r="K114" s="21"/>
      <c r="L114" s="21"/>
      <c r="M114" s="21"/>
      <c r="N114" s="21"/>
    </row>
    <row r="115" spans="1:14">
      <c r="A115" s="11"/>
      <c r="B115" s="11"/>
      <c r="C115" s="11"/>
      <c r="D115" s="11"/>
      <c r="E115" s="11"/>
      <c r="F115" s="11"/>
      <c r="G115" s="11"/>
      <c r="H115" s="11"/>
      <c r="I115" s="21"/>
      <c r="J115" s="21"/>
      <c r="K115" s="21"/>
      <c r="L115" s="21"/>
      <c r="M115" s="21"/>
      <c r="N115" s="21"/>
    </row>
    <row r="116" spans="1:14">
      <c r="A116" s="11"/>
      <c r="B116" s="11"/>
      <c r="C116" s="11"/>
      <c r="D116" s="11"/>
      <c r="E116" s="11"/>
      <c r="F116" s="11"/>
      <c r="G116" s="11"/>
      <c r="H116" s="11"/>
      <c r="I116" s="21"/>
      <c r="J116" s="21"/>
      <c r="K116" s="21"/>
      <c r="L116" s="21"/>
      <c r="M116" s="21"/>
      <c r="N116" s="21"/>
    </row>
    <row r="117" spans="1:14">
      <c r="A117" s="11"/>
      <c r="B117" s="11"/>
      <c r="C117" s="11"/>
      <c r="D117" s="11"/>
      <c r="E117" s="11"/>
      <c r="F117" s="11"/>
      <c r="G117" s="11"/>
      <c r="H117" s="11"/>
      <c r="I117" s="21"/>
      <c r="J117" s="21"/>
      <c r="K117" s="21"/>
      <c r="L117" s="21"/>
      <c r="M117" s="21"/>
      <c r="N117" s="21"/>
    </row>
    <row r="118" spans="1:14">
      <c r="A118" s="11"/>
      <c r="B118" s="11"/>
      <c r="C118" s="11"/>
      <c r="D118" s="11"/>
      <c r="E118" s="11"/>
      <c r="F118" s="11"/>
      <c r="G118" s="11"/>
      <c r="H118" s="11"/>
      <c r="I118" s="21"/>
      <c r="J118" s="21"/>
      <c r="K118" s="21"/>
      <c r="L118" s="21"/>
      <c r="M118" s="21"/>
      <c r="N118" s="21"/>
    </row>
    <row r="119" spans="1:14">
      <c r="A119" s="11"/>
      <c r="B119" s="11"/>
      <c r="C119" s="11"/>
      <c r="D119" s="11"/>
      <c r="E119" s="11"/>
      <c r="F119" s="11"/>
      <c r="G119" s="11"/>
      <c r="H119" s="11"/>
      <c r="I119" s="21"/>
      <c r="J119" s="21"/>
      <c r="K119" s="21"/>
      <c r="L119" s="21"/>
      <c r="M119" s="21"/>
      <c r="N119" s="21"/>
    </row>
    <row r="120" spans="1:14">
      <c r="A120" s="11"/>
      <c r="B120" s="11"/>
      <c r="C120" s="11"/>
      <c r="D120" s="11"/>
      <c r="E120" s="11"/>
      <c r="F120" s="11"/>
      <c r="G120" s="11"/>
      <c r="H120" s="11"/>
      <c r="I120" s="21"/>
      <c r="J120" s="21"/>
      <c r="K120" s="21"/>
      <c r="L120" s="21"/>
      <c r="M120" s="21"/>
      <c r="N120" s="21"/>
    </row>
    <row r="121" spans="1:14">
      <c r="A121" s="11"/>
      <c r="B121" s="11"/>
      <c r="C121" s="11"/>
      <c r="D121" s="11"/>
      <c r="E121" s="11"/>
      <c r="F121" s="11"/>
      <c r="G121" s="11"/>
      <c r="H121" s="11"/>
      <c r="I121" s="21"/>
      <c r="J121" s="21"/>
      <c r="K121" s="21"/>
      <c r="L121" s="21"/>
      <c r="M121" s="21"/>
      <c r="N121" s="21"/>
    </row>
    <row r="122" spans="1:14">
      <c r="A122" s="11"/>
      <c r="B122" s="11"/>
      <c r="C122" s="11"/>
      <c r="D122" s="11"/>
      <c r="E122" s="11"/>
      <c r="F122" s="11"/>
      <c r="G122" s="11"/>
      <c r="H122" s="11"/>
      <c r="I122" s="21"/>
      <c r="J122" s="21"/>
      <c r="K122" s="21"/>
      <c r="L122" s="21"/>
      <c r="M122" s="21"/>
      <c r="N122" s="21"/>
    </row>
    <row r="123" spans="1:14">
      <c r="A123" s="11"/>
      <c r="B123" s="11"/>
      <c r="C123" s="11"/>
      <c r="D123" s="11"/>
      <c r="E123" s="11"/>
      <c r="F123" s="11"/>
      <c r="G123" s="11"/>
      <c r="H123" s="11"/>
      <c r="I123" s="21"/>
      <c r="J123" s="21"/>
      <c r="K123" s="21"/>
      <c r="L123" s="21"/>
      <c r="M123" s="21"/>
      <c r="N123" s="21"/>
    </row>
    <row r="124" spans="1:14">
      <c r="A124" s="11"/>
      <c r="B124" s="11"/>
      <c r="C124" s="11"/>
      <c r="D124" s="11"/>
      <c r="E124" s="11"/>
      <c r="F124" s="11"/>
      <c r="G124" s="11"/>
      <c r="H124" s="11"/>
      <c r="I124" s="21"/>
      <c r="J124" s="21"/>
      <c r="K124" s="21"/>
      <c r="L124" s="21"/>
      <c r="M124" s="21"/>
      <c r="N124" s="21"/>
    </row>
    <row r="125" spans="1:14">
      <c r="A125" s="11"/>
      <c r="B125" s="11"/>
      <c r="C125" s="11"/>
      <c r="D125" s="11"/>
      <c r="E125" s="11"/>
      <c r="F125" s="11"/>
      <c r="G125" s="11"/>
      <c r="H125" s="11"/>
      <c r="I125" s="21"/>
      <c r="J125" s="21"/>
      <c r="K125" s="21"/>
      <c r="L125" s="21"/>
      <c r="M125" s="21"/>
      <c r="N125" s="21"/>
    </row>
    <row r="126" spans="1:14">
      <c r="A126" s="11"/>
      <c r="B126" s="11"/>
      <c r="C126" s="11"/>
      <c r="D126" s="11"/>
      <c r="E126" s="11"/>
      <c r="F126" s="11"/>
      <c r="G126" s="11"/>
      <c r="H126" s="11"/>
      <c r="I126" s="21"/>
      <c r="J126" s="21"/>
      <c r="K126" s="21"/>
      <c r="L126" s="21"/>
      <c r="M126" s="21"/>
      <c r="N126" s="21"/>
    </row>
    <row r="127" spans="1:14">
      <c r="A127" s="11"/>
      <c r="B127" s="11"/>
      <c r="C127" s="11"/>
      <c r="D127" s="11"/>
      <c r="E127" s="11"/>
      <c r="F127" s="11"/>
      <c r="G127" s="11"/>
      <c r="H127" s="11"/>
      <c r="I127" s="21"/>
      <c r="J127" s="21"/>
      <c r="K127" s="21"/>
      <c r="L127" s="21"/>
      <c r="M127" s="21"/>
      <c r="N127" s="21"/>
    </row>
    <row r="128" spans="1:14">
      <c r="A128" s="11"/>
      <c r="B128" s="11"/>
      <c r="C128" s="11"/>
      <c r="D128" s="11"/>
      <c r="E128" s="11"/>
      <c r="F128" s="11"/>
      <c r="G128" s="11"/>
      <c r="H128" s="11"/>
      <c r="I128" s="21"/>
      <c r="J128" s="21"/>
      <c r="K128" s="21"/>
      <c r="L128" s="21"/>
      <c r="M128" s="21"/>
      <c r="N128" s="21"/>
    </row>
    <row r="129" spans="1:14">
      <c r="A129" s="11"/>
      <c r="B129" s="11"/>
      <c r="C129" s="11"/>
      <c r="D129" s="11"/>
      <c r="E129" s="11"/>
      <c r="F129" s="11"/>
      <c r="G129" s="11"/>
      <c r="H129" s="11"/>
      <c r="I129" s="21"/>
      <c r="J129" s="21"/>
      <c r="K129" s="21"/>
      <c r="L129" s="21"/>
      <c r="M129" s="21"/>
      <c r="N129" s="21"/>
    </row>
    <row r="130" spans="1:14">
      <c r="A130" s="11"/>
      <c r="B130" s="11"/>
      <c r="C130" s="11"/>
      <c r="D130" s="11"/>
      <c r="E130" s="11"/>
      <c r="F130" s="11"/>
      <c r="G130" s="11"/>
      <c r="H130" s="11"/>
      <c r="I130" s="21"/>
      <c r="J130" s="21"/>
      <c r="K130" s="21"/>
      <c r="L130" s="21"/>
      <c r="M130" s="21"/>
      <c r="N130" s="21"/>
    </row>
    <row r="131" spans="1:14">
      <c r="A131" s="11"/>
      <c r="B131" s="11"/>
      <c r="C131" s="11"/>
      <c r="D131" s="11"/>
      <c r="E131" s="11"/>
      <c r="F131" s="11"/>
      <c r="G131" s="11"/>
      <c r="H131" s="11"/>
      <c r="I131" s="21"/>
      <c r="J131" s="21"/>
      <c r="K131" s="21"/>
      <c r="L131" s="21"/>
      <c r="M131" s="21"/>
      <c r="N131" s="21"/>
    </row>
    <row r="132" spans="1:14">
      <c r="A132" s="11"/>
      <c r="B132" s="11"/>
      <c r="C132" s="11"/>
      <c r="D132" s="11"/>
      <c r="E132" s="11"/>
      <c r="F132" s="11"/>
      <c r="G132" s="11"/>
      <c r="H132" s="11"/>
      <c r="I132" s="21"/>
      <c r="J132" s="21"/>
      <c r="K132" s="21"/>
      <c r="L132" s="21"/>
      <c r="M132" s="21"/>
      <c r="N132" s="21"/>
    </row>
    <row r="133" spans="1:14">
      <c r="A133" s="11"/>
      <c r="B133" s="11"/>
      <c r="C133" s="11"/>
      <c r="D133" s="11"/>
      <c r="E133" s="11"/>
      <c r="F133" s="11"/>
      <c r="G133" s="11"/>
      <c r="H133" s="11"/>
      <c r="I133" s="21"/>
      <c r="J133" s="21"/>
      <c r="K133" s="21"/>
      <c r="L133" s="21"/>
      <c r="M133" s="21"/>
      <c r="N133" s="21"/>
    </row>
    <row r="134" spans="1:14">
      <c r="A134" s="11"/>
      <c r="B134" s="11"/>
      <c r="C134" s="11"/>
      <c r="D134" s="11"/>
      <c r="E134" s="11"/>
      <c r="F134" s="11"/>
      <c r="G134" s="11"/>
      <c r="H134" s="11"/>
      <c r="I134" s="21"/>
      <c r="J134" s="21"/>
      <c r="K134" s="21"/>
      <c r="L134" s="21"/>
      <c r="M134" s="21"/>
      <c r="N134" s="21"/>
    </row>
    <row r="135" spans="1:14">
      <c r="A135" s="11"/>
      <c r="B135" s="11"/>
      <c r="C135" s="11"/>
      <c r="D135" s="11"/>
      <c r="E135" s="11"/>
      <c r="F135" s="11"/>
      <c r="G135" s="11"/>
      <c r="H135" s="11"/>
      <c r="I135" s="21"/>
      <c r="J135" s="21"/>
      <c r="K135" s="21"/>
      <c r="L135" s="21"/>
      <c r="M135" s="21"/>
      <c r="N135" s="21"/>
    </row>
    <row r="136" spans="1:14">
      <c r="A136" s="11"/>
      <c r="B136" s="11"/>
      <c r="C136" s="11"/>
      <c r="D136" s="11"/>
      <c r="E136" s="11"/>
      <c r="F136" s="11"/>
      <c r="G136" s="11"/>
      <c r="H136" s="11"/>
      <c r="I136" s="21"/>
      <c r="J136" s="21"/>
      <c r="K136" s="21"/>
      <c r="L136" s="21"/>
      <c r="M136" s="21"/>
      <c r="N136" s="21"/>
    </row>
    <row r="137" spans="1:14">
      <c r="A137" s="11"/>
      <c r="B137" s="11"/>
      <c r="C137" s="11"/>
      <c r="D137" s="11"/>
      <c r="E137" s="11"/>
      <c r="F137" s="11"/>
      <c r="G137" s="11"/>
      <c r="H137" s="11"/>
      <c r="I137" s="21"/>
      <c r="J137" s="21"/>
      <c r="K137" s="21"/>
      <c r="L137" s="21"/>
      <c r="M137" s="21"/>
      <c r="N137" s="21"/>
    </row>
    <row r="138" spans="1:14">
      <c r="A138" s="11"/>
      <c r="B138" s="11"/>
      <c r="C138" s="11"/>
      <c r="D138" s="11"/>
      <c r="E138" s="11"/>
      <c r="F138" s="11"/>
      <c r="G138" s="11"/>
      <c r="H138" s="11"/>
      <c r="I138" s="21"/>
      <c r="J138" s="21"/>
      <c r="K138" s="21"/>
      <c r="L138" s="21"/>
      <c r="M138" s="21"/>
      <c r="N138" s="21"/>
    </row>
    <row r="139" spans="1:14">
      <c r="A139" s="11"/>
      <c r="B139" s="11"/>
      <c r="C139" s="11"/>
      <c r="D139" s="11"/>
      <c r="E139" s="11"/>
      <c r="F139" s="11"/>
      <c r="G139" s="11"/>
      <c r="H139" s="11"/>
      <c r="I139" s="21"/>
      <c r="J139" s="21"/>
      <c r="K139" s="21"/>
      <c r="L139" s="21"/>
      <c r="M139" s="21"/>
      <c r="N139" s="21"/>
    </row>
    <row r="140" spans="1:14">
      <c r="A140" s="11"/>
      <c r="B140" s="11"/>
      <c r="C140" s="11"/>
      <c r="D140" s="11"/>
      <c r="E140" s="11"/>
      <c r="F140" s="11"/>
      <c r="G140" s="11"/>
      <c r="H140" s="11"/>
      <c r="I140" s="21"/>
      <c r="J140" s="21"/>
      <c r="K140" s="21"/>
      <c r="L140" s="21"/>
      <c r="M140" s="21"/>
      <c r="N140" s="21"/>
    </row>
    <row r="141" spans="1:14">
      <c r="A141" s="11"/>
      <c r="B141" s="11"/>
      <c r="C141" s="11"/>
      <c r="D141" s="11"/>
      <c r="E141" s="11"/>
      <c r="F141" s="11"/>
      <c r="G141" s="11"/>
      <c r="H141" s="11"/>
      <c r="I141" s="21"/>
      <c r="J141" s="21"/>
      <c r="K141" s="21"/>
      <c r="L141" s="21"/>
      <c r="M141" s="21"/>
      <c r="N141" s="21"/>
    </row>
    <row r="142" spans="1:14">
      <c r="A142" s="11"/>
      <c r="B142" s="11"/>
      <c r="C142" s="11"/>
      <c r="D142" s="11"/>
      <c r="E142" s="11"/>
      <c r="F142" s="11"/>
      <c r="G142" s="11"/>
      <c r="H142" s="11"/>
      <c r="I142" s="21"/>
      <c r="J142" s="21"/>
      <c r="K142" s="21"/>
      <c r="L142" s="21"/>
      <c r="M142" s="21"/>
      <c r="N142" s="21"/>
    </row>
    <row r="143" spans="1:14">
      <c r="A143" s="11"/>
      <c r="B143" s="11"/>
      <c r="C143" s="11"/>
      <c r="D143" s="11"/>
      <c r="E143" s="11"/>
      <c r="F143" s="11"/>
      <c r="G143" s="11"/>
      <c r="H143" s="11"/>
      <c r="I143" s="21"/>
      <c r="J143" s="21"/>
      <c r="K143" s="21"/>
      <c r="L143" s="21"/>
      <c r="M143" s="21"/>
      <c r="N143" s="21"/>
    </row>
    <row r="144" spans="1:14">
      <c r="A144" s="11"/>
      <c r="B144" s="11"/>
      <c r="C144" s="11"/>
      <c r="D144" s="11"/>
      <c r="E144" s="11"/>
      <c r="F144" s="11"/>
      <c r="G144" s="11"/>
      <c r="H144" s="11"/>
      <c r="I144" s="21"/>
      <c r="J144" s="21"/>
      <c r="K144" s="21"/>
      <c r="L144" s="21"/>
      <c r="M144" s="21"/>
      <c r="N144" s="21"/>
    </row>
    <row r="145" spans="1:14">
      <c r="A145" s="11"/>
      <c r="B145" s="11"/>
      <c r="C145" s="11"/>
      <c r="D145" s="11"/>
      <c r="E145" s="11"/>
      <c r="F145" s="11"/>
      <c r="G145" s="11"/>
      <c r="H145" s="11"/>
      <c r="I145" s="21"/>
      <c r="J145" s="21"/>
      <c r="K145" s="21"/>
      <c r="L145" s="21"/>
      <c r="M145" s="21"/>
      <c r="N145" s="21"/>
    </row>
    <row r="146" spans="1:14">
      <c r="A146" s="11"/>
      <c r="B146" s="11"/>
      <c r="C146" s="11"/>
      <c r="D146" s="11"/>
      <c r="E146" s="11"/>
      <c r="F146" s="11"/>
      <c r="G146" s="11"/>
      <c r="H146" s="11"/>
      <c r="I146" s="21"/>
      <c r="J146" s="21"/>
      <c r="K146" s="21"/>
      <c r="L146" s="21"/>
      <c r="M146" s="21"/>
      <c r="N146" s="21"/>
    </row>
    <row r="147" spans="1:14">
      <c r="A147" s="11"/>
      <c r="B147" s="11"/>
      <c r="C147" s="11"/>
      <c r="D147" s="11"/>
      <c r="E147" s="11"/>
      <c r="F147" s="11"/>
      <c r="G147" s="11"/>
      <c r="H147" s="11"/>
      <c r="I147" s="21"/>
      <c r="J147" s="21"/>
      <c r="K147" s="21"/>
      <c r="L147" s="21"/>
      <c r="M147" s="21"/>
      <c r="N147" s="21"/>
    </row>
    <row r="148" spans="1:14">
      <c r="A148" s="11"/>
      <c r="B148" s="11"/>
      <c r="C148" s="11"/>
      <c r="D148" s="11"/>
      <c r="E148" s="11"/>
      <c r="F148" s="11"/>
      <c r="G148" s="11"/>
      <c r="H148" s="11"/>
      <c r="I148" s="21"/>
      <c r="J148" s="21"/>
      <c r="K148" s="21"/>
      <c r="L148" s="21"/>
      <c r="M148" s="21"/>
      <c r="N148" s="21"/>
    </row>
    <row r="149" spans="1:14">
      <c r="A149" s="11"/>
      <c r="B149" s="11"/>
      <c r="C149" s="11"/>
      <c r="D149" s="11"/>
      <c r="E149" s="11"/>
      <c r="F149" s="11"/>
      <c r="G149" s="11"/>
      <c r="H149" s="11"/>
      <c r="I149" s="21"/>
      <c r="J149" s="21"/>
      <c r="K149" s="21"/>
      <c r="L149" s="21"/>
      <c r="M149" s="21"/>
      <c r="N149" s="21"/>
    </row>
    <row r="150" spans="1:14">
      <c r="A150" s="11"/>
      <c r="B150" s="11"/>
      <c r="C150" s="11"/>
      <c r="D150" s="11"/>
      <c r="E150" s="11"/>
      <c r="F150" s="11"/>
      <c r="G150" s="11"/>
      <c r="H150" s="11"/>
      <c r="I150" s="21"/>
      <c r="J150" s="21"/>
      <c r="K150" s="21"/>
      <c r="L150" s="21"/>
      <c r="M150" s="21"/>
      <c r="N150" s="21"/>
    </row>
    <row r="151" spans="1:14">
      <c r="A151" s="11"/>
      <c r="B151" s="11"/>
      <c r="C151" s="11"/>
      <c r="D151" s="11"/>
      <c r="E151" s="11"/>
      <c r="F151" s="11"/>
      <c r="G151" s="11"/>
      <c r="H151" s="11"/>
      <c r="I151" s="21"/>
      <c r="J151" s="21"/>
      <c r="K151" s="21"/>
      <c r="L151" s="21"/>
      <c r="M151" s="21"/>
      <c r="N151" s="21"/>
    </row>
    <row r="152" spans="1:14">
      <c r="A152" s="11"/>
      <c r="B152" s="11"/>
      <c r="C152" s="11"/>
      <c r="D152" s="11"/>
      <c r="E152" s="11"/>
      <c r="F152" s="11"/>
      <c r="G152" s="11"/>
      <c r="H152" s="11"/>
      <c r="I152" s="21"/>
      <c r="J152" s="21"/>
      <c r="K152" s="21"/>
      <c r="L152" s="21"/>
      <c r="M152" s="21"/>
      <c r="N152" s="21"/>
    </row>
    <row r="153" spans="1:14">
      <c r="A153" s="11"/>
      <c r="B153" s="11"/>
      <c r="C153" s="11"/>
      <c r="D153" s="11"/>
      <c r="E153" s="11"/>
      <c r="F153" s="11"/>
      <c r="G153" s="11"/>
      <c r="H153" s="11"/>
      <c r="I153" s="21"/>
      <c r="J153" s="21"/>
      <c r="K153" s="21"/>
      <c r="L153" s="21"/>
      <c r="M153" s="21"/>
      <c r="N153" s="21"/>
    </row>
    <row r="154" spans="1:14">
      <c r="A154" s="11"/>
      <c r="B154" s="11"/>
      <c r="C154" s="11"/>
      <c r="D154" s="11"/>
      <c r="E154" s="11"/>
      <c r="F154" s="11"/>
      <c r="G154" s="11"/>
      <c r="H154" s="11"/>
      <c r="I154" s="21"/>
      <c r="J154" s="21"/>
      <c r="K154" s="21"/>
      <c r="L154" s="21"/>
      <c r="M154" s="21"/>
      <c r="N154" s="21"/>
    </row>
    <row r="155" spans="1:14">
      <c r="A155" s="11"/>
      <c r="B155" s="11"/>
      <c r="C155" s="11"/>
      <c r="D155" s="11"/>
      <c r="E155" s="11"/>
      <c r="F155" s="11"/>
      <c r="G155" s="11"/>
      <c r="H155" s="11"/>
      <c r="I155" s="21"/>
      <c r="J155" s="21"/>
      <c r="K155" s="21"/>
      <c r="L155" s="21"/>
      <c r="M155" s="21"/>
      <c r="N155" s="21"/>
    </row>
    <row r="156" spans="1:14">
      <c r="A156" s="11"/>
      <c r="B156" s="11"/>
      <c r="C156" s="11"/>
      <c r="D156" s="11"/>
      <c r="E156" s="11"/>
      <c r="F156" s="11"/>
      <c r="G156" s="11"/>
      <c r="H156" s="11"/>
      <c r="I156" s="21"/>
      <c r="J156" s="21"/>
      <c r="K156" s="21"/>
      <c r="L156" s="21"/>
      <c r="M156" s="21"/>
      <c r="N156" s="21"/>
    </row>
    <row r="157" spans="1:14">
      <c r="A157" s="11"/>
      <c r="B157" s="11"/>
      <c r="C157" s="11"/>
      <c r="D157" s="11"/>
      <c r="E157" s="11"/>
      <c r="F157" s="11"/>
      <c r="G157" s="11"/>
      <c r="H157" s="11"/>
      <c r="I157" s="21"/>
      <c r="J157" s="21"/>
      <c r="K157" s="21"/>
      <c r="L157" s="21"/>
      <c r="M157" s="21"/>
      <c r="N157" s="21"/>
    </row>
    <row r="158" spans="1:14">
      <c r="A158" s="11"/>
      <c r="B158" s="11"/>
      <c r="C158" s="11"/>
      <c r="D158" s="11"/>
      <c r="E158" s="11"/>
      <c r="F158" s="11"/>
      <c r="G158" s="11"/>
      <c r="H158" s="11"/>
      <c r="I158" s="21"/>
      <c r="J158" s="21"/>
      <c r="K158" s="21"/>
      <c r="L158" s="21"/>
      <c r="M158" s="21"/>
      <c r="N158" s="21"/>
    </row>
    <row r="159" spans="1:14">
      <c r="A159" s="11"/>
      <c r="B159" s="11"/>
      <c r="C159" s="11"/>
      <c r="D159" s="11"/>
      <c r="E159" s="11"/>
      <c r="F159" s="11"/>
      <c r="G159" s="11"/>
      <c r="H159" s="11"/>
      <c r="I159" s="21"/>
      <c r="J159" s="21"/>
      <c r="K159" s="21"/>
      <c r="L159" s="21"/>
      <c r="M159" s="21"/>
      <c r="N159" s="21"/>
    </row>
    <row r="160" spans="1:14">
      <c r="A160" s="21"/>
      <c r="B160" s="21"/>
      <c r="C160" s="21"/>
      <c r="D160" s="21"/>
      <c r="E160" s="21"/>
      <c r="F160" s="21"/>
      <c r="G160" s="21"/>
      <c r="H160" s="21"/>
      <c r="I160" s="21"/>
      <c r="J160" s="21"/>
      <c r="K160" s="21"/>
      <c r="L160" s="21"/>
      <c r="M160" s="21"/>
      <c r="N160" s="21"/>
    </row>
    <row r="161" spans="1:14">
      <c r="A161" s="21"/>
      <c r="B161" s="21"/>
      <c r="C161" s="21"/>
      <c r="D161" s="21"/>
      <c r="E161" s="21"/>
      <c r="F161" s="21"/>
      <c r="G161" s="21"/>
      <c r="H161" s="21"/>
      <c r="I161" s="21"/>
      <c r="J161" s="21"/>
      <c r="K161" s="21"/>
      <c r="L161" s="21"/>
      <c r="M161" s="21"/>
      <c r="N161" s="21"/>
    </row>
    <row r="162" spans="1:14">
      <c r="A162" s="21"/>
      <c r="B162" s="21"/>
      <c r="C162" s="21"/>
      <c r="D162" s="21"/>
      <c r="E162" s="21"/>
      <c r="F162" s="21"/>
      <c r="G162" s="21"/>
      <c r="H162" s="21"/>
      <c r="I162" s="21"/>
      <c r="J162" s="21"/>
      <c r="K162" s="21"/>
      <c r="L162" s="21"/>
      <c r="M162" s="21"/>
      <c r="N162" s="21"/>
    </row>
    <row r="163" spans="1:14">
      <c r="A163" s="21"/>
      <c r="B163" s="21"/>
      <c r="C163" s="21"/>
      <c r="D163" s="21"/>
      <c r="E163" s="21"/>
      <c r="F163" s="21"/>
      <c r="G163" s="21"/>
      <c r="H163" s="21"/>
      <c r="I163" s="21"/>
      <c r="J163" s="21"/>
      <c r="K163" s="21"/>
      <c r="L163" s="21"/>
      <c r="M163" s="21"/>
      <c r="N163" s="21"/>
    </row>
    <row r="164" spans="1:14">
      <c r="A164" s="21"/>
      <c r="B164" s="21"/>
      <c r="C164" s="21"/>
      <c r="D164" s="21"/>
      <c r="E164" s="21"/>
      <c r="F164" s="21"/>
      <c r="G164" s="21"/>
      <c r="H164" s="21"/>
      <c r="I164" s="21"/>
      <c r="J164" s="21"/>
      <c r="K164" s="21"/>
      <c r="L164" s="21"/>
      <c r="M164" s="21"/>
      <c r="N164" s="21"/>
    </row>
    <row r="165" spans="1:14">
      <c r="A165" s="21"/>
      <c r="B165" s="21"/>
      <c r="C165" s="21"/>
      <c r="D165" s="21"/>
      <c r="E165" s="21"/>
      <c r="F165" s="21"/>
      <c r="G165" s="21"/>
      <c r="H165" s="21"/>
      <c r="I165" s="21"/>
      <c r="J165" s="21"/>
      <c r="K165" s="21"/>
      <c r="L165" s="21"/>
      <c r="M165" s="21"/>
      <c r="N165" s="21"/>
    </row>
    <row r="166" spans="1:14">
      <c r="A166" s="21"/>
      <c r="B166" s="21"/>
      <c r="C166" s="21"/>
      <c r="D166" s="21"/>
      <c r="E166" s="21"/>
      <c r="F166" s="21"/>
      <c r="G166" s="21"/>
      <c r="H166" s="21"/>
      <c r="I166" s="21"/>
      <c r="J166" s="21"/>
      <c r="K166" s="21"/>
      <c r="L166" s="21"/>
      <c r="M166" s="21"/>
      <c r="N166" s="21"/>
    </row>
    <row r="167" spans="1:14">
      <c r="A167" s="21"/>
      <c r="B167" s="21"/>
      <c r="C167" s="21"/>
      <c r="D167" s="21"/>
      <c r="E167" s="21"/>
      <c r="F167" s="21"/>
      <c r="G167" s="21"/>
      <c r="H167" s="21"/>
      <c r="I167" s="21"/>
      <c r="J167" s="21"/>
      <c r="K167" s="21"/>
      <c r="L167" s="21"/>
      <c r="M167" s="21"/>
      <c r="N167" s="21"/>
    </row>
    <row r="168" spans="1:14">
      <c r="A168" s="21"/>
      <c r="B168" s="21"/>
      <c r="C168" s="21"/>
      <c r="D168" s="21"/>
      <c r="E168" s="21"/>
      <c r="F168" s="21"/>
      <c r="G168" s="21"/>
      <c r="H168" s="21"/>
      <c r="I168" s="21"/>
      <c r="J168" s="21"/>
      <c r="K168" s="21"/>
      <c r="L168" s="21"/>
      <c r="M168" s="21"/>
      <c r="N168" s="21"/>
    </row>
    <row r="169" spans="1:14">
      <c r="A169" s="21"/>
      <c r="B169" s="21"/>
      <c r="C169" s="21"/>
      <c r="D169" s="21"/>
      <c r="E169" s="21"/>
      <c r="F169" s="21"/>
      <c r="G169" s="21"/>
      <c r="H169" s="21"/>
      <c r="I169" s="21"/>
      <c r="J169" s="21"/>
      <c r="K169" s="21"/>
      <c r="L169" s="21"/>
      <c r="M169" s="21"/>
      <c r="N169" s="21"/>
    </row>
    <row r="170" spans="1:14">
      <c r="A170" s="21"/>
      <c r="B170" s="21"/>
      <c r="C170" s="21"/>
      <c r="D170" s="21"/>
      <c r="E170" s="21"/>
      <c r="F170" s="21"/>
      <c r="G170" s="21"/>
      <c r="H170" s="21"/>
      <c r="I170" s="21"/>
      <c r="J170" s="21"/>
      <c r="K170" s="21"/>
      <c r="L170" s="21"/>
      <c r="M170" s="21"/>
      <c r="N170" s="21"/>
    </row>
    <row r="171" spans="1:14">
      <c r="A171" s="21"/>
      <c r="B171" s="21"/>
      <c r="C171" s="21"/>
      <c r="D171" s="21"/>
      <c r="E171" s="21"/>
      <c r="F171" s="21"/>
      <c r="G171" s="21"/>
      <c r="H171" s="21"/>
      <c r="I171" s="21"/>
      <c r="J171" s="21"/>
      <c r="K171" s="21"/>
      <c r="L171" s="21"/>
      <c r="M171" s="21"/>
      <c r="N171" s="21"/>
    </row>
    <row r="172" spans="1:14">
      <c r="A172" s="21"/>
      <c r="B172" s="21"/>
      <c r="C172" s="21"/>
      <c r="D172" s="21"/>
      <c r="E172" s="21"/>
      <c r="F172" s="21"/>
      <c r="G172" s="21"/>
      <c r="H172" s="21"/>
      <c r="I172" s="21"/>
      <c r="J172" s="21"/>
      <c r="K172" s="21"/>
      <c r="L172" s="21"/>
      <c r="M172" s="21"/>
      <c r="N172" s="21"/>
    </row>
    <row r="173" spans="1:14">
      <c r="A173" s="21"/>
      <c r="B173" s="21"/>
      <c r="C173" s="21"/>
      <c r="D173" s="21"/>
      <c r="E173" s="21"/>
      <c r="F173" s="21"/>
      <c r="G173" s="21"/>
      <c r="H173" s="21"/>
      <c r="I173" s="21"/>
      <c r="J173" s="21"/>
      <c r="K173" s="21"/>
      <c r="L173" s="21"/>
      <c r="M173" s="21"/>
      <c r="N173" s="21"/>
    </row>
    <row r="174" spans="1:14">
      <c r="A174" s="21"/>
      <c r="B174" s="21"/>
      <c r="C174" s="21"/>
      <c r="D174" s="21"/>
      <c r="E174" s="21"/>
      <c r="F174" s="21"/>
      <c r="G174" s="21"/>
      <c r="H174" s="21"/>
      <c r="I174" s="21"/>
      <c r="J174" s="21"/>
      <c r="K174" s="21"/>
      <c r="L174" s="21"/>
      <c r="M174" s="21"/>
      <c r="N174" s="21"/>
    </row>
    <row r="175" spans="1:14">
      <c r="A175" s="21"/>
      <c r="B175" s="21"/>
      <c r="C175" s="21"/>
      <c r="D175" s="21"/>
      <c r="E175" s="21"/>
      <c r="F175" s="21"/>
      <c r="G175" s="21"/>
      <c r="H175" s="21"/>
      <c r="I175" s="21"/>
      <c r="J175" s="21"/>
      <c r="K175" s="21"/>
      <c r="L175" s="21"/>
      <c r="M175" s="21"/>
      <c r="N175" s="21"/>
    </row>
    <row r="176" spans="1:14">
      <c r="A176" s="21"/>
      <c r="B176" s="21"/>
      <c r="C176" s="21"/>
      <c r="D176" s="21"/>
      <c r="E176" s="21"/>
      <c r="F176" s="21"/>
      <c r="G176" s="21"/>
      <c r="H176" s="21"/>
      <c r="I176" s="21"/>
      <c r="J176" s="21"/>
      <c r="K176" s="21"/>
      <c r="L176" s="21"/>
      <c r="M176" s="21"/>
      <c r="N176" s="21"/>
    </row>
    <row r="177" spans="1:14">
      <c r="A177" s="21"/>
      <c r="B177" s="21"/>
      <c r="C177" s="21"/>
      <c r="D177" s="21"/>
      <c r="E177" s="21"/>
      <c r="F177" s="21"/>
      <c r="G177" s="21"/>
      <c r="H177" s="21"/>
      <c r="I177" s="21"/>
      <c r="J177" s="21"/>
      <c r="K177" s="21"/>
      <c r="L177" s="21"/>
      <c r="M177" s="21"/>
      <c r="N177" s="21"/>
    </row>
    <row r="178" spans="1:14">
      <c r="A178" s="21"/>
      <c r="B178" s="21"/>
      <c r="C178" s="21"/>
      <c r="D178" s="21"/>
      <c r="E178" s="21"/>
      <c r="F178" s="21"/>
      <c r="G178" s="21"/>
      <c r="H178" s="21"/>
      <c r="I178" s="21"/>
      <c r="J178" s="21"/>
      <c r="K178" s="21"/>
      <c r="L178" s="21"/>
      <c r="M178" s="21"/>
      <c r="N178" s="21"/>
    </row>
    <row r="179" spans="1:14">
      <c r="A179" s="21"/>
      <c r="B179" s="21"/>
      <c r="C179" s="21"/>
      <c r="D179" s="21"/>
      <c r="E179" s="21"/>
      <c r="F179" s="21"/>
      <c r="G179" s="21"/>
      <c r="H179" s="21"/>
      <c r="I179" s="21"/>
      <c r="J179" s="21"/>
      <c r="K179" s="21"/>
      <c r="L179" s="21"/>
      <c r="M179" s="21"/>
      <c r="N179" s="21"/>
    </row>
    <row r="180" spans="1:14">
      <c r="A180" s="21"/>
      <c r="B180" s="21"/>
      <c r="C180" s="21"/>
      <c r="D180" s="21"/>
      <c r="E180" s="21"/>
      <c r="F180" s="21"/>
      <c r="G180" s="21"/>
      <c r="H180" s="21"/>
      <c r="I180" s="21"/>
      <c r="J180" s="21"/>
      <c r="K180" s="21"/>
      <c r="L180" s="21"/>
      <c r="M180" s="21"/>
      <c r="N180" s="21"/>
    </row>
    <row r="181" spans="1:14">
      <c r="A181" s="21"/>
      <c r="B181" s="21"/>
      <c r="C181" s="21"/>
      <c r="D181" s="21"/>
      <c r="E181" s="21"/>
      <c r="F181" s="21"/>
      <c r="G181" s="21"/>
      <c r="H181" s="21"/>
      <c r="I181" s="21"/>
      <c r="J181" s="21"/>
      <c r="K181" s="21"/>
      <c r="L181" s="21"/>
      <c r="M181" s="21"/>
      <c r="N181" s="21"/>
    </row>
    <row r="182" spans="1:14">
      <c r="A182" s="21"/>
      <c r="B182" s="21"/>
      <c r="C182" s="21"/>
      <c r="D182" s="21"/>
      <c r="E182" s="21"/>
      <c r="F182" s="21"/>
      <c r="G182" s="21"/>
      <c r="H182" s="21"/>
      <c r="I182" s="21"/>
      <c r="J182" s="21"/>
      <c r="K182" s="21"/>
      <c r="L182" s="21"/>
      <c r="M182" s="21"/>
      <c r="N182" s="21"/>
    </row>
    <row r="183" spans="1:14">
      <c r="A183" s="21"/>
      <c r="B183" s="21"/>
      <c r="C183" s="21"/>
      <c r="D183" s="21"/>
      <c r="E183" s="21"/>
      <c r="F183" s="21"/>
      <c r="G183" s="21"/>
      <c r="H183" s="21"/>
      <c r="I183" s="21"/>
      <c r="J183" s="21"/>
      <c r="K183" s="21"/>
      <c r="L183" s="21"/>
      <c r="M183" s="21"/>
      <c r="N183" s="21"/>
    </row>
    <row r="184" spans="1:14">
      <c r="A184" s="21"/>
      <c r="B184" s="21"/>
      <c r="C184" s="21"/>
      <c r="D184" s="21"/>
      <c r="E184" s="21"/>
      <c r="F184" s="21"/>
      <c r="G184" s="21"/>
      <c r="H184" s="21"/>
      <c r="I184" s="21"/>
      <c r="J184" s="21"/>
      <c r="K184" s="21"/>
      <c r="L184" s="21"/>
      <c r="M184" s="21"/>
      <c r="N184" s="21"/>
    </row>
    <row r="185" spans="1:14">
      <c r="A185" s="21"/>
      <c r="B185" s="21"/>
      <c r="C185" s="21"/>
      <c r="D185" s="21"/>
      <c r="E185" s="21"/>
      <c r="F185" s="21"/>
      <c r="G185" s="21"/>
      <c r="H185" s="21"/>
      <c r="I185" s="21"/>
      <c r="J185" s="21"/>
      <c r="K185" s="21"/>
      <c r="L185" s="21"/>
      <c r="M185" s="21"/>
      <c r="N185" s="21"/>
    </row>
    <row r="186" spans="1:14">
      <c r="A186" s="21"/>
      <c r="B186" s="21"/>
      <c r="C186" s="21"/>
      <c r="D186" s="21"/>
      <c r="E186" s="21"/>
      <c r="F186" s="21"/>
      <c r="G186" s="21"/>
      <c r="H186" s="21"/>
      <c r="I186" s="21"/>
      <c r="J186" s="21"/>
      <c r="K186" s="21"/>
      <c r="L186" s="21"/>
      <c r="M186" s="21"/>
      <c r="N186" s="21"/>
    </row>
    <row r="187" spans="1:14">
      <c r="A187" s="21"/>
      <c r="B187" s="21"/>
      <c r="C187" s="21"/>
      <c r="D187" s="21"/>
      <c r="E187" s="21"/>
      <c r="F187" s="21"/>
      <c r="G187" s="21"/>
      <c r="H187" s="21"/>
      <c r="I187" s="21"/>
      <c r="J187" s="21"/>
      <c r="K187" s="21"/>
      <c r="L187" s="21"/>
      <c r="M187" s="21"/>
      <c r="N187" s="21"/>
    </row>
    <row r="188" spans="1:14">
      <c r="A188" s="21"/>
      <c r="B188" s="21"/>
      <c r="C188" s="21"/>
      <c r="D188" s="21"/>
      <c r="E188" s="21"/>
      <c r="F188" s="21"/>
      <c r="G188" s="21"/>
      <c r="H188" s="21"/>
      <c r="I188" s="21"/>
      <c r="J188" s="21"/>
      <c r="K188" s="21"/>
      <c r="L188" s="21"/>
      <c r="M188" s="21"/>
      <c r="N188" s="21"/>
    </row>
    <row r="189" spans="1:14">
      <c r="A189" s="21"/>
      <c r="B189" s="21"/>
      <c r="C189" s="21"/>
      <c r="D189" s="21"/>
      <c r="E189" s="21"/>
      <c r="F189" s="21"/>
      <c r="G189" s="21"/>
      <c r="H189" s="21"/>
      <c r="I189" s="21"/>
      <c r="J189" s="21"/>
      <c r="K189" s="21"/>
      <c r="L189" s="21"/>
      <c r="M189" s="21"/>
      <c r="N189" s="21"/>
    </row>
    <row r="190" spans="1:14">
      <c r="A190" s="21"/>
      <c r="B190" s="21"/>
      <c r="C190" s="21"/>
      <c r="D190" s="21"/>
      <c r="E190" s="21"/>
      <c r="F190" s="21"/>
      <c r="G190" s="21"/>
      <c r="H190" s="21"/>
      <c r="I190" s="21"/>
      <c r="J190" s="21"/>
      <c r="K190" s="21"/>
      <c r="L190" s="21"/>
      <c r="M190" s="21"/>
      <c r="N190" s="21"/>
    </row>
    <row r="191" spans="1:14">
      <c r="A191" s="21"/>
      <c r="B191" s="21"/>
      <c r="C191" s="21"/>
      <c r="D191" s="21"/>
      <c r="E191" s="21"/>
      <c r="F191" s="21"/>
      <c r="G191" s="21"/>
      <c r="H191" s="21"/>
      <c r="I191" s="21"/>
      <c r="J191" s="21"/>
      <c r="K191" s="21"/>
      <c r="L191" s="21"/>
      <c r="M191" s="21"/>
      <c r="N191" s="21"/>
    </row>
    <row r="192" spans="1:14">
      <c r="A192" s="21"/>
      <c r="B192" s="21"/>
      <c r="C192" s="21"/>
      <c r="D192" s="21"/>
      <c r="E192" s="21"/>
      <c r="F192" s="21"/>
      <c r="G192" s="21"/>
      <c r="H192" s="21"/>
      <c r="I192" s="21"/>
      <c r="J192" s="21"/>
      <c r="K192" s="21"/>
      <c r="L192" s="21"/>
      <c r="M192" s="21"/>
      <c r="N192" s="21"/>
    </row>
    <row r="193" spans="1:14">
      <c r="A193" s="21"/>
      <c r="B193" s="21"/>
      <c r="C193" s="21"/>
      <c r="D193" s="21"/>
      <c r="E193" s="21"/>
      <c r="F193" s="21"/>
      <c r="G193" s="21"/>
      <c r="H193" s="21"/>
      <c r="I193" s="21"/>
      <c r="J193" s="21"/>
      <c r="K193" s="21"/>
      <c r="L193" s="21"/>
      <c r="M193" s="21"/>
      <c r="N193" s="21"/>
    </row>
    <row r="194" spans="1:14">
      <c r="A194" s="21"/>
      <c r="B194" s="21"/>
      <c r="C194" s="21"/>
      <c r="D194" s="21"/>
      <c r="E194" s="21"/>
      <c r="F194" s="21"/>
      <c r="G194" s="21"/>
      <c r="H194" s="21"/>
      <c r="I194" s="21"/>
      <c r="J194" s="21"/>
      <c r="K194" s="21"/>
      <c r="L194" s="21"/>
      <c r="M194" s="21"/>
      <c r="N194" s="21"/>
    </row>
    <row r="195" spans="1:14">
      <c r="A195" s="21"/>
      <c r="B195" s="21"/>
      <c r="C195" s="21"/>
      <c r="D195" s="21"/>
      <c r="E195" s="21"/>
      <c r="F195" s="21"/>
      <c r="G195" s="21"/>
      <c r="H195" s="21"/>
      <c r="I195" s="21"/>
      <c r="J195" s="21"/>
      <c r="K195" s="21"/>
      <c r="L195" s="21"/>
      <c r="M195" s="21"/>
      <c r="N195" s="21"/>
    </row>
    <row r="196" spans="1:14">
      <c r="A196" s="21"/>
      <c r="B196" s="21"/>
      <c r="C196" s="21"/>
      <c r="D196" s="21"/>
      <c r="E196" s="21"/>
      <c r="F196" s="21"/>
      <c r="G196" s="21"/>
      <c r="H196" s="21"/>
      <c r="I196" s="21"/>
      <c r="J196" s="21"/>
      <c r="K196" s="21"/>
      <c r="L196" s="21"/>
      <c r="M196" s="21"/>
      <c r="N196" s="21"/>
    </row>
    <row r="197" spans="1:14">
      <c r="A197" s="21"/>
      <c r="B197" s="21"/>
      <c r="C197" s="21"/>
      <c r="D197" s="21"/>
      <c r="E197" s="21"/>
      <c r="F197" s="21"/>
      <c r="G197" s="21"/>
      <c r="H197" s="21"/>
      <c r="I197" s="21"/>
      <c r="J197" s="21"/>
      <c r="K197" s="21"/>
      <c r="L197" s="21"/>
      <c r="M197" s="21"/>
      <c r="N197" s="21"/>
    </row>
    <row r="198" spans="1:14">
      <c r="A198" s="21"/>
      <c r="B198" s="21"/>
      <c r="C198" s="21"/>
      <c r="D198" s="21"/>
      <c r="E198" s="21"/>
      <c r="F198" s="21"/>
      <c r="G198" s="21"/>
      <c r="H198" s="21"/>
      <c r="I198" s="21"/>
      <c r="J198" s="21"/>
      <c r="K198" s="21"/>
      <c r="L198" s="21"/>
      <c r="M198" s="21"/>
      <c r="N198" s="21"/>
    </row>
    <row r="199" spans="1:14">
      <c r="A199" s="21"/>
      <c r="B199" s="21"/>
      <c r="C199" s="21"/>
      <c r="D199" s="21"/>
      <c r="E199" s="21"/>
      <c r="F199" s="21"/>
      <c r="G199" s="21"/>
      <c r="H199" s="21"/>
      <c r="I199" s="21"/>
      <c r="J199" s="21"/>
      <c r="K199" s="21"/>
      <c r="L199" s="21"/>
      <c r="M199" s="21"/>
      <c r="N199" s="21"/>
    </row>
    <row r="200" spans="1:14">
      <c r="A200" s="21"/>
      <c r="B200" s="21"/>
      <c r="C200" s="21"/>
      <c r="D200" s="21"/>
      <c r="E200" s="21"/>
      <c r="F200" s="21"/>
      <c r="G200" s="21"/>
      <c r="H200" s="21"/>
      <c r="I200" s="21"/>
      <c r="J200" s="21"/>
      <c r="K200" s="21"/>
      <c r="L200" s="21"/>
      <c r="M200" s="21"/>
      <c r="N200" s="21"/>
    </row>
    <row r="201" spans="1:14">
      <c r="A201" s="21"/>
      <c r="B201" s="21"/>
      <c r="C201" s="21"/>
      <c r="D201" s="21"/>
      <c r="E201" s="21"/>
      <c r="F201" s="21"/>
      <c r="G201" s="21"/>
      <c r="H201" s="21"/>
      <c r="I201" s="21"/>
      <c r="J201" s="21"/>
      <c r="K201" s="21"/>
      <c r="L201" s="21"/>
      <c r="M201" s="21"/>
      <c r="N201" s="21"/>
    </row>
    <row r="202" spans="1:14">
      <c r="A202" s="21"/>
      <c r="B202" s="21"/>
      <c r="C202" s="21"/>
      <c r="D202" s="21"/>
      <c r="E202" s="21"/>
      <c r="F202" s="21"/>
      <c r="G202" s="21"/>
      <c r="H202" s="21"/>
      <c r="I202" s="21"/>
      <c r="J202" s="21"/>
      <c r="K202" s="21"/>
      <c r="L202" s="21"/>
      <c r="M202" s="21"/>
      <c r="N202" s="21"/>
    </row>
    <row r="203" spans="1:14">
      <c r="A203" s="21"/>
      <c r="B203" s="21"/>
      <c r="C203" s="21"/>
      <c r="D203" s="21"/>
      <c r="E203" s="21"/>
      <c r="F203" s="21"/>
      <c r="G203" s="21"/>
      <c r="H203" s="21"/>
      <c r="I203" s="21"/>
      <c r="J203" s="21"/>
      <c r="K203" s="21"/>
      <c r="L203" s="21"/>
      <c r="M203" s="21"/>
      <c r="N203" s="21"/>
    </row>
    <row r="204" spans="1:14">
      <c r="A204" s="21"/>
      <c r="B204" s="21"/>
      <c r="C204" s="21"/>
      <c r="D204" s="21"/>
      <c r="E204" s="21"/>
      <c r="F204" s="21"/>
      <c r="G204" s="21"/>
      <c r="H204" s="21"/>
      <c r="I204" s="21"/>
      <c r="J204" s="21"/>
      <c r="K204" s="21"/>
      <c r="L204" s="21"/>
      <c r="M204" s="21"/>
      <c r="N204" s="21"/>
    </row>
    <row r="205" spans="1:14">
      <c r="A205" s="21"/>
      <c r="B205" s="21"/>
      <c r="C205" s="21"/>
      <c r="D205" s="21"/>
      <c r="E205" s="21"/>
      <c r="F205" s="21"/>
      <c r="G205" s="21"/>
      <c r="H205" s="21"/>
      <c r="I205" s="21"/>
      <c r="J205" s="21"/>
      <c r="K205" s="21"/>
      <c r="L205" s="21"/>
      <c r="M205" s="21"/>
      <c r="N205" s="21"/>
    </row>
    <row r="206" spans="1:14">
      <c r="A206" s="21"/>
      <c r="B206" s="21"/>
      <c r="C206" s="21"/>
      <c r="D206" s="21"/>
      <c r="E206" s="21"/>
      <c r="F206" s="21"/>
      <c r="G206" s="21"/>
      <c r="H206" s="21"/>
      <c r="I206" s="21"/>
      <c r="J206" s="21"/>
      <c r="K206" s="21"/>
      <c r="L206" s="21"/>
      <c r="M206" s="21"/>
      <c r="N206" s="21"/>
    </row>
    <row r="207" spans="1:14">
      <c r="A207" s="21"/>
      <c r="B207" s="21"/>
      <c r="C207" s="21"/>
      <c r="D207" s="21"/>
      <c r="E207" s="21"/>
      <c r="F207" s="21"/>
      <c r="G207" s="21"/>
      <c r="H207" s="21"/>
      <c r="I207" s="21"/>
      <c r="J207" s="21"/>
      <c r="K207" s="21"/>
      <c r="L207" s="21"/>
      <c r="M207" s="21"/>
      <c r="N207" s="21"/>
    </row>
    <row r="208" spans="1:14">
      <c r="A208" s="21"/>
      <c r="B208" s="21"/>
      <c r="C208" s="21"/>
      <c r="D208" s="21"/>
      <c r="E208" s="21"/>
      <c r="F208" s="21"/>
      <c r="G208" s="21"/>
      <c r="H208" s="21"/>
      <c r="I208" s="21"/>
      <c r="J208" s="21"/>
      <c r="K208" s="21"/>
      <c r="L208" s="21"/>
      <c r="M208" s="21"/>
      <c r="N208" s="21"/>
    </row>
    <row r="209" spans="1:14">
      <c r="A209" s="21"/>
      <c r="B209" s="21"/>
      <c r="C209" s="21"/>
      <c r="D209" s="21"/>
      <c r="E209" s="21"/>
      <c r="F209" s="21"/>
      <c r="G209" s="21"/>
      <c r="H209" s="21"/>
      <c r="I209" s="21"/>
      <c r="J209" s="21"/>
      <c r="K209" s="21"/>
      <c r="L209" s="21"/>
      <c r="M209" s="21"/>
      <c r="N209" s="21"/>
    </row>
    <row r="210" spans="1:14">
      <c r="A210" s="21"/>
      <c r="B210" s="21"/>
      <c r="C210" s="21"/>
      <c r="D210" s="21"/>
      <c r="E210" s="21"/>
      <c r="F210" s="21"/>
      <c r="G210" s="21"/>
      <c r="H210" s="21"/>
      <c r="I210" s="21"/>
      <c r="J210" s="21"/>
      <c r="K210" s="21"/>
      <c r="L210" s="21"/>
      <c r="M210" s="21"/>
      <c r="N210" s="21"/>
    </row>
    <row r="211" spans="1:14">
      <c r="A211" s="21"/>
      <c r="B211" s="21"/>
      <c r="C211" s="21"/>
      <c r="D211" s="21"/>
      <c r="E211" s="21"/>
      <c r="F211" s="21"/>
      <c r="G211" s="21"/>
      <c r="H211" s="21"/>
      <c r="I211" s="21"/>
      <c r="J211" s="21"/>
      <c r="K211" s="21"/>
      <c r="L211" s="21"/>
      <c r="M211" s="21"/>
      <c r="N211" s="21"/>
    </row>
    <row r="212" spans="1:14">
      <c r="A212" s="21"/>
      <c r="B212" s="21"/>
      <c r="C212" s="21"/>
      <c r="D212" s="21"/>
      <c r="E212" s="21"/>
      <c r="F212" s="21"/>
      <c r="G212" s="21"/>
      <c r="H212" s="21"/>
      <c r="I212" s="21"/>
      <c r="J212" s="21"/>
      <c r="K212" s="21"/>
      <c r="L212" s="21"/>
      <c r="M212" s="21"/>
      <c r="N212" s="21"/>
    </row>
    <row r="213" spans="1:14">
      <c r="A213" s="21"/>
      <c r="B213" s="21"/>
      <c r="C213" s="21"/>
      <c r="D213" s="21"/>
      <c r="E213" s="21"/>
      <c r="F213" s="21"/>
      <c r="G213" s="21"/>
      <c r="H213" s="21"/>
      <c r="I213" s="21"/>
      <c r="J213" s="21"/>
      <c r="K213" s="21"/>
      <c r="L213" s="21"/>
      <c r="M213" s="21"/>
      <c r="N213" s="21"/>
    </row>
    <row r="214" spans="1:14">
      <c r="A214" s="21"/>
      <c r="B214" s="21"/>
      <c r="C214" s="21"/>
      <c r="D214" s="21"/>
      <c r="E214" s="21"/>
      <c r="F214" s="21"/>
      <c r="G214" s="21"/>
      <c r="H214" s="21"/>
      <c r="I214" s="21"/>
      <c r="J214" s="21"/>
      <c r="K214" s="21"/>
      <c r="L214" s="21"/>
      <c r="M214" s="21"/>
      <c r="N214" s="21"/>
    </row>
    <row r="215" spans="1:14">
      <c r="A215" s="21"/>
      <c r="B215" s="21"/>
      <c r="C215" s="21"/>
      <c r="D215" s="21"/>
      <c r="E215" s="21"/>
      <c r="F215" s="21"/>
      <c r="G215" s="21"/>
      <c r="H215" s="21"/>
      <c r="I215" s="21"/>
      <c r="J215" s="21"/>
      <c r="K215" s="21"/>
      <c r="L215" s="21"/>
      <c r="M215" s="21"/>
      <c r="N215" s="21"/>
    </row>
    <row r="216" spans="1:14">
      <c r="A216" s="21"/>
      <c r="B216" s="21"/>
      <c r="C216" s="21"/>
      <c r="D216" s="21"/>
      <c r="E216" s="21"/>
      <c r="F216" s="21"/>
      <c r="G216" s="21"/>
      <c r="H216" s="21"/>
      <c r="I216" s="21"/>
      <c r="J216" s="21"/>
      <c r="K216" s="21"/>
      <c r="L216" s="21"/>
      <c r="M216" s="21"/>
      <c r="N216" s="21"/>
    </row>
    <row r="217" spans="1:14">
      <c r="A217" s="21"/>
      <c r="B217" s="21"/>
      <c r="C217" s="21"/>
      <c r="D217" s="21"/>
      <c r="E217" s="21"/>
      <c r="F217" s="21"/>
      <c r="G217" s="21"/>
      <c r="H217" s="21"/>
      <c r="I217" s="21"/>
      <c r="J217" s="21"/>
      <c r="K217" s="21"/>
      <c r="L217" s="21"/>
      <c r="M217" s="21"/>
      <c r="N217" s="21"/>
    </row>
    <row r="218" spans="1:14">
      <c r="A218" s="21"/>
      <c r="B218" s="21"/>
      <c r="C218" s="21"/>
      <c r="D218" s="21"/>
      <c r="E218" s="21"/>
      <c r="F218" s="21"/>
      <c r="G218" s="21"/>
      <c r="H218" s="21"/>
      <c r="I218" s="21"/>
      <c r="J218" s="21"/>
      <c r="K218" s="21"/>
      <c r="L218" s="21"/>
      <c r="M218" s="21"/>
      <c r="N218" s="21"/>
    </row>
    <row r="219" spans="1:14">
      <c r="A219" s="21"/>
      <c r="B219" s="21"/>
      <c r="C219" s="21"/>
      <c r="D219" s="21"/>
      <c r="E219" s="21"/>
      <c r="F219" s="21"/>
      <c r="G219" s="21"/>
      <c r="H219" s="21"/>
      <c r="I219" s="21"/>
      <c r="J219" s="21"/>
      <c r="K219" s="21"/>
      <c r="L219" s="21"/>
      <c r="M219" s="21"/>
      <c r="N219" s="21"/>
    </row>
    <row r="220" spans="1:14">
      <c r="A220" s="21"/>
      <c r="B220" s="21"/>
      <c r="C220" s="21"/>
      <c r="D220" s="21"/>
      <c r="E220" s="21"/>
      <c r="F220" s="21"/>
      <c r="G220" s="21"/>
      <c r="H220" s="21"/>
      <c r="I220" s="21"/>
      <c r="J220" s="21"/>
      <c r="K220" s="21"/>
      <c r="L220" s="21"/>
      <c r="M220" s="21"/>
      <c r="N220" s="21"/>
    </row>
    <row r="221" spans="1:14">
      <c r="A221" s="21"/>
      <c r="B221" s="21"/>
      <c r="C221" s="21"/>
      <c r="D221" s="21"/>
      <c r="E221" s="21"/>
      <c r="F221" s="21"/>
      <c r="G221" s="21"/>
      <c r="H221" s="21"/>
      <c r="I221" s="21"/>
      <c r="J221" s="21"/>
      <c r="K221" s="21"/>
      <c r="L221" s="21"/>
      <c r="M221" s="21"/>
      <c r="N221" s="21"/>
    </row>
    <row r="222" spans="1:14">
      <c r="A222" s="21"/>
      <c r="B222" s="21"/>
      <c r="C222" s="21"/>
      <c r="D222" s="21"/>
      <c r="E222" s="21"/>
      <c r="F222" s="21"/>
      <c r="G222" s="21"/>
      <c r="H222" s="21"/>
      <c r="I222" s="21"/>
      <c r="J222" s="21"/>
      <c r="K222" s="21"/>
      <c r="L222" s="21"/>
      <c r="M222" s="21"/>
      <c r="N222" s="21"/>
    </row>
    <row r="223" spans="1:14">
      <c r="A223" s="21"/>
      <c r="B223" s="21"/>
      <c r="C223" s="21"/>
      <c r="D223" s="21"/>
      <c r="E223" s="21"/>
      <c r="F223" s="21"/>
      <c r="G223" s="21"/>
      <c r="H223" s="21"/>
      <c r="I223" s="21"/>
      <c r="J223" s="21"/>
      <c r="K223" s="21"/>
      <c r="L223" s="21"/>
      <c r="M223" s="21"/>
      <c r="N223" s="21"/>
    </row>
    <row r="224" spans="1:14">
      <c r="A224" s="21"/>
      <c r="B224" s="21"/>
      <c r="C224" s="21"/>
      <c r="D224" s="21"/>
      <c r="E224" s="21"/>
      <c r="F224" s="21"/>
      <c r="G224" s="21"/>
      <c r="H224" s="21"/>
      <c r="I224" s="21"/>
      <c r="J224" s="21"/>
      <c r="K224" s="21"/>
      <c r="L224" s="21"/>
      <c r="M224" s="21"/>
      <c r="N224" s="21"/>
    </row>
    <row r="225" spans="1:14">
      <c r="A225" s="21"/>
      <c r="B225" s="21"/>
      <c r="C225" s="21"/>
      <c r="D225" s="21"/>
      <c r="E225" s="21"/>
      <c r="F225" s="21"/>
      <c r="G225" s="21"/>
      <c r="H225" s="21"/>
      <c r="I225" s="21"/>
      <c r="J225" s="21"/>
      <c r="K225" s="21"/>
      <c r="L225" s="21"/>
      <c r="M225" s="21"/>
      <c r="N225" s="21"/>
    </row>
    <row r="226" spans="1:14">
      <c r="A226" s="21"/>
      <c r="B226" s="21"/>
      <c r="C226" s="21"/>
      <c r="D226" s="21"/>
      <c r="E226" s="21"/>
      <c r="F226" s="21"/>
      <c r="G226" s="21"/>
      <c r="H226" s="21"/>
      <c r="I226" s="21"/>
      <c r="J226" s="21"/>
      <c r="K226" s="21"/>
      <c r="L226" s="21"/>
      <c r="M226" s="21"/>
      <c r="N226" s="21"/>
    </row>
    <row r="227" spans="1:14">
      <c r="A227" s="21"/>
      <c r="B227" s="21"/>
      <c r="C227" s="21"/>
      <c r="D227" s="21"/>
      <c r="E227" s="21"/>
      <c r="F227" s="21"/>
      <c r="G227" s="21"/>
      <c r="H227" s="21"/>
      <c r="I227" s="21"/>
      <c r="J227" s="21"/>
      <c r="K227" s="21"/>
      <c r="L227" s="21"/>
      <c r="M227" s="21"/>
      <c r="N227" s="21"/>
    </row>
    <row r="228" spans="1:14">
      <c r="A228" s="21"/>
      <c r="B228" s="21"/>
      <c r="C228" s="21"/>
      <c r="D228" s="21"/>
      <c r="E228" s="21"/>
      <c r="F228" s="21"/>
      <c r="G228" s="21"/>
      <c r="H228" s="21"/>
      <c r="I228" s="21"/>
      <c r="J228" s="21"/>
      <c r="K228" s="21"/>
      <c r="L228" s="21"/>
      <c r="M228" s="21"/>
      <c r="N228" s="21"/>
    </row>
    <row r="229" spans="1:14">
      <c r="A229" s="21"/>
      <c r="B229" s="21"/>
      <c r="C229" s="21"/>
      <c r="D229" s="21"/>
      <c r="E229" s="21"/>
      <c r="F229" s="21"/>
      <c r="G229" s="21"/>
      <c r="H229" s="21"/>
      <c r="I229" s="21"/>
      <c r="J229" s="21"/>
      <c r="K229" s="21"/>
      <c r="L229" s="21"/>
      <c r="M229" s="21"/>
      <c r="N229" s="21"/>
    </row>
    <row r="230" spans="1:14">
      <c r="A230" s="21"/>
      <c r="B230" s="21"/>
      <c r="C230" s="21"/>
      <c r="D230" s="21"/>
      <c r="E230" s="21"/>
      <c r="F230" s="21"/>
      <c r="G230" s="21"/>
      <c r="H230" s="21"/>
      <c r="I230" s="21"/>
      <c r="J230" s="21"/>
      <c r="K230" s="21"/>
      <c r="L230" s="21"/>
      <c r="M230" s="21"/>
      <c r="N230" s="21"/>
    </row>
    <row r="231" spans="1:14">
      <c r="A231" s="21"/>
      <c r="B231" s="21"/>
      <c r="C231" s="21"/>
      <c r="D231" s="21"/>
      <c r="E231" s="21"/>
      <c r="F231" s="21"/>
      <c r="G231" s="21"/>
      <c r="H231" s="21"/>
      <c r="I231" s="21"/>
      <c r="J231" s="21"/>
      <c r="K231" s="21"/>
      <c r="L231" s="21"/>
      <c r="M231" s="21"/>
      <c r="N231" s="21"/>
    </row>
    <row r="232" spans="1:14">
      <c r="A232" s="21"/>
      <c r="B232" s="21"/>
      <c r="C232" s="21"/>
      <c r="D232" s="21"/>
      <c r="E232" s="21"/>
      <c r="F232" s="21"/>
      <c r="G232" s="21"/>
      <c r="H232" s="21"/>
      <c r="I232" s="21"/>
      <c r="J232" s="21"/>
      <c r="K232" s="21"/>
      <c r="L232" s="21"/>
      <c r="M232" s="21"/>
      <c r="N232" s="21"/>
    </row>
    <row r="233" spans="1:14">
      <c r="A233" s="21"/>
      <c r="B233" s="21"/>
      <c r="C233" s="21"/>
      <c r="D233" s="21"/>
      <c r="E233" s="21"/>
      <c r="F233" s="21"/>
      <c r="G233" s="21"/>
      <c r="H233" s="21"/>
      <c r="I233" s="21"/>
      <c r="J233" s="21"/>
      <c r="K233" s="21"/>
      <c r="L233" s="21"/>
      <c r="M233" s="21"/>
      <c r="N233" s="21"/>
    </row>
    <row r="234" spans="1:14">
      <c r="A234" s="21"/>
      <c r="B234" s="21"/>
      <c r="C234" s="21"/>
      <c r="D234" s="21"/>
      <c r="E234" s="21"/>
      <c r="F234" s="21"/>
      <c r="G234" s="21"/>
      <c r="H234" s="21"/>
      <c r="I234" s="21"/>
      <c r="J234" s="21"/>
      <c r="K234" s="21"/>
      <c r="L234" s="21"/>
      <c r="M234" s="21"/>
      <c r="N234" s="21"/>
    </row>
    <row r="235" spans="1:14">
      <c r="A235" s="21"/>
      <c r="B235" s="21"/>
      <c r="C235" s="21"/>
      <c r="D235" s="21"/>
      <c r="E235" s="21"/>
      <c r="F235" s="21"/>
      <c r="G235" s="21"/>
      <c r="H235" s="21"/>
      <c r="I235" s="21"/>
      <c r="J235" s="21"/>
      <c r="K235" s="21"/>
      <c r="L235" s="21"/>
      <c r="M235" s="21"/>
      <c r="N235" s="21"/>
    </row>
    <row r="236" spans="1:14">
      <c r="A236" s="21"/>
      <c r="B236" s="21"/>
      <c r="C236" s="21"/>
      <c r="D236" s="21"/>
      <c r="E236" s="21"/>
      <c r="F236" s="21"/>
      <c r="G236" s="21"/>
      <c r="H236" s="21"/>
      <c r="I236" s="21"/>
      <c r="J236" s="21"/>
      <c r="K236" s="21"/>
      <c r="L236" s="21"/>
      <c r="M236" s="21"/>
      <c r="N236" s="21"/>
    </row>
    <row r="237" spans="1:14">
      <c r="A237" s="21"/>
      <c r="B237" s="21"/>
      <c r="C237" s="21"/>
      <c r="D237" s="21"/>
      <c r="E237" s="21"/>
      <c r="F237" s="21"/>
      <c r="G237" s="21"/>
      <c r="H237" s="21"/>
      <c r="I237" s="21"/>
      <c r="J237" s="21"/>
      <c r="K237" s="21"/>
      <c r="L237" s="21"/>
      <c r="M237" s="21"/>
      <c r="N237" s="21"/>
    </row>
    <row r="238" spans="1:14">
      <c r="A238" s="21"/>
      <c r="B238" s="21"/>
      <c r="C238" s="21"/>
      <c r="D238" s="21"/>
      <c r="E238" s="21"/>
      <c r="F238" s="21"/>
      <c r="G238" s="21"/>
      <c r="H238" s="21"/>
      <c r="I238" s="21"/>
      <c r="J238" s="21"/>
      <c r="K238" s="21"/>
      <c r="L238" s="21"/>
      <c r="M238" s="21"/>
      <c r="N238" s="21"/>
    </row>
    <row r="239" spans="1:14">
      <c r="A239" s="21"/>
      <c r="B239" s="21"/>
      <c r="C239" s="21"/>
      <c r="D239" s="21"/>
      <c r="E239" s="21"/>
      <c r="F239" s="21"/>
      <c r="G239" s="21"/>
      <c r="H239" s="21"/>
      <c r="I239" s="21"/>
      <c r="J239" s="21"/>
      <c r="K239" s="21"/>
      <c r="L239" s="21"/>
      <c r="M239" s="21"/>
      <c r="N239" s="21"/>
    </row>
    <row r="240" spans="1:14">
      <c r="A240" s="21"/>
      <c r="B240" s="21"/>
      <c r="C240" s="21"/>
      <c r="D240" s="21"/>
      <c r="E240" s="21"/>
      <c r="F240" s="21"/>
      <c r="G240" s="21"/>
      <c r="H240" s="21"/>
      <c r="I240" s="21"/>
      <c r="J240" s="21"/>
      <c r="K240" s="21"/>
      <c r="L240" s="21"/>
      <c r="M240" s="21"/>
      <c r="N240" s="21"/>
    </row>
    <row r="241" spans="1:14">
      <c r="A241" s="21"/>
      <c r="B241" s="21"/>
      <c r="C241" s="21"/>
      <c r="D241" s="21"/>
      <c r="E241" s="21"/>
      <c r="F241" s="21"/>
      <c r="G241" s="21"/>
      <c r="H241" s="21"/>
      <c r="I241" s="21"/>
      <c r="J241" s="21"/>
      <c r="K241" s="21"/>
      <c r="L241" s="21"/>
      <c r="M241" s="21"/>
      <c r="N241" s="21"/>
    </row>
    <row r="242" spans="1:14">
      <c r="A242" s="21"/>
      <c r="B242" s="21"/>
      <c r="C242" s="21"/>
      <c r="D242" s="21"/>
      <c r="E242" s="21"/>
      <c r="F242" s="21"/>
      <c r="G242" s="21"/>
      <c r="H242" s="21"/>
      <c r="I242" s="21"/>
      <c r="J242" s="21"/>
      <c r="K242" s="21"/>
      <c r="L242" s="21"/>
      <c r="M242" s="21"/>
      <c r="N242" s="21"/>
    </row>
    <row r="243" spans="1:14">
      <c r="A243" s="21"/>
      <c r="B243" s="21"/>
      <c r="C243" s="21"/>
      <c r="D243" s="21"/>
      <c r="E243" s="21"/>
      <c r="F243" s="21"/>
      <c r="G243" s="21"/>
      <c r="H243" s="21"/>
      <c r="I243" s="21"/>
      <c r="J243" s="21"/>
      <c r="K243" s="21"/>
      <c r="L243" s="21"/>
      <c r="M243" s="21"/>
      <c r="N243" s="21"/>
    </row>
    <row r="244" spans="1:14">
      <c r="A244" s="21"/>
      <c r="B244" s="21"/>
      <c r="C244" s="21"/>
      <c r="D244" s="21"/>
      <c r="E244" s="21"/>
      <c r="F244" s="21"/>
      <c r="G244" s="21"/>
      <c r="H244" s="21"/>
      <c r="I244" s="21"/>
      <c r="J244" s="21"/>
      <c r="K244" s="21"/>
      <c r="L244" s="21"/>
      <c r="M244" s="21"/>
      <c r="N244" s="21"/>
    </row>
    <row r="245" spans="1:14">
      <c r="A245" s="21"/>
      <c r="B245" s="21"/>
      <c r="C245" s="21"/>
      <c r="D245" s="21"/>
      <c r="E245" s="21"/>
      <c r="F245" s="21"/>
      <c r="G245" s="21"/>
      <c r="H245" s="21"/>
      <c r="I245" s="21"/>
      <c r="J245" s="21"/>
      <c r="K245" s="21"/>
      <c r="L245" s="21"/>
      <c r="M245" s="21"/>
      <c r="N245" s="21"/>
    </row>
    <row r="246" spans="1:14">
      <c r="A246" s="21"/>
      <c r="B246" s="21"/>
      <c r="C246" s="21"/>
      <c r="D246" s="21"/>
      <c r="E246" s="21"/>
      <c r="F246" s="21"/>
      <c r="G246" s="21"/>
      <c r="H246" s="21"/>
      <c r="I246" s="21"/>
      <c r="J246" s="21"/>
      <c r="K246" s="21"/>
      <c r="L246" s="21"/>
      <c r="M246" s="21"/>
      <c r="N246" s="21"/>
    </row>
    <row r="247" spans="1:14">
      <c r="A247" s="21"/>
      <c r="B247" s="21"/>
      <c r="C247" s="21"/>
      <c r="D247" s="21"/>
      <c r="E247" s="21"/>
      <c r="F247" s="21"/>
      <c r="G247" s="21"/>
      <c r="H247" s="21"/>
      <c r="I247" s="21"/>
      <c r="J247" s="21"/>
      <c r="K247" s="21"/>
      <c r="L247" s="21"/>
      <c r="M247" s="21"/>
      <c r="N247" s="21"/>
    </row>
    <row r="248" spans="1:14">
      <c r="A248" s="21"/>
      <c r="B248" s="21"/>
      <c r="C248" s="21"/>
      <c r="D248" s="21"/>
      <c r="E248" s="21"/>
      <c r="F248" s="21"/>
      <c r="G248" s="21"/>
      <c r="H248" s="21"/>
      <c r="I248" s="21"/>
      <c r="J248" s="21"/>
      <c r="K248" s="21"/>
      <c r="L248" s="21"/>
      <c r="M248" s="21"/>
      <c r="N248" s="21"/>
    </row>
    <row r="249" spans="1:14">
      <c r="A249" s="21"/>
      <c r="B249" s="21"/>
      <c r="C249" s="21"/>
      <c r="D249" s="21"/>
      <c r="E249" s="21"/>
      <c r="F249" s="21"/>
      <c r="G249" s="21"/>
      <c r="H249" s="21"/>
      <c r="I249" s="21"/>
      <c r="J249" s="21"/>
      <c r="K249" s="21"/>
      <c r="L249" s="21"/>
      <c r="M249" s="21"/>
      <c r="N249" s="21"/>
    </row>
    <row r="250" spans="1:14">
      <c r="A250" s="21"/>
      <c r="B250" s="21"/>
      <c r="C250" s="21"/>
      <c r="D250" s="21"/>
      <c r="E250" s="21"/>
      <c r="F250" s="21"/>
      <c r="G250" s="21"/>
      <c r="H250" s="21"/>
      <c r="I250" s="21"/>
      <c r="J250" s="21"/>
      <c r="K250" s="21"/>
      <c r="L250" s="21"/>
      <c r="M250" s="21"/>
      <c r="N250" s="21"/>
    </row>
    <row r="251" spans="1:14">
      <c r="A251" s="21"/>
      <c r="B251" s="21"/>
      <c r="C251" s="21"/>
      <c r="D251" s="21"/>
      <c r="E251" s="21"/>
      <c r="F251" s="21"/>
      <c r="G251" s="21"/>
      <c r="H251" s="21"/>
      <c r="I251" s="21"/>
      <c r="J251" s="21"/>
      <c r="K251" s="21"/>
      <c r="L251" s="21"/>
      <c r="M251" s="21"/>
      <c r="N251" s="21"/>
    </row>
    <row r="252" spans="1:14">
      <c r="A252" s="21"/>
      <c r="B252" s="21"/>
      <c r="C252" s="21"/>
      <c r="D252" s="21"/>
      <c r="E252" s="21"/>
      <c r="F252" s="21"/>
      <c r="G252" s="21"/>
      <c r="H252" s="21"/>
      <c r="I252" s="21"/>
      <c r="J252" s="21"/>
      <c r="K252" s="21"/>
      <c r="L252" s="21"/>
      <c r="M252" s="21"/>
      <c r="N252" s="21"/>
    </row>
    <row r="253" spans="1:14">
      <c r="A253" s="21"/>
      <c r="B253" s="21"/>
      <c r="C253" s="21"/>
      <c r="D253" s="21"/>
      <c r="E253" s="21"/>
      <c r="F253" s="21"/>
      <c r="G253" s="21"/>
      <c r="H253" s="21"/>
      <c r="I253" s="21"/>
      <c r="J253" s="21"/>
      <c r="K253" s="21"/>
      <c r="L253" s="21"/>
      <c r="M253" s="21"/>
      <c r="N253" s="21"/>
    </row>
    <row r="254" spans="1:14">
      <c r="A254" s="21"/>
      <c r="B254" s="21"/>
      <c r="C254" s="21"/>
      <c r="D254" s="21"/>
      <c r="E254" s="21"/>
      <c r="F254" s="21"/>
      <c r="G254" s="21"/>
      <c r="H254" s="21"/>
      <c r="I254" s="21"/>
      <c r="J254" s="21"/>
      <c r="K254" s="21"/>
      <c r="L254" s="21"/>
      <c r="M254" s="21"/>
      <c r="N254" s="21"/>
    </row>
    <row r="255" spans="1:14">
      <c r="A255" s="21"/>
      <c r="B255" s="21"/>
      <c r="C255" s="21"/>
      <c r="D255" s="21"/>
      <c r="E255" s="21"/>
      <c r="F255" s="21"/>
      <c r="G255" s="21"/>
      <c r="H255" s="21"/>
      <c r="I255" s="21"/>
      <c r="J255" s="21"/>
      <c r="K255" s="21"/>
      <c r="L255" s="21"/>
      <c r="M255" s="21"/>
      <c r="N255" s="21"/>
    </row>
    <row r="256" spans="1:14">
      <c r="A256" s="21"/>
      <c r="B256" s="21"/>
      <c r="C256" s="21"/>
      <c r="D256" s="21"/>
      <c r="E256" s="21"/>
      <c r="F256" s="21"/>
      <c r="G256" s="21"/>
      <c r="H256" s="21"/>
      <c r="I256" s="21"/>
      <c r="J256" s="21"/>
      <c r="K256" s="21"/>
      <c r="L256" s="21"/>
      <c r="M256" s="21"/>
      <c r="N256" s="21"/>
    </row>
    <row r="257" spans="1:14">
      <c r="A257" s="21"/>
      <c r="B257" s="21"/>
      <c r="C257" s="21"/>
      <c r="D257" s="21"/>
      <c r="E257" s="21"/>
      <c r="F257" s="21"/>
      <c r="G257" s="21"/>
      <c r="H257" s="21"/>
      <c r="I257" s="21"/>
      <c r="J257" s="21"/>
      <c r="K257" s="21"/>
      <c r="L257" s="21"/>
      <c r="M257" s="21"/>
      <c r="N257" s="21"/>
    </row>
    <row r="258" spans="1:14">
      <c r="A258" s="21"/>
      <c r="B258" s="21"/>
      <c r="C258" s="21"/>
      <c r="D258" s="21"/>
      <c r="E258" s="21"/>
      <c r="F258" s="21"/>
      <c r="G258" s="21"/>
      <c r="H258" s="21"/>
      <c r="I258" s="21"/>
      <c r="J258" s="21"/>
      <c r="K258" s="21"/>
      <c r="L258" s="21"/>
      <c r="M258" s="21"/>
      <c r="N258" s="21"/>
    </row>
    <row r="259" spans="1:14">
      <c r="A259" s="21"/>
      <c r="B259" s="21"/>
      <c r="C259" s="21"/>
      <c r="D259" s="21"/>
      <c r="E259" s="21"/>
      <c r="F259" s="21"/>
      <c r="G259" s="21"/>
      <c r="H259" s="21"/>
      <c r="I259" s="21"/>
      <c r="J259" s="21"/>
      <c r="K259" s="21"/>
      <c r="L259" s="21"/>
      <c r="M259" s="21"/>
      <c r="N259" s="21"/>
    </row>
    <row r="260" spans="1:14">
      <c r="A260" s="21"/>
      <c r="B260" s="21"/>
      <c r="C260" s="21"/>
      <c r="D260" s="21"/>
      <c r="E260" s="21"/>
      <c r="F260" s="21"/>
      <c r="G260" s="21"/>
      <c r="H260" s="21"/>
      <c r="I260" s="21"/>
      <c r="J260" s="21"/>
      <c r="K260" s="21"/>
      <c r="L260" s="21"/>
      <c r="M260" s="21"/>
      <c r="N260" s="21"/>
    </row>
    <row r="261" spans="1:14">
      <c r="A261" s="21"/>
      <c r="B261" s="21"/>
      <c r="C261" s="21"/>
      <c r="D261" s="21"/>
      <c r="E261" s="21"/>
      <c r="F261" s="21"/>
      <c r="G261" s="21"/>
      <c r="H261" s="21"/>
      <c r="I261" s="21"/>
      <c r="J261" s="21"/>
      <c r="K261" s="21"/>
      <c r="L261" s="21"/>
      <c r="M261" s="21"/>
      <c r="N261" s="21"/>
    </row>
    <row r="262" spans="1:14">
      <c r="A262" s="21"/>
      <c r="B262" s="21"/>
      <c r="C262" s="21"/>
      <c r="D262" s="21"/>
      <c r="E262" s="21"/>
      <c r="F262" s="21"/>
      <c r="G262" s="21"/>
      <c r="H262" s="21"/>
      <c r="I262" s="21"/>
      <c r="J262" s="21"/>
      <c r="K262" s="21"/>
      <c r="L262" s="21"/>
      <c r="M262" s="21"/>
      <c r="N262" s="21"/>
    </row>
    <row r="263" spans="1:14">
      <c r="A263" s="21"/>
      <c r="B263" s="21"/>
      <c r="C263" s="21"/>
      <c r="D263" s="21"/>
      <c r="E263" s="21"/>
      <c r="F263" s="21"/>
      <c r="G263" s="21"/>
      <c r="H263" s="21"/>
      <c r="I263" s="21"/>
      <c r="J263" s="21"/>
      <c r="K263" s="21"/>
      <c r="L263" s="21"/>
      <c r="M263" s="21"/>
      <c r="N263" s="21"/>
    </row>
    <row r="264" spans="1:14">
      <c r="A264" s="21"/>
      <c r="B264" s="21"/>
      <c r="C264" s="21"/>
      <c r="D264" s="21"/>
      <c r="E264" s="21"/>
      <c r="F264" s="21"/>
      <c r="G264" s="21"/>
      <c r="H264" s="21"/>
      <c r="I264" s="21"/>
      <c r="J264" s="21"/>
      <c r="K264" s="21"/>
      <c r="L264" s="21"/>
      <c r="M264" s="21"/>
      <c r="N264" s="21"/>
    </row>
    <row r="265" spans="1:14">
      <c r="A265" s="21"/>
      <c r="B265" s="21"/>
      <c r="C265" s="21"/>
      <c r="D265" s="21"/>
      <c r="E265" s="21"/>
      <c r="F265" s="21"/>
      <c r="G265" s="21"/>
      <c r="H265" s="21"/>
      <c r="I265" s="21"/>
      <c r="J265" s="21"/>
      <c r="K265" s="21"/>
      <c r="L265" s="21"/>
      <c r="M265" s="21"/>
      <c r="N265" s="21"/>
    </row>
    <row r="266" spans="1:14">
      <c r="A266" s="21"/>
      <c r="B266" s="21"/>
      <c r="C266" s="21"/>
      <c r="D266" s="21"/>
      <c r="E266" s="21"/>
      <c r="F266" s="21"/>
      <c r="G266" s="21"/>
      <c r="H266" s="21"/>
      <c r="I266" s="21"/>
      <c r="J266" s="21"/>
      <c r="K266" s="21"/>
      <c r="L266" s="21"/>
      <c r="M266" s="21"/>
      <c r="N266" s="21"/>
    </row>
    <row r="267" spans="1:14">
      <c r="A267" s="21"/>
      <c r="B267" s="21"/>
      <c r="C267" s="21"/>
      <c r="D267" s="21"/>
      <c r="E267" s="21"/>
      <c r="F267" s="21"/>
      <c r="G267" s="21"/>
      <c r="H267" s="21"/>
      <c r="I267" s="21"/>
      <c r="J267" s="21"/>
      <c r="K267" s="21"/>
      <c r="L267" s="21"/>
      <c r="M267" s="21"/>
      <c r="N267" s="21"/>
    </row>
    <row r="268" spans="1:14">
      <c r="A268" s="21"/>
      <c r="B268" s="21"/>
      <c r="C268" s="21"/>
      <c r="D268" s="21"/>
      <c r="E268" s="21"/>
      <c r="F268" s="21"/>
      <c r="G268" s="21"/>
      <c r="H268" s="21"/>
      <c r="I268" s="21"/>
      <c r="J268" s="21"/>
      <c r="K268" s="21"/>
      <c r="L268" s="21"/>
      <c r="M268" s="21"/>
      <c r="N268" s="21"/>
    </row>
    <row r="269" spans="1:14">
      <c r="A269" s="21"/>
      <c r="B269" s="21"/>
      <c r="C269" s="21"/>
      <c r="D269" s="21"/>
      <c r="E269" s="21"/>
      <c r="F269" s="21"/>
      <c r="G269" s="21"/>
      <c r="H269" s="21"/>
      <c r="I269" s="21"/>
      <c r="J269" s="21"/>
      <c r="K269" s="21"/>
      <c r="L269" s="21"/>
      <c r="M269" s="21"/>
      <c r="N269" s="21"/>
    </row>
    <row r="270" spans="1:14">
      <c r="A270" s="21"/>
      <c r="B270" s="21"/>
      <c r="C270" s="21"/>
      <c r="D270" s="21"/>
      <c r="E270" s="21"/>
      <c r="F270" s="21"/>
      <c r="G270" s="21"/>
      <c r="H270" s="21"/>
      <c r="I270" s="21"/>
      <c r="J270" s="21"/>
      <c r="K270" s="21"/>
      <c r="L270" s="21"/>
      <c r="M270" s="21"/>
      <c r="N270" s="21"/>
    </row>
    <row r="271" spans="1:14">
      <c r="A271" s="21"/>
      <c r="B271" s="21"/>
      <c r="C271" s="21"/>
      <c r="D271" s="21"/>
      <c r="E271" s="21"/>
      <c r="F271" s="21"/>
      <c r="G271" s="21"/>
      <c r="H271" s="21"/>
      <c r="I271" s="21"/>
      <c r="J271" s="21"/>
      <c r="K271" s="21"/>
      <c r="L271" s="21"/>
      <c r="M271" s="21"/>
      <c r="N271" s="21"/>
    </row>
    <row r="272" spans="1:14">
      <c r="A272" s="21"/>
      <c r="B272" s="21"/>
      <c r="C272" s="21"/>
      <c r="D272" s="21"/>
      <c r="E272" s="21"/>
      <c r="F272" s="21"/>
      <c r="G272" s="21"/>
      <c r="H272" s="21"/>
      <c r="I272" s="21"/>
      <c r="J272" s="21"/>
      <c r="K272" s="21"/>
      <c r="L272" s="21"/>
      <c r="M272" s="21"/>
      <c r="N272" s="21"/>
    </row>
    <row r="273" spans="1:14">
      <c r="A273" s="21"/>
      <c r="B273" s="21"/>
      <c r="C273" s="21"/>
      <c r="D273" s="21"/>
      <c r="E273" s="21"/>
      <c r="F273" s="21"/>
      <c r="G273" s="21"/>
      <c r="H273" s="21"/>
      <c r="I273" s="21"/>
      <c r="J273" s="21"/>
      <c r="K273" s="21"/>
      <c r="L273" s="21"/>
      <c r="M273" s="21"/>
      <c r="N273" s="21"/>
    </row>
    <row r="274" spans="1:14">
      <c r="A274" s="21"/>
      <c r="B274" s="21"/>
      <c r="C274" s="21"/>
      <c r="D274" s="21"/>
      <c r="E274" s="21"/>
      <c r="F274" s="21"/>
      <c r="G274" s="21"/>
      <c r="H274" s="21"/>
      <c r="I274" s="21"/>
      <c r="J274" s="21"/>
      <c r="K274" s="21"/>
      <c r="L274" s="21"/>
      <c r="M274" s="21"/>
      <c r="N274" s="21"/>
    </row>
    <row r="275" spans="1:14">
      <c r="A275" s="21"/>
      <c r="B275" s="21"/>
      <c r="C275" s="21"/>
      <c r="D275" s="21"/>
      <c r="E275" s="21"/>
      <c r="F275" s="21"/>
      <c r="G275" s="21"/>
      <c r="H275" s="21"/>
      <c r="I275" s="21"/>
      <c r="J275" s="21"/>
      <c r="K275" s="21"/>
      <c r="L275" s="21"/>
      <c r="M275" s="21"/>
      <c r="N275" s="21"/>
    </row>
    <row r="276" spans="1:14">
      <c r="A276" s="21"/>
      <c r="B276" s="21"/>
      <c r="C276" s="21"/>
      <c r="D276" s="21"/>
      <c r="E276" s="21"/>
      <c r="F276" s="21"/>
      <c r="G276" s="21"/>
      <c r="H276" s="21"/>
      <c r="I276" s="21"/>
      <c r="J276" s="21"/>
      <c r="K276" s="21"/>
      <c r="L276" s="21"/>
      <c r="M276" s="21"/>
      <c r="N276" s="21"/>
    </row>
    <row r="277" spans="1:14">
      <c r="A277" s="21"/>
      <c r="B277" s="21"/>
      <c r="C277" s="21"/>
      <c r="D277" s="21"/>
      <c r="E277" s="21"/>
      <c r="F277" s="21"/>
      <c r="G277" s="21"/>
      <c r="H277" s="21"/>
      <c r="I277" s="21"/>
      <c r="J277" s="21"/>
      <c r="K277" s="21"/>
      <c r="L277" s="21"/>
      <c r="M277" s="21"/>
      <c r="N277" s="21"/>
    </row>
    <row r="278" spans="1:14">
      <c r="A278" s="21"/>
      <c r="B278" s="21"/>
      <c r="C278" s="21"/>
      <c r="D278" s="21"/>
      <c r="E278" s="21"/>
      <c r="F278" s="21"/>
      <c r="G278" s="21"/>
      <c r="H278" s="21"/>
      <c r="I278" s="21"/>
      <c r="J278" s="21"/>
      <c r="K278" s="21"/>
      <c r="L278" s="21"/>
      <c r="M278" s="21"/>
      <c r="N278" s="21"/>
    </row>
    <row r="279" spans="1:14">
      <c r="A279" s="21"/>
      <c r="B279" s="21"/>
      <c r="C279" s="21"/>
      <c r="D279" s="21"/>
      <c r="E279" s="21"/>
      <c r="F279" s="21"/>
      <c r="G279" s="21"/>
      <c r="H279" s="21"/>
      <c r="I279" s="21"/>
      <c r="J279" s="21"/>
      <c r="K279" s="21"/>
      <c r="L279" s="21"/>
      <c r="M279" s="21"/>
      <c r="N279" s="21"/>
    </row>
    <row r="280" spans="1:14">
      <c r="A280" s="21"/>
      <c r="B280" s="21"/>
      <c r="C280" s="21"/>
      <c r="D280" s="21"/>
      <c r="E280" s="21"/>
      <c r="F280" s="21"/>
      <c r="G280" s="21"/>
      <c r="H280" s="21"/>
      <c r="I280" s="21"/>
      <c r="J280" s="21"/>
      <c r="K280" s="21"/>
      <c r="L280" s="21"/>
      <c r="M280" s="21"/>
      <c r="N280" s="21"/>
    </row>
    <row r="281" spans="1:14">
      <c r="A281" s="21"/>
      <c r="B281" s="21"/>
      <c r="C281" s="21"/>
      <c r="D281" s="21"/>
      <c r="E281" s="21"/>
      <c r="F281" s="21"/>
      <c r="G281" s="21"/>
      <c r="H281" s="21"/>
      <c r="I281" s="21"/>
      <c r="J281" s="21"/>
      <c r="K281" s="21"/>
      <c r="L281" s="21"/>
      <c r="M281" s="21"/>
      <c r="N281" s="21"/>
    </row>
    <row r="282" spans="1:14">
      <c r="A282" s="21"/>
      <c r="B282" s="21"/>
      <c r="C282" s="21"/>
      <c r="D282" s="21"/>
      <c r="E282" s="21"/>
      <c r="F282" s="21"/>
      <c r="G282" s="21"/>
      <c r="H282" s="21"/>
      <c r="I282" s="21"/>
      <c r="J282" s="21"/>
      <c r="K282" s="21"/>
      <c r="L282" s="21"/>
      <c r="M282" s="21"/>
      <c r="N282" s="21"/>
    </row>
    <row r="283" spans="1:14">
      <c r="A283" s="21"/>
      <c r="B283" s="21"/>
      <c r="C283" s="21"/>
      <c r="D283" s="21"/>
      <c r="E283" s="21"/>
      <c r="F283" s="21"/>
      <c r="G283" s="21"/>
      <c r="H283" s="21"/>
      <c r="I283" s="21"/>
      <c r="J283" s="21"/>
      <c r="K283" s="21"/>
      <c r="L283" s="21"/>
      <c r="M283" s="21"/>
      <c r="N283" s="21"/>
    </row>
    <row r="284" spans="1:14">
      <c r="A284" s="21"/>
      <c r="B284" s="21"/>
      <c r="C284" s="21"/>
      <c r="D284" s="21"/>
      <c r="E284" s="21"/>
      <c r="F284" s="21"/>
      <c r="G284" s="21"/>
      <c r="H284" s="21"/>
      <c r="I284" s="21"/>
      <c r="J284" s="21"/>
      <c r="K284" s="21"/>
      <c r="L284" s="21"/>
      <c r="M284" s="21"/>
      <c r="N284" s="21"/>
    </row>
    <row r="285" spans="1:14">
      <c r="A285" s="21"/>
      <c r="B285" s="21"/>
      <c r="C285" s="21"/>
      <c r="D285" s="21"/>
      <c r="E285" s="21"/>
      <c r="F285" s="21"/>
      <c r="G285" s="21"/>
      <c r="H285" s="21"/>
      <c r="I285" s="21"/>
      <c r="J285" s="21"/>
      <c r="K285" s="21"/>
      <c r="L285" s="21"/>
      <c r="M285" s="21"/>
      <c r="N285" s="21"/>
    </row>
    <row r="286" spans="1:14">
      <c r="A286" s="21"/>
      <c r="B286" s="21"/>
      <c r="C286" s="21"/>
      <c r="D286" s="21"/>
      <c r="E286" s="21"/>
      <c r="F286" s="21"/>
      <c r="G286" s="21"/>
      <c r="H286" s="21"/>
      <c r="I286" s="21"/>
      <c r="J286" s="21"/>
      <c r="K286" s="21"/>
      <c r="L286" s="21"/>
      <c r="M286" s="21"/>
      <c r="N286" s="21"/>
    </row>
    <row r="287" spans="1:14">
      <c r="A287" s="21"/>
      <c r="B287" s="21"/>
      <c r="C287" s="21"/>
      <c r="D287" s="21"/>
      <c r="E287" s="21"/>
      <c r="F287" s="21"/>
      <c r="G287" s="21"/>
      <c r="H287" s="21"/>
      <c r="I287" s="21"/>
      <c r="J287" s="21"/>
      <c r="K287" s="21"/>
      <c r="L287" s="21"/>
      <c r="M287" s="21"/>
      <c r="N287" s="21"/>
    </row>
    <row r="288" spans="1:14">
      <c r="A288" s="21"/>
      <c r="B288" s="21"/>
      <c r="C288" s="21"/>
      <c r="D288" s="21"/>
      <c r="E288" s="21"/>
      <c r="F288" s="21"/>
      <c r="G288" s="21"/>
      <c r="H288" s="21"/>
      <c r="I288" s="21"/>
      <c r="J288" s="21"/>
      <c r="K288" s="21"/>
      <c r="L288" s="21"/>
      <c r="M288" s="21"/>
      <c r="N288" s="21"/>
    </row>
    <row r="289" spans="1:14">
      <c r="A289" s="21"/>
      <c r="B289" s="21"/>
      <c r="C289" s="21"/>
      <c r="D289" s="21"/>
      <c r="E289" s="21"/>
      <c r="F289" s="21"/>
      <c r="G289" s="21"/>
      <c r="H289" s="21"/>
      <c r="I289" s="21"/>
      <c r="J289" s="21"/>
      <c r="K289" s="21"/>
      <c r="L289" s="21"/>
      <c r="M289" s="21"/>
      <c r="N289" s="21"/>
    </row>
    <row r="290" spans="1:14">
      <c r="A290" s="21"/>
      <c r="B290" s="21"/>
      <c r="C290" s="21"/>
      <c r="D290" s="21"/>
      <c r="E290" s="21"/>
      <c r="F290" s="21"/>
      <c r="G290" s="21"/>
      <c r="H290" s="21"/>
      <c r="I290" s="21"/>
      <c r="J290" s="21"/>
      <c r="K290" s="21"/>
      <c r="L290" s="21"/>
      <c r="M290" s="21"/>
      <c r="N290" s="21"/>
    </row>
    <row r="291" spans="1:14">
      <c r="A291" s="21"/>
      <c r="B291" s="21"/>
      <c r="C291" s="21"/>
      <c r="D291" s="21"/>
      <c r="E291" s="21"/>
      <c r="F291" s="21"/>
      <c r="G291" s="21"/>
      <c r="H291" s="21"/>
      <c r="I291" s="21"/>
      <c r="J291" s="21"/>
      <c r="K291" s="21"/>
      <c r="L291" s="21"/>
      <c r="M291" s="21"/>
      <c r="N291" s="21"/>
    </row>
    <row r="292" spans="1:14">
      <c r="A292" s="21"/>
      <c r="B292" s="21"/>
      <c r="C292" s="21"/>
      <c r="D292" s="21"/>
      <c r="E292" s="21"/>
      <c r="F292" s="21"/>
      <c r="G292" s="21"/>
      <c r="H292" s="21"/>
      <c r="I292" s="21"/>
      <c r="J292" s="21"/>
      <c r="K292" s="21"/>
      <c r="L292" s="21"/>
      <c r="M292" s="21"/>
      <c r="N292" s="21"/>
    </row>
    <row r="293" spans="1:14">
      <c r="A293" s="21"/>
      <c r="B293" s="21"/>
      <c r="C293" s="21"/>
      <c r="D293" s="21"/>
      <c r="E293" s="21"/>
      <c r="F293" s="21"/>
      <c r="G293" s="21"/>
      <c r="H293" s="21"/>
      <c r="I293" s="21"/>
      <c r="J293" s="21"/>
      <c r="K293" s="21"/>
      <c r="L293" s="21"/>
      <c r="M293" s="21"/>
      <c r="N293" s="21"/>
    </row>
    <row r="294" spans="1:14">
      <c r="A294" s="21"/>
      <c r="B294" s="21"/>
      <c r="C294" s="21"/>
      <c r="D294" s="21"/>
      <c r="E294" s="21"/>
      <c r="F294" s="21"/>
      <c r="G294" s="21"/>
      <c r="H294" s="21"/>
      <c r="I294" s="21"/>
      <c r="J294" s="21"/>
      <c r="K294" s="21"/>
      <c r="L294" s="21"/>
      <c r="M294" s="21"/>
      <c r="N294" s="21"/>
    </row>
    <row r="295" spans="1:14">
      <c r="A295" s="21"/>
      <c r="B295" s="21"/>
      <c r="C295" s="21"/>
      <c r="D295" s="21"/>
      <c r="E295" s="21"/>
      <c r="F295" s="21"/>
      <c r="G295" s="21"/>
      <c r="H295" s="21"/>
      <c r="I295" s="21"/>
      <c r="J295" s="21"/>
      <c r="K295" s="21"/>
      <c r="L295" s="21"/>
      <c r="M295" s="21"/>
      <c r="N295" s="21"/>
    </row>
    <row r="296" spans="1:14">
      <c r="A296" s="21"/>
      <c r="B296" s="21"/>
      <c r="C296" s="21"/>
      <c r="D296" s="21"/>
      <c r="E296" s="21"/>
      <c r="F296" s="21"/>
      <c r="G296" s="21"/>
      <c r="H296" s="21"/>
      <c r="I296" s="21"/>
      <c r="J296" s="21"/>
      <c r="K296" s="21"/>
      <c r="L296" s="21"/>
      <c r="M296" s="21"/>
      <c r="N296" s="21"/>
    </row>
    <row r="297" spans="1:14">
      <c r="A297" s="21"/>
      <c r="B297" s="21"/>
      <c r="C297" s="21"/>
      <c r="D297" s="21"/>
      <c r="E297" s="21"/>
      <c r="F297" s="21"/>
      <c r="G297" s="21"/>
      <c r="H297" s="21"/>
      <c r="I297" s="21"/>
      <c r="J297" s="21"/>
      <c r="K297" s="21"/>
      <c r="L297" s="21"/>
      <c r="M297" s="21"/>
      <c r="N297" s="21"/>
    </row>
    <row r="298" spans="1:14">
      <c r="A298" s="21"/>
      <c r="B298" s="21"/>
      <c r="C298" s="21"/>
      <c r="D298" s="21"/>
      <c r="E298" s="21"/>
      <c r="F298" s="21"/>
      <c r="G298" s="21"/>
      <c r="H298" s="21"/>
      <c r="I298" s="21"/>
      <c r="J298" s="21"/>
      <c r="K298" s="21"/>
      <c r="L298" s="21"/>
      <c r="M298" s="21"/>
      <c r="N298" s="21"/>
    </row>
    <row r="299" spans="1:14">
      <c r="A299" s="21"/>
      <c r="B299" s="21"/>
      <c r="C299" s="21"/>
      <c r="D299" s="21"/>
      <c r="E299" s="21"/>
      <c r="F299" s="21"/>
      <c r="G299" s="21"/>
      <c r="H299" s="21"/>
      <c r="I299" s="21"/>
      <c r="J299" s="21"/>
      <c r="K299" s="21"/>
      <c r="L299" s="21"/>
      <c r="M299" s="21"/>
      <c r="N299" s="21"/>
    </row>
    <row r="300" spans="1:14">
      <c r="A300" s="21"/>
      <c r="B300" s="21"/>
      <c r="C300" s="21"/>
      <c r="D300" s="21"/>
      <c r="E300" s="21"/>
      <c r="F300" s="21"/>
      <c r="G300" s="21"/>
      <c r="H300" s="21"/>
      <c r="I300" s="21"/>
      <c r="J300" s="21"/>
      <c r="K300" s="21"/>
      <c r="L300" s="21"/>
      <c r="M300" s="21"/>
      <c r="N300" s="21"/>
    </row>
    <row r="301" spans="1:14">
      <c r="A301" s="21"/>
      <c r="B301" s="21"/>
      <c r="C301" s="21"/>
      <c r="D301" s="21"/>
      <c r="E301" s="21"/>
      <c r="F301" s="21"/>
      <c r="G301" s="21"/>
      <c r="H301" s="21"/>
      <c r="I301" s="21"/>
      <c r="J301" s="21"/>
      <c r="K301" s="21"/>
      <c r="L301" s="21"/>
      <c r="M301" s="21"/>
      <c r="N301" s="21"/>
    </row>
    <row r="302" spans="1:14">
      <c r="A302" s="21"/>
      <c r="B302" s="21"/>
      <c r="C302" s="21"/>
      <c r="D302" s="21"/>
      <c r="E302" s="21"/>
      <c r="F302" s="21"/>
      <c r="G302" s="21"/>
      <c r="H302" s="21"/>
      <c r="I302" s="21"/>
      <c r="J302" s="21"/>
      <c r="K302" s="21"/>
      <c r="L302" s="21"/>
      <c r="M302" s="21"/>
      <c r="N302" s="21"/>
    </row>
    <row r="303" spans="1:14">
      <c r="A303" s="21"/>
      <c r="B303" s="21"/>
      <c r="C303" s="21"/>
      <c r="D303" s="21"/>
      <c r="E303" s="21"/>
      <c r="F303" s="21"/>
      <c r="G303" s="21"/>
      <c r="H303" s="21"/>
      <c r="I303" s="21"/>
      <c r="J303" s="21"/>
      <c r="K303" s="21"/>
      <c r="L303" s="21"/>
      <c r="M303" s="21"/>
      <c r="N303" s="21"/>
    </row>
    <row r="304" spans="1:14">
      <c r="A304" s="21"/>
      <c r="B304" s="21"/>
      <c r="C304" s="21"/>
      <c r="D304" s="21"/>
      <c r="E304" s="21"/>
      <c r="F304" s="21"/>
      <c r="G304" s="21"/>
      <c r="H304" s="21"/>
      <c r="I304" s="21"/>
      <c r="J304" s="21"/>
      <c r="K304" s="21"/>
      <c r="L304" s="21"/>
      <c r="M304" s="21"/>
      <c r="N304" s="21"/>
    </row>
    <row r="305" spans="1:14">
      <c r="A305" s="21"/>
      <c r="B305" s="21"/>
      <c r="C305" s="21"/>
      <c r="D305" s="21"/>
      <c r="E305" s="21"/>
      <c r="F305" s="21"/>
      <c r="G305" s="21"/>
      <c r="H305" s="21"/>
      <c r="I305" s="21"/>
      <c r="J305" s="21"/>
      <c r="K305" s="21"/>
      <c r="L305" s="21"/>
      <c r="M305" s="21"/>
      <c r="N305" s="21"/>
    </row>
    <row r="306" spans="1:14">
      <c r="A306" s="21"/>
      <c r="B306" s="21"/>
      <c r="C306" s="21"/>
      <c r="D306" s="21"/>
      <c r="E306" s="21"/>
      <c r="F306" s="21"/>
      <c r="G306" s="21"/>
      <c r="H306" s="21"/>
      <c r="I306" s="21"/>
      <c r="J306" s="21"/>
      <c r="K306" s="21"/>
      <c r="L306" s="21"/>
      <c r="M306" s="21"/>
      <c r="N306" s="21"/>
    </row>
    <row r="307" spans="1:14">
      <c r="A307" s="21"/>
      <c r="B307" s="21"/>
      <c r="C307" s="21"/>
      <c r="D307" s="21"/>
      <c r="E307" s="21"/>
      <c r="F307" s="21"/>
      <c r="G307" s="21"/>
      <c r="H307" s="21"/>
      <c r="I307" s="21"/>
      <c r="J307" s="21"/>
      <c r="K307" s="21"/>
      <c r="L307" s="21"/>
      <c r="M307" s="21"/>
      <c r="N307" s="21"/>
    </row>
    <row r="308" spans="1:14">
      <c r="A308" s="21"/>
      <c r="B308" s="21"/>
      <c r="C308" s="21"/>
      <c r="D308" s="21"/>
      <c r="E308" s="21"/>
      <c r="F308" s="21"/>
      <c r="G308" s="21"/>
      <c r="H308" s="21"/>
      <c r="I308" s="21"/>
      <c r="J308" s="21"/>
      <c r="K308" s="21"/>
      <c r="L308" s="21"/>
      <c r="M308" s="21"/>
      <c r="N308" s="21"/>
    </row>
    <row r="309" spans="1:14">
      <c r="A309" s="21"/>
      <c r="B309" s="21"/>
      <c r="C309" s="21"/>
      <c r="D309" s="21"/>
      <c r="E309" s="21"/>
      <c r="F309" s="21"/>
      <c r="G309" s="21"/>
      <c r="H309" s="21"/>
      <c r="I309" s="21"/>
      <c r="J309" s="21"/>
      <c r="K309" s="21"/>
      <c r="L309" s="21"/>
      <c r="M309" s="21"/>
      <c r="N309" s="21"/>
    </row>
    <row r="310" spans="1:14">
      <c r="A310" s="21"/>
      <c r="B310" s="21"/>
      <c r="C310" s="21"/>
      <c r="D310" s="21"/>
      <c r="E310" s="21"/>
      <c r="F310" s="21"/>
      <c r="G310" s="21"/>
      <c r="H310" s="21"/>
      <c r="I310" s="21"/>
      <c r="J310" s="21"/>
      <c r="K310" s="21"/>
      <c r="L310" s="21"/>
      <c r="M310" s="21"/>
      <c r="N310" s="21"/>
    </row>
    <row r="311" spans="1:14">
      <c r="A311" s="21"/>
      <c r="B311" s="21"/>
      <c r="C311" s="21"/>
      <c r="D311" s="21"/>
      <c r="E311" s="21"/>
      <c r="F311" s="21"/>
      <c r="G311" s="21"/>
      <c r="H311" s="21"/>
      <c r="I311" s="21"/>
      <c r="J311" s="21"/>
      <c r="K311" s="21"/>
      <c r="L311" s="21"/>
      <c r="M311" s="21"/>
      <c r="N311" s="21"/>
    </row>
    <row r="312" spans="1:14">
      <c r="A312" s="21"/>
      <c r="B312" s="21"/>
      <c r="C312" s="21"/>
      <c r="D312" s="21"/>
      <c r="E312" s="21"/>
      <c r="F312" s="21"/>
      <c r="G312" s="21"/>
      <c r="H312" s="21"/>
      <c r="I312" s="21"/>
      <c r="J312" s="21"/>
      <c r="K312" s="21"/>
      <c r="L312" s="21"/>
      <c r="M312" s="21"/>
      <c r="N312" s="21"/>
    </row>
    <row r="313" spans="1:14">
      <c r="A313" s="21"/>
      <c r="B313" s="21"/>
      <c r="C313" s="21"/>
      <c r="D313" s="21"/>
      <c r="E313" s="21"/>
      <c r="F313" s="21"/>
      <c r="G313" s="21"/>
      <c r="H313" s="21"/>
      <c r="I313" s="21"/>
      <c r="J313" s="21"/>
      <c r="K313" s="21"/>
      <c r="L313" s="21"/>
      <c r="M313" s="21"/>
      <c r="N313" s="21"/>
    </row>
    <row r="314" spans="1:14">
      <c r="A314" s="21"/>
      <c r="B314" s="21"/>
      <c r="C314" s="21"/>
      <c r="D314" s="21"/>
      <c r="E314" s="21"/>
      <c r="F314" s="21"/>
      <c r="G314" s="21"/>
      <c r="H314" s="21"/>
      <c r="I314" s="21"/>
      <c r="J314" s="21"/>
      <c r="K314" s="21"/>
      <c r="L314" s="21"/>
      <c r="M314" s="21"/>
      <c r="N314" s="21"/>
    </row>
    <row r="315" spans="1:14">
      <c r="A315" s="21"/>
      <c r="B315" s="21"/>
      <c r="C315" s="21"/>
      <c r="D315" s="21"/>
      <c r="E315" s="21"/>
      <c r="F315" s="21"/>
      <c r="G315" s="21"/>
      <c r="H315" s="21"/>
      <c r="I315" s="21"/>
      <c r="J315" s="21"/>
      <c r="K315" s="21"/>
      <c r="L315" s="21"/>
      <c r="M315" s="21"/>
      <c r="N315" s="21"/>
    </row>
    <row r="316" spans="1:14">
      <c r="A316" s="21"/>
      <c r="B316" s="21"/>
      <c r="C316" s="21"/>
      <c r="D316" s="21"/>
      <c r="E316" s="21"/>
      <c r="F316" s="21"/>
      <c r="G316" s="21"/>
      <c r="H316" s="21"/>
      <c r="I316" s="21"/>
      <c r="J316" s="21"/>
      <c r="K316" s="21"/>
      <c r="L316" s="21"/>
      <c r="M316" s="21"/>
      <c r="N316" s="21"/>
    </row>
    <row r="317" spans="1:14">
      <c r="A317" s="21"/>
      <c r="B317" s="21"/>
      <c r="C317" s="21"/>
      <c r="D317" s="21"/>
      <c r="E317" s="21"/>
      <c r="F317" s="21"/>
      <c r="G317" s="21"/>
      <c r="H317" s="21"/>
      <c r="I317" s="21"/>
      <c r="J317" s="21"/>
      <c r="K317" s="21"/>
      <c r="L317" s="21"/>
      <c r="M317" s="21"/>
      <c r="N317" s="21"/>
    </row>
    <row r="318" spans="1:14">
      <c r="A318" s="21"/>
      <c r="B318" s="21"/>
      <c r="C318" s="21"/>
      <c r="D318" s="21"/>
      <c r="E318" s="21"/>
      <c r="F318" s="21"/>
      <c r="G318" s="21"/>
      <c r="H318" s="21"/>
      <c r="I318" s="21"/>
      <c r="J318" s="21"/>
      <c r="K318" s="21"/>
      <c r="L318" s="21"/>
      <c r="M318" s="21"/>
      <c r="N318" s="21"/>
    </row>
    <row r="319" spans="1:14">
      <c r="A319" s="21"/>
      <c r="B319" s="21"/>
      <c r="C319" s="21"/>
      <c r="D319" s="21"/>
      <c r="E319" s="21"/>
      <c r="F319" s="21"/>
      <c r="G319" s="21"/>
      <c r="H319" s="21"/>
      <c r="I319" s="21"/>
      <c r="J319" s="21"/>
      <c r="K319" s="21"/>
      <c r="L319" s="21"/>
      <c r="M319" s="21"/>
      <c r="N319" s="21"/>
    </row>
    <row r="320" spans="1:14">
      <c r="A320" s="21"/>
      <c r="B320" s="21"/>
      <c r="C320" s="21"/>
      <c r="D320" s="21"/>
      <c r="E320" s="21"/>
      <c r="F320" s="21"/>
      <c r="G320" s="21"/>
      <c r="H320" s="21"/>
      <c r="I320" s="21"/>
      <c r="J320" s="21"/>
      <c r="K320" s="21"/>
      <c r="L320" s="21"/>
      <c r="M320" s="21"/>
      <c r="N320" s="21"/>
    </row>
    <row r="321" spans="1:14">
      <c r="A321" s="21"/>
      <c r="B321" s="21"/>
      <c r="C321" s="21"/>
      <c r="D321" s="21"/>
      <c r="E321" s="21"/>
      <c r="F321" s="21"/>
      <c r="G321" s="21"/>
      <c r="H321" s="21"/>
      <c r="I321" s="21"/>
      <c r="J321" s="21"/>
      <c r="K321" s="21"/>
      <c r="L321" s="21"/>
      <c r="M321" s="21"/>
      <c r="N321" s="21"/>
    </row>
    <row r="322" spans="1:14">
      <c r="A322" s="21"/>
      <c r="B322" s="21"/>
      <c r="C322" s="21"/>
      <c r="D322" s="21"/>
      <c r="E322" s="21"/>
      <c r="F322" s="21"/>
      <c r="G322" s="21"/>
      <c r="H322" s="21"/>
      <c r="I322" s="21"/>
      <c r="J322" s="21"/>
      <c r="K322" s="21"/>
      <c r="L322" s="21"/>
      <c r="M322" s="21"/>
      <c r="N322" s="21"/>
    </row>
    <row r="323" spans="1:14">
      <c r="A323" s="21"/>
      <c r="B323" s="21"/>
      <c r="C323" s="21"/>
      <c r="D323" s="21"/>
      <c r="E323" s="21"/>
      <c r="F323" s="21"/>
      <c r="G323" s="21"/>
      <c r="H323" s="21"/>
      <c r="I323" s="21"/>
      <c r="J323" s="21"/>
      <c r="K323" s="21"/>
      <c r="L323" s="21"/>
      <c r="M323" s="21"/>
      <c r="N323" s="21"/>
    </row>
    <row r="324" spans="1:14">
      <c r="A324" s="21"/>
      <c r="B324" s="21"/>
      <c r="C324" s="21"/>
      <c r="D324" s="21"/>
      <c r="E324" s="21"/>
      <c r="F324" s="21"/>
      <c r="G324" s="21"/>
      <c r="H324" s="21"/>
      <c r="I324" s="21"/>
      <c r="J324" s="21"/>
      <c r="K324" s="21"/>
      <c r="L324" s="21"/>
      <c r="M324" s="21"/>
      <c r="N324" s="21"/>
    </row>
    <row r="325" spans="1:14">
      <c r="A325" s="21"/>
      <c r="B325" s="21"/>
      <c r="C325" s="21"/>
      <c r="D325" s="21"/>
      <c r="E325" s="21"/>
      <c r="F325" s="21"/>
      <c r="G325" s="21"/>
      <c r="H325" s="21"/>
      <c r="I325" s="21"/>
      <c r="J325" s="21"/>
      <c r="K325" s="21"/>
      <c r="L325" s="21"/>
      <c r="M325" s="21"/>
      <c r="N325" s="21"/>
    </row>
    <row r="326" spans="1:14">
      <c r="A326" s="21"/>
      <c r="B326" s="21"/>
      <c r="C326" s="21"/>
      <c r="D326" s="21"/>
      <c r="E326" s="21"/>
      <c r="F326" s="21"/>
      <c r="G326" s="21"/>
      <c r="H326" s="21"/>
      <c r="I326" s="21"/>
      <c r="J326" s="21"/>
      <c r="K326" s="21"/>
      <c r="L326" s="21"/>
      <c r="M326" s="21"/>
      <c r="N326" s="21"/>
    </row>
    <row r="327" spans="1:14">
      <c r="A327" s="21"/>
      <c r="B327" s="21"/>
      <c r="C327" s="21"/>
      <c r="D327" s="21"/>
      <c r="E327" s="21"/>
      <c r="F327" s="21"/>
      <c r="G327" s="21"/>
      <c r="H327" s="21"/>
      <c r="I327" s="21"/>
      <c r="J327" s="21"/>
      <c r="K327" s="21"/>
      <c r="L327" s="21"/>
      <c r="M327" s="21"/>
      <c r="N327" s="21"/>
    </row>
    <row r="328" spans="1:14">
      <c r="A328" s="21"/>
      <c r="B328" s="21"/>
      <c r="C328" s="21"/>
      <c r="D328" s="21"/>
      <c r="E328" s="21"/>
      <c r="F328" s="21"/>
      <c r="G328" s="21"/>
      <c r="H328" s="21"/>
      <c r="I328" s="21"/>
      <c r="J328" s="21"/>
      <c r="K328" s="21"/>
      <c r="L328" s="21"/>
      <c r="M328" s="21"/>
      <c r="N328" s="21"/>
    </row>
    <row r="329" spans="1:14">
      <c r="A329" s="21"/>
      <c r="B329" s="21"/>
      <c r="C329" s="21"/>
      <c r="D329" s="21"/>
      <c r="E329" s="21"/>
      <c r="F329" s="21"/>
      <c r="G329" s="21"/>
      <c r="H329" s="21"/>
      <c r="I329" s="21"/>
      <c r="J329" s="21"/>
      <c r="K329" s="21"/>
      <c r="L329" s="21"/>
      <c r="M329" s="21"/>
      <c r="N329" s="21"/>
    </row>
    <row r="330" spans="1:14">
      <c r="A330" s="21"/>
      <c r="B330" s="21"/>
      <c r="C330" s="21"/>
      <c r="D330" s="21"/>
      <c r="E330" s="21"/>
      <c r="F330" s="21"/>
      <c r="G330" s="21"/>
      <c r="H330" s="21"/>
      <c r="I330" s="21"/>
      <c r="J330" s="21"/>
      <c r="K330" s="21"/>
      <c r="L330" s="21"/>
      <c r="M330" s="21"/>
      <c r="N330" s="21"/>
    </row>
    <row r="331" spans="1:14">
      <c r="A331" s="21"/>
      <c r="B331" s="21"/>
      <c r="C331" s="21"/>
      <c r="D331" s="21"/>
      <c r="E331" s="21"/>
      <c r="F331" s="21"/>
      <c r="G331" s="21"/>
      <c r="H331" s="21"/>
      <c r="I331" s="21"/>
      <c r="J331" s="21"/>
      <c r="K331" s="21"/>
      <c r="L331" s="21"/>
      <c r="M331" s="21"/>
      <c r="N331" s="21"/>
    </row>
    <row r="332" spans="1:14">
      <c r="A332" s="21"/>
      <c r="B332" s="21"/>
      <c r="C332" s="21"/>
      <c r="D332" s="21"/>
      <c r="E332" s="21"/>
      <c r="F332" s="21"/>
      <c r="G332" s="21"/>
      <c r="H332" s="21"/>
      <c r="I332" s="21"/>
      <c r="J332" s="21"/>
      <c r="K332" s="21"/>
      <c r="L332" s="21"/>
      <c r="M332" s="21"/>
      <c r="N332" s="21"/>
    </row>
    <row r="333" spans="1:14">
      <c r="A333" s="21"/>
      <c r="B333" s="21"/>
      <c r="C333" s="21"/>
      <c r="D333" s="21"/>
      <c r="E333" s="21"/>
      <c r="F333" s="21"/>
      <c r="G333" s="21"/>
      <c r="H333" s="21"/>
      <c r="I333" s="21"/>
      <c r="J333" s="21"/>
      <c r="K333" s="21"/>
      <c r="L333" s="21"/>
      <c r="M333" s="21"/>
      <c r="N333" s="21"/>
    </row>
    <row r="334" spans="1:14">
      <c r="A334" s="21"/>
      <c r="B334" s="21"/>
      <c r="C334" s="21"/>
      <c r="D334" s="21"/>
      <c r="E334" s="21"/>
      <c r="F334" s="21"/>
      <c r="G334" s="21"/>
      <c r="H334" s="21"/>
      <c r="I334" s="21"/>
      <c r="J334" s="21"/>
      <c r="K334" s="21"/>
      <c r="L334" s="21"/>
      <c r="M334" s="21"/>
      <c r="N334" s="21"/>
    </row>
    <row r="335" spans="1:14">
      <c r="A335" s="21"/>
      <c r="B335" s="21"/>
      <c r="C335" s="21"/>
      <c r="D335" s="21"/>
      <c r="E335" s="21"/>
      <c r="F335" s="21"/>
      <c r="G335" s="21"/>
      <c r="H335" s="21"/>
      <c r="I335" s="21"/>
      <c r="J335" s="21"/>
      <c r="K335" s="21"/>
      <c r="L335" s="21"/>
      <c r="M335" s="21"/>
      <c r="N335" s="21"/>
    </row>
    <row r="336" spans="1:14">
      <c r="A336" s="21"/>
      <c r="B336" s="21"/>
      <c r="C336" s="21"/>
      <c r="D336" s="21"/>
      <c r="E336" s="21"/>
      <c r="F336" s="21"/>
      <c r="G336" s="21"/>
      <c r="H336" s="21"/>
      <c r="I336" s="21"/>
      <c r="J336" s="21"/>
      <c r="K336" s="21"/>
      <c r="L336" s="21"/>
      <c r="M336" s="21"/>
      <c r="N336" s="21"/>
    </row>
    <row r="337" spans="1:14">
      <c r="A337" s="21"/>
      <c r="B337" s="21"/>
      <c r="C337" s="21"/>
      <c r="D337" s="21"/>
      <c r="E337" s="21"/>
      <c r="F337" s="21"/>
      <c r="G337" s="21"/>
      <c r="H337" s="21"/>
      <c r="I337" s="21"/>
      <c r="J337" s="21"/>
      <c r="K337" s="21"/>
      <c r="L337" s="21"/>
      <c r="M337" s="21"/>
      <c r="N337" s="21"/>
    </row>
    <row r="338" spans="1:14">
      <c r="A338" s="21"/>
      <c r="B338" s="21"/>
      <c r="C338" s="21"/>
      <c r="D338" s="21"/>
      <c r="E338" s="21"/>
      <c r="F338" s="21"/>
      <c r="G338" s="21"/>
      <c r="H338" s="21"/>
      <c r="I338" s="21"/>
      <c r="J338" s="21"/>
      <c r="K338" s="21"/>
      <c r="L338" s="21"/>
      <c r="M338" s="21"/>
      <c r="N338" s="21"/>
    </row>
    <row r="339" spans="1:14">
      <c r="A339" s="21"/>
      <c r="B339" s="21"/>
      <c r="C339" s="21"/>
      <c r="D339" s="21"/>
      <c r="E339" s="21"/>
      <c r="F339" s="21"/>
      <c r="G339" s="21"/>
      <c r="H339" s="21"/>
      <c r="I339" s="21"/>
      <c r="J339" s="21"/>
      <c r="K339" s="21"/>
      <c r="L339" s="21"/>
      <c r="M339" s="21"/>
      <c r="N339" s="21"/>
    </row>
    <row r="340" spans="1:14">
      <c r="A340" s="21"/>
      <c r="B340" s="21"/>
      <c r="C340" s="21"/>
      <c r="D340" s="21"/>
      <c r="E340" s="21"/>
      <c r="F340" s="21"/>
      <c r="G340" s="21"/>
      <c r="H340" s="21"/>
      <c r="I340" s="21"/>
      <c r="J340" s="21"/>
      <c r="K340" s="21"/>
      <c r="L340" s="21"/>
      <c r="M340" s="21"/>
      <c r="N340" s="21"/>
    </row>
    <row r="341" spans="1:14">
      <c r="A341" s="21"/>
      <c r="B341" s="21"/>
      <c r="C341" s="21"/>
      <c r="D341" s="21"/>
      <c r="E341" s="21"/>
      <c r="F341" s="21"/>
      <c r="G341" s="21"/>
      <c r="H341" s="21"/>
      <c r="I341" s="21"/>
      <c r="J341" s="21"/>
      <c r="K341" s="21"/>
      <c r="L341" s="21"/>
      <c r="M341" s="21"/>
      <c r="N341" s="21"/>
    </row>
    <row r="342" spans="1:14">
      <c r="A342" s="21"/>
      <c r="B342" s="21"/>
      <c r="C342" s="21"/>
      <c r="D342" s="21"/>
      <c r="E342" s="21"/>
      <c r="F342" s="21"/>
      <c r="G342" s="21"/>
      <c r="H342" s="21"/>
      <c r="I342" s="21"/>
      <c r="J342" s="21"/>
      <c r="K342" s="21"/>
      <c r="L342" s="21"/>
      <c r="M342" s="21"/>
      <c r="N342" s="21"/>
    </row>
    <row r="343" spans="1:14">
      <c r="A343" s="21"/>
      <c r="B343" s="21"/>
      <c r="C343" s="21"/>
      <c r="D343" s="21"/>
      <c r="E343" s="21"/>
      <c r="F343" s="21"/>
      <c r="G343" s="21"/>
      <c r="H343" s="21"/>
      <c r="I343" s="21"/>
      <c r="J343" s="21"/>
      <c r="K343" s="21"/>
      <c r="L343" s="21"/>
      <c r="M343" s="21"/>
      <c r="N343" s="21"/>
    </row>
    <row r="344" spans="1:14">
      <c r="A344" s="21"/>
      <c r="B344" s="21"/>
      <c r="C344" s="21"/>
      <c r="D344" s="21"/>
      <c r="E344" s="21"/>
      <c r="F344" s="21"/>
      <c r="G344" s="21"/>
      <c r="H344" s="21"/>
      <c r="I344" s="21"/>
      <c r="J344" s="21"/>
      <c r="K344" s="21"/>
      <c r="L344" s="21"/>
      <c r="M344" s="21"/>
      <c r="N344" s="21"/>
    </row>
    <row r="345" spans="1:14">
      <c r="A345" s="21"/>
      <c r="B345" s="21"/>
      <c r="C345" s="21"/>
      <c r="D345" s="21"/>
      <c r="E345" s="21"/>
      <c r="F345" s="21"/>
      <c r="G345" s="21"/>
      <c r="H345" s="21"/>
      <c r="I345" s="21"/>
      <c r="J345" s="21"/>
      <c r="K345" s="21"/>
      <c r="L345" s="21"/>
      <c r="M345" s="21"/>
      <c r="N345" s="21"/>
    </row>
    <row r="346" spans="1:14">
      <c r="A346" s="21"/>
      <c r="B346" s="21"/>
      <c r="C346" s="21"/>
      <c r="D346" s="21"/>
      <c r="E346" s="21"/>
      <c r="F346" s="21"/>
      <c r="G346" s="21"/>
      <c r="H346" s="21"/>
      <c r="I346" s="21"/>
      <c r="J346" s="21"/>
      <c r="K346" s="21"/>
      <c r="L346" s="21"/>
      <c r="M346" s="21"/>
      <c r="N346" s="21"/>
    </row>
    <row r="347" spans="1:14">
      <c r="A347" s="21"/>
      <c r="B347" s="21"/>
      <c r="C347" s="21"/>
      <c r="D347" s="21"/>
      <c r="E347" s="21"/>
      <c r="F347" s="21"/>
      <c r="G347" s="21"/>
      <c r="H347" s="21"/>
      <c r="I347" s="21"/>
      <c r="J347" s="21"/>
      <c r="K347" s="21"/>
      <c r="L347" s="21"/>
      <c r="M347" s="21"/>
      <c r="N347" s="21"/>
    </row>
    <row r="348" spans="1:14">
      <c r="A348" s="21"/>
      <c r="B348" s="21"/>
      <c r="C348" s="21"/>
      <c r="D348" s="21"/>
      <c r="E348" s="21"/>
      <c r="F348" s="21"/>
      <c r="G348" s="21"/>
      <c r="H348" s="21"/>
      <c r="I348" s="21"/>
      <c r="J348" s="21"/>
      <c r="K348" s="21"/>
      <c r="L348" s="21"/>
      <c r="M348" s="21"/>
      <c r="N348" s="21"/>
    </row>
    <row r="349" spans="1:14">
      <c r="A349" s="21"/>
      <c r="B349" s="21"/>
      <c r="C349" s="21"/>
      <c r="D349" s="21"/>
      <c r="E349" s="21"/>
      <c r="F349" s="21"/>
      <c r="G349" s="21"/>
      <c r="H349" s="21"/>
      <c r="I349" s="21"/>
      <c r="J349" s="21"/>
      <c r="K349" s="21"/>
      <c r="L349" s="21"/>
      <c r="M349" s="21"/>
      <c r="N349" s="21"/>
    </row>
    <row r="350" spans="1:14">
      <c r="A350" s="21"/>
      <c r="B350" s="21"/>
      <c r="C350" s="21"/>
      <c r="D350" s="21"/>
      <c r="E350" s="21"/>
      <c r="F350" s="21"/>
      <c r="G350" s="21"/>
      <c r="H350" s="21"/>
      <c r="I350" s="21"/>
      <c r="J350" s="21"/>
      <c r="K350" s="21"/>
      <c r="L350" s="21"/>
      <c r="M350" s="21"/>
      <c r="N350" s="21"/>
    </row>
    <row r="351" spans="1:14">
      <c r="A351" s="21"/>
      <c r="B351" s="21"/>
      <c r="C351" s="21"/>
      <c r="D351" s="21"/>
      <c r="E351" s="21"/>
      <c r="F351" s="21"/>
      <c r="G351" s="21"/>
      <c r="H351" s="21"/>
      <c r="I351" s="21"/>
      <c r="J351" s="21"/>
      <c r="K351" s="21"/>
      <c r="L351" s="21"/>
      <c r="M351" s="21"/>
      <c r="N351" s="21"/>
    </row>
    <row r="352" spans="1:14">
      <c r="A352" s="21"/>
      <c r="B352" s="21"/>
      <c r="C352" s="21"/>
      <c r="D352" s="21"/>
      <c r="E352" s="21"/>
      <c r="F352" s="21"/>
      <c r="G352" s="21"/>
      <c r="H352" s="21"/>
      <c r="I352" s="21"/>
      <c r="J352" s="21"/>
      <c r="K352" s="21"/>
      <c r="L352" s="21"/>
      <c r="M352" s="21"/>
      <c r="N352" s="21"/>
    </row>
    <row r="353" spans="1:14">
      <c r="A353" s="21"/>
      <c r="B353" s="21"/>
      <c r="C353" s="21"/>
      <c r="D353" s="21"/>
      <c r="E353" s="21"/>
      <c r="F353" s="21"/>
      <c r="G353" s="21"/>
      <c r="H353" s="21"/>
      <c r="I353" s="21"/>
      <c r="J353" s="21"/>
      <c r="K353" s="21"/>
      <c r="L353" s="21"/>
      <c r="M353" s="21"/>
      <c r="N353" s="21"/>
    </row>
    <row r="354" spans="1:14">
      <c r="A354" s="21"/>
      <c r="B354" s="21"/>
      <c r="C354" s="21"/>
      <c r="D354" s="21"/>
      <c r="E354" s="21"/>
      <c r="F354" s="21"/>
      <c r="G354" s="21"/>
      <c r="H354" s="21"/>
      <c r="I354" s="21"/>
      <c r="J354" s="21"/>
      <c r="K354" s="21"/>
      <c r="L354" s="21"/>
      <c r="M354" s="21"/>
      <c r="N354" s="21"/>
    </row>
    <row r="355" spans="1:14">
      <c r="A355" s="21"/>
      <c r="B355" s="21"/>
      <c r="C355" s="21"/>
      <c r="D355" s="21"/>
      <c r="E355" s="21"/>
      <c r="F355" s="21"/>
      <c r="G355" s="21"/>
      <c r="H355" s="21"/>
      <c r="I355" s="21"/>
      <c r="J355" s="21"/>
      <c r="K355" s="21"/>
      <c r="L355" s="21"/>
      <c r="M355" s="21"/>
      <c r="N355" s="21"/>
    </row>
    <row r="356" spans="1:14">
      <c r="A356" s="21"/>
      <c r="B356" s="21"/>
      <c r="C356" s="21"/>
      <c r="D356" s="21"/>
      <c r="E356" s="21"/>
      <c r="F356" s="21"/>
      <c r="G356" s="21"/>
      <c r="H356" s="21"/>
      <c r="I356" s="21"/>
      <c r="J356" s="21"/>
      <c r="K356" s="21"/>
      <c r="L356" s="21"/>
      <c r="M356" s="21"/>
      <c r="N356" s="21"/>
    </row>
    <row r="357" spans="1:14">
      <c r="A357" s="21"/>
      <c r="B357" s="21"/>
      <c r="C357" s="21"/>
      <c r="D357" s="21"/>
      <c r="E357" s="21"/>
      <c r="F357" s="21"/>
      <c r="G357" s="21"/>
      <c r="H357" s="21"/>
      <c r="I357" s="21"/>
      <c r="J357" s="21"/>
      <c r="K357" s="21"/>
      <c r="L357" s="21"/>
      <c r="M357" s="21"/>
      <c r="N357" s="21"/>
    </row>
    <row r="358" spans="1:14">
      <c r="A358" s="21"/>
      <c r="B358" s="21"/>
      <c r="C358" s="21"/>
      <c r="D358" s="21"/>
      <c r="E358" s="21"/>
      <c r="F358" s="21"/>
      <c r="G358" s="21"/>
      <c r="H358" s="21"/>
      <c r="I358" s="21"/>
      <c r="J358" s="21"/>
      <c r="K358" s="21"/>
      <c r="L358" s="21"/>
      <c r="M358" s="21"/>
      <c r="N358" s="21"/>
    </row>
    <row r="359" spans="1:14">
      <c r="A359" s="21"/>
      <c r="B359" s="21"/>
      <c r="C359" s="21"/>
      <c r="D359" s="21"/>
      <c r="E359" s="21"/>
      <c r="F359" s="21"/>
      <c r="G359" s="21"/>
      <c r="H359" s="21"/>
      <c r="I359" s="21"/>
      <c r="J359" s="21"/>
      <c r="K359" s="21"/>
      <c r="L359" s="21"/>
      <c r="M359" s="21"/>
      <c r="N359" s="21"/>
    </row>
    <row r="360" spans="1:14">
      <c r="A360" s="21"/>
      <c r="B360" s="21"/>
      <c r="C360" s="21"/>
      <c r="D360" s="21"/>
      <c r="E360" s="21"/>
      <c r="F360" s="21"/>
      <c r="G360" s="21"/>
      <c r="H360" s="21"/>
      <c r="I360" s="21"/>
      <c r="J360" s="21"/>
      <c r="K360" s="21"/>
      <c r="L360" s="21"/>
      <c r="M360" s="21"/>
      <c r="N360" s="21"/>
    </row>
    <row r="361" spans="1:14">
      <c r="A361" s="21"/>
      <c r="B361" s="21"/>
      <c r="C361" s="21"/>
      <c r="D361" s="21"/>
      <c r="E361" s="21"/>
      <c r="F361" s="21"/>
      <c r="G361" s="21"/>
      <c r="H361" s="21"/>
      <c r="I361" s="21"/>
      <c r="J361" s="21"/>
      <c r="K361" s="21"/>
      <c r="L361" s="21"/>
      <c r="M361" s="21"/>
      <c r="N361" s="21"/>
    </row>
    <row r="362" spans="1:14">
      <c r="A362" s="21"/>
      <c r="B362" s="21"/>
      <c r="C362" s="21"/>
      <c r="D362" s="21"/>
      <c r="E362" s="21"/>
      <c r="F362" s="21"/>
      <c r="G362" s="21"/>
      <c r="H362" s="21"/>
      <c r="I362" s="21"/>
      <c r="J362" s="21"/>
      <c r="K362" s="21"/>
      <c r="L362" s="21"/>
      <c r="M362" s="21"/>
      <c r="N362" s="21"/>
    </row>
    <row r="363" spans="1:14">
      <c r="A363" s="21"/>
      <c r="B363" s="21"/>
      <c r="C363" s="21"/>
      <c r="D363" s="21"/>
      <c r="E363" s="21"/>
      <c r="F363" s="21"/>
      <c r="G363" s="21"/>
      <c r="H363" s="21"/>
      <c r="I363" s="21"/>
      <c r="J363" s="21"/>
      <c r="K363" s="21"/>
      <c r="L363" s="21"/>
      <c r="M363" s="21"/>
      <c r="N363" s="21"/>
    </row>
    <row r="364" spans="1:14">
      <c r="A364" s="21"/>
      <c r="B364" s="21"/>
      <c r="C364" s="21"/>
      <c r="D364" s="21"/>
      <c r="E364" s="21"/>
      <c r="F364" s="21"/>
      <c r="G364" s="21"/>
      <c r="H364" s="21"/>
      <c r="I364" s="21"/>
      <c r="J364" s="21"/>
      <c r="K364" s="21"/>
      <c r="L364" s="21"/>
      <c r="M364" s="21"/>
      <c r="N364" s="21"/>
    </row>
    <row r="365" spans="1:14">
      <c r="A365" s="21"/>
      <c r="B365" s="21"/>
      <c r="C365" s="21"/>
      <c r="D365" s="21"/>
      <c r="E365" s="21"/>
      <c r="F365" s="21"/>
      <c r="G365" s="21"/>
      <c r="H365" s="21"/>
      <c r="I365" s="21"/>
      <c r="J365" s="21"/>
      <c r="K365" s="21"/>
      <c r="L365" s="21"/>
      <c r="M365" s="21"/>
      <c r="N365" s="21"/>
    </row>
    <row r="366" spans="1:14">
      <c r="A366" s="21"/>
      <c r="B366" s="21"/>
      <c r="C366" s="21"/>
      <c r="D366" s="21"/>
      <c r="E366" s="21"/>
      <c r="F366" s="21"/>
      <c r="G366" s="21"/>
      <c r="H366" s="21"/>
      <c r="I366" s="21"/>
      <c r="J366" s="21"/>
      <c r="K366" s="21"/>
      <c r="L366" s="21"/>
      <c r="M366" s="21"/>
      <c r="N366" s="21"/>
    </row>
    <row r="367" spans="1:14">
      <c r="A367" s="21"/>
      <c r="B367" s="21"/>
      <c r="C367" s="21"/>
      <c r="D367" s="21"/>
      <c r="E367" s="21"/>
      <c r="F367" s="21"/>
      <c r="G367" s="21"/>
      <c r="H367" s="21"/>
      <c r="I367" s="21"/>
      <c r="J367" s="21"/>
      <c r="K367" s="21"/>
      <c r="L367" s="21"/>
      <c r="M367" s="21"/>
      <c r="N367" s="21"/>
    </row>
    <row r="368" spans="1:14">
      <c r="A368" s="21"/>
      <c r="B368" s="21"/>
      <c r="C368" s="21"/>
      <c r="D368" s="21"/>
      <c r="E368" s="21"/>
      <c r="F368" s="21"/>
      <c r="G368" s="21"/>
      <c r="H368" s="21"/>
      <c r="I368" s="21"/>
      <c r="J368" s="21"/>
      <c r="K368" s="21"/>
      <c r="L368" s="21"/>
      <c r="M368" s="21"/>
      <c r="N368" s="21"/>
    </row>
    <row r="369" spans="1:14">
      <c r="A369" s="21"/>
      <c r="B369" s="21"/>
      <c r="C369" s="21"/>
      <c r="D369" s="21"/>
      <c r="E369" s="21"/>
      <c r="F369" s="21"/>
      <c r="G369" s="21"/>
      <c r="H369" s="21"/>
      <c r="I369" s="21"/>
      <c r="J369" s="21"/>
      <c r="K369" s="21"/>
      <c r="L369" s="21"/>
      <c r="M369" s="21"/>
      <c r="N369" s="21"/>
    </row>
    <row r="370" spans="1:14">
      <c r="A370" s="21"/>
      <c r="B370" s="21"/>
      <c r="C370" s="21"/>
      <c r="D370" s="21"/>
      <c r="E370" s="21"/>
      <c r="F370" s="21"/>
      <c r="G370" s="21"/>
      <c r="H370" s="21"/>
      <c r="I370" s="21"/>
      <c r="J370" s="21"/>
      <c r="K370" s="21"/>
      <c r="L370" s="21"/>
      <c r="M370" s="21"/>
      <c r="N370" s="21"/>
    </row>
    <row r="371" spans="1:14">
      <c r="A371" s="21"/>
      <c r="B371" s="21"/>
      <c r="C371" s="21"/>
      <c r="D371" s="21"/>
      <c r="E371" s="21"/>
      <c r="F371" s="21"/>
      <c r="G371" s="21"/>
      <c r="H371" s="21"/>
      <c r="I371" s="21"/>
      <c r="J371" s="21"/>
      <c r="K371" s="21"/>
      <c r="L371" s="21"/>
      <c r="M371" s="21"/>
      <c r="N371" s="21"/>
    </row>
    <row r="372" spans="1:14">
      <c r="A372" s="21"/>
      <c r="B372" s="21"/>
      <c r="C372" s="21"/>
      <c r="D372" s="21"/>
      <c r="E372" s="21"/>
      <c r="F372" s="21"/>
      <c r="G372" s="21"/>
      <c r="H372" s="21"/>
      <c r="I372" s="21"/>
      <c r="J372" s="21"/>
      <c r="K372" s="21"/>
      <c r="L372" s="21"/>
      <c r="M372" s="21"/>
      <c r="N372" s="21"/>
    </row>
    <row r="373" spans="1:14">
      <c r="A373" s="21"/>
      <c r="B373" s="21"/>
      <c r="C373" s="21"/>
      <c r="D373" s="21"/>
      <c r="E373" s="21"/>
      <c r="F373" s="21"/>
      <c r="G373" s="21"/>
      <c r="H373" s="21"/>
      <c r="I373" s="21"/>
      <c r="J373" s="21"/>
      <c r="K373" s="21"/>
      <c r="L373" s="21"/>
      <c r="M373" s="21"/>
      <c r="N373" s="21"/>
    </row>
    <row r="374" spans="1:14">
      <c r="A374" s="21"/>
      <c r="B374" s="21"/>
      <c r="C374" s="21"/>
      <c r="D374" s="21"/>
      <c r="E374" s="21"/>
      <c r="F374" s="21"/>
      <c r="G374" s="21"/>
      <c r="H374" s="21"/>
      <c r="I374" s="21"/>
      <c r="J374" s="21"/>
      <c r="K374" s="21"/>
      <c r="L374" s="21"/>
      <c r="M374" s="21"/>
      <c r="N374" s="21"/>
    </row>
    <row r="375" spans="1:14">
      <c r="A375" s="21"/>
      <c r="B375" s="21"/>
      <c r="C375" s="21"/>
      <c r="D375" s="21"/>
      <c r="E375" s="21"/>
      <c r="F375" s="21"/>
      <c r="G375" s="21"/>
      <c r="H375" s="21"/>
      <c r="I375" s="21"/>
      <c r="J375" s="21"/>
      <c r="K375" s="21"/>
      <c r="L375" s="21"/>
      <c r="M375" s="21"/>
      <c r="N375" s="21"/>
    </row>
    <row r="376" spans="1:14">
      <c r="A376" s="21"/>
      <c r="B376" s="21"/>
      <c r="C376" s="21"/>
      <c r="D376" s="21"/>
      <c r="E376" s="21"/>
      <c r="F376" s="21"/>
      <c r="G376" s="21"/>
      <c r="H376" s="21"/>
      <c r="I376" s="21"/>
      <c r="J376" s="21"/>
      <c r="K376" s="21"/>
      <c r="L376" s="21"/>
      <c r="M376" s="21"/>
      <c r="N376" s="21"/>
    </row>
    <row r="377" spans="1:14">
      <c r="A377" s="21"/>
      <c r="B377" s="21"/>
      <c r="C377" s="21"/>
      <c r="D377" s="21"/>
      <c r="E377" s="21"/>
      <c r="F377" s="21"/>
      <c r="G377" s="21"/>
      <c r="H377" s="21"/>
      <c r="I377" s="21"/>
      <c r="J377" s="21"/>
      <c r="K377" s="21"/>
      <c r="L377" s="21"/>
      <c r="M377" s="21"/>
      <c r="N377" s="21"/>
    </row>
    <row r="378" spans="1:14">
      <c r="A378" s="21"/>
      <c r="B378" s="21"/>
      <c r="C378" s="21"/>
      <c r="D378" s="21"/>
      <c r="E378" s="21"/>
      <c r="F378" s="21"/>
      <c r="G378" s="21"/>
      <c r="H378" s="21"/>
      <c r="I378" s="21"/>
      <c r="J378" s="21"/>
      <c r="K378" s="21"/>
      <c r="L378" s="21"/>
      <c r="M378" s="21"/>
      <c r="N378" s="21"/>
    </row>
    <row r="379" spans="1:14">
      <c r="A379" s="21"/>
      <c r="B379" s="21"/>
      <c r="C379" s="21"/>
      <c r="D379" s="21"/>
      <c r="E379" s="21"/>
      <c r="F379" s="21"/>
      <c r="G379" s="21"/>
      <c r="H379" s="21"/>
      <c r="I379" s="21"/>
      <c r="J379" s="21"/>
      <c r="K379" s="21"/>
      <c r="L379" s="21"/>
      <c r="M379" s="21"/>
      <c r="N379" s="21"/>
    </row>
    <row r="380" spans="1:14">
      <c r="A380" s="21"/>
      <c r="B380" s="21"/>
      <c r="C380" s="21"/>
      <c r="D380" s="21"/>
      <c r="E380" s="21"/>
      <c r="F380" s="21"/>
      <c r="G380" s="21"/>
      <c r="H380" s="21"/>
      <c r="I380" s="21"/>
      <c r="J380" s="21"/>
      <c r="K380" s="21"/>
      <c r="L380" s="21"/>
      <c r="M380" s="21"/>
      <c r="N380" s="21"/>
    </row>
    <row r="381" spans="1:14">
      <c r="A381" s="21"/>
      <c r="B381" s="21"/>
      <c r="C381" s="21"/>
      <c r="D381" s="21"/>
      <c r="E381" s="21"/>
      <c r="F381" s="21"/>
      <c r="G381" s="21"/>
      <c r="H381" s="21"/>
      <c r="I381" s="21"/>
      <c r="J381" s="21"/>
      <c r="K381" s="21"/>
      <c r="L381" s="21"/>
      <c r="M381" s="21"/>
      <c r="N381" s="21"/>
    </row>
    <row r="382" spans="1:14">
      <c r="A382" s="21"/>
      <c r="B382" s="21"/>
      <c r="C382" s="21"/>
      <c r="D382" s="21"/>
      <c r="E382" s="21"/>
      <c r="F382" s="21"/>
      <c r="G382" s="21"/>
      <c r="H382" s="21"/>
      <c r="I382" s="21"/>
      <c r="J382" s="21"/>
      <c r="K382" s="21"/>
      <c r="L382" s="21"/>
      <c r="M382" s="21"/>
      <c r="N382" s="21"/>
    </row>
    <row r="383" spans="1:14">
      <c r="A383" s="21"/>
      <c r="B383" s="21"/>
      <c r="C383" s="21"/>
      <c r="D383" s="21"/>
      <c r="E383" s="21"/>
      <c r="F383" s="21"/>
      <c r="G383" s="21"/>
      <c r="H383" s="21"/>
      <c r="I383" s="21"/>
      <c r="J383" s="21"/>
      <c r="K383" s="21"/>
      <c r="L383" s="21"/>
      <c r="M383" s="21"/>
      <c r="N383" s="21"/>
    </row>
    <row r="384" spans="1:14">
      <c r="A384" s="21"/>
      <c r="B384" s="21"/>
      <c r="C384" s="21"/>
      <c r="D384" s="21"/>
      <c r="E384" s="21"/>
      <c r="F384" s="21"/>
      <c r="G384" s="21"/>
      <c r="H384" s="21"/>
      <c r="I384" s="21"/>
      <c r="J384" s="21"/>
      <c r="K384" s="21"/>
      <c r="L384" s="21"/>
      <c r="M384" s="21"/>
      <c r="N384" s="21"/>
    </row>
    <row r="385" spans="1:14">
      <c r="A385" s="21"/>
      <c r="B385" s="21"/>
      <c r="C385" s="21"/>
      <c r="D385" s="21"/>
      <c r="E385" s="21"/>
      <c r="F385" s="21"/>
      <c r="G385" s="21"/>
      <c r="H385" s="21"/>
      <c r="I385" s="21"/>
      <c r="J385" s="21"/>
      <c r="K385" s="21"/>
      <c r="L385" s="21"/>
      <c r="M385" s="21"/>
      <c r="N385" s="21"/>
    </row>
    <row r="386" spans="1:14">
      <c r="A386" s="21"/>
      <c r="B386" s="21"/>
      <c r="C386" s="21"/>
      <c r="D386" s="21"/>
      <c r="E386" s="21"/>
      <c r="F386" s="21"/>
      <c r="G386" s="21"/>
      <c r="H386" s="21"/>
      <c r="I386" s="21"/>
      <c r="J386" s="21"/>
      <c r="K386" s="21"/>
      <c r="L386" s="21"/>
      <c r="M386" s="21"/>
      <c r="N386" s="21"/>
    </row>
    <row r="387" spans="1:14">
      <c r="A387" s="21"/>
      <c r="B387" s="21"/>
      <c r="C387" s="21"/>
      <c r="D387" s="21"/>
      <c r="E387" s="21"/>
      <c r="F387" s="21"/>
      <c r="G387" s="21"/>
      <c r="H387" s="21"/>
      <c r="I387" s="21"/>
      <c r="J387" s="21"/>
      <c r="K387" s="21"/>
      <c r="L387" s="21"/>
      <c r="M387" s="21"/>
      <c r="N387" s="21"/>
    </row>
    <row r="388" spans="1:14">
      <c r="A388" s="21"/>
      <c r="B388" s="21"/>
      <c r="C388" s="21"/>
      <c r="D388" s="21"/>
      <c r="E388" s="21"/>
      <c r="F388" s="21"/>
      <c r="G388" s="21"/>
      <c r="H388" s="21"/>
      <c r="I388" s="21"/>
      <c r="J388" s="21"/>
      <c r="K388" s="21"/>
      <c r="L388" s="21"/>
      <c r="M388" s="21"/>
      <c r="N388" s="21"/>
    </row>
    <row r="389" spans="1:14">
      <c r="A389" s="21"/>
      <c r="B389" s="21"/>
      <c r="C389" s="21"/>
      <c r="D389" s="21"/>
      <c r="E389" s="21"/>
      <c r="F389" s="21"/>
      <c r="G389" s="21"/>
      <c r="H389" s="21"/>
      <c r="I389" s="21"/>
      <c r="J389" s="21"/>
      <c r="K389" s="21"/>
      <c r="L389" s="21"/>
      <c r="M389" s="21"/>
      <c r="N389" s="21"/>
    </row>
    <row r="390" spans="1:14">
      <c r="A390" s="21"/>
      <c r="B390" s="21"/>
      <c r="C390" s="21"/>
      <c r="D390" s="21"/>
      <c r="E390" s="21"/>
      <c r="F390" s="21"/>
      <c r="G390" s="21"/>
      <c r="H390" s="21"/>
      <c r="I390" s="21"/>
      <c r="J390" s="21"/>
      <c r="K390" s="21"/>
      <c r="L390" s="21"/>
      <c r="M390" s="21"/>
      <c r="N390" s="21"/>
    </row>
    <row r="391" spans="1:14">
      <c r="A391" s="21"/>
      <c r="B391" s="21"/>
      <c r="C391" s="21"/>
      <c r="D391" s="21"/>
      <c r="E391" s="21"/>
      <c r="F391" s="21"/>
      <c r="G391" s="21"/>
      <c r="H391" s="21"/>
      <c r="I391" s="21"/>
      <c r="J391" s="21"/>
      <c r="K391" s="21"/>
      <c r="L391" s="21"/>
      <c r="M391" s="21"/>
      <c r="N391" s="21"/>
    </row>
    <row r="392" spans="1:14">
      <c r="A392" s="21"/>
      <c r="B392" s="21"/>
      <c r="C392" s="21"/>
      <c r="D392" s="21"/>
      <c r="E392" s="21"/>
      <c r="F392" s="21"/>
      <c r="G392" s="21"/>
      <c r="H392" s="21"/>
      <c r="I392" s="21"/>
      <c r="J392" s="21"/>
      <c r="K392" s="21"/>
      <c r="L392" s="21"/>
      <c r="M392" s="21"/>
      <c r="N392" s="21"/>
    </row>
    <row r="393" spans="1:14">
      <c r="A393" s="21"/>
      <c r="B393" s="21"/>
      <c r="C393" s="21"/>
      <c r="D393" s="21"/>
      <c r="E393" s="21"/>
      <c r="F393" s="21"/>
      <c r="G393" s="21"/>
      <c r="H393" s="21"/>
      <c r="I393" s="21"/>
      <c r="J393" s="21"/>
      <c r="K393" s="21"/>
      <c r="L393" s="21"/>
      <c r="M393" s="21"/>
      <c r="N393" s="21"/>
    </row>
    <row r="394" spans="1:14">
      <c r="A394" s="21"/>
      <c r="B394" s="21"/>
      <c r="C394" s="21"/>
      <c r="D394" s="21"/>
      <c r="E394" s="21"/>
      <c r="F394" s="21"/>
      <c r="G394" s="21"/>
      <c r="H394" s="21"/>
      <c r="I394" s="21"/>
      <c r="J394" s="21"/>
      <c r="K394" s="21"/>
      <c r="L394" s="21"/>
      <c r="M394" s="21"/>
      <c r="N394" s="21"/>
    </row>
    <row r="395" spans="1:14">
      <c r="A395" s="21"/>
      <c r="B395" s="21"/>
      <c r="C395" s="21"/>
      <c r="D395" s="21"/>
      <c r="E395" s="21"/>
      <c r="F395" s="21"/>
      <c r="G395" s="21"/>
      <c r="H395" s="21"/>
      <c r="I395" s="21"/>
      <c r="J395" s="21"/>
      <c r="K395" s="21"/>
      <c r="L395" s="21"/>
      <c r="M395" s="21"/>
      <c r="N395" s="21"/>
    </row>
    <row r="396" spans="1:14">
      <c r="A396" s="21"/>
      <c r="B396" s="21"/>
      <c r="C396" s="21"/>
      <c r="D396" s="21"/>
      <c r="E396" s="21"/>
      <c r="F396" s="21"/>
      <c r="G396" s="21"/>
      <c r="H396" s="21"/>
      <c r="I396" s="21"/>
      <c r="J396" s="21"/>
      <c r="K396" s="21"/>
      <c r="L396" s="21"/>
      <c r="M396" s="21"/>
      <c r="N396" s="21"/>
    </row>
    <row r="397" spans="1:14">
      <c r="A397" s="21"/>
      <c r="B397" s="21"/>
      <c r="C397" s="21"/>
      <c r="D397" s="21"/>
      <c r="E397" s="21"/>
      <c r="F397" s="21"/>
      <c r="G397" s="21"/>
      <c r="H397" s="21"/>
      <c r="I397" s="21"/>
      <c r="J397" s="21"/>
      <c r="K397" s="21"/>
      <c r="L397" s="21"/>
      <c r="M397" s="21"/>
      <c r="N397" s="21"/>
    </row>
    <row r="398" spans="1:14">
      <c r="A398" s="21"/>
      <c r="B398" s="21"/>
      <c r="C398" s="21"/>
      <c r="D398" s="21"/>
      <c r="E398" s="21"/>
      <c r="F398" s="21"/>
      <c r="G398" s="21"/>
      <c r="H398" s="21"/>
      <c r="I398" s="21"/>
      <c r="J398" s="21"/>
      <c r="K398" s="21"/>
      <c r="L398" s="21"/>
      <c r="M398" s="21"/>
      <c r="N398" s="21"/>
    </row>
    <row r="399" spans="1:14">
      <c r="A399" s="21"/>
      <c r="B399" s="21"/>
      <c r="C399" s="21"/>
      <c r="D399" s="21"/>
      <c r="E399" s="21"/>
      <c r="F399" s="21"/>
      <c r="G399" s="21"/>
      <c r="H399" s="21"/>
      <c r="I399" s="21"/>
      <c r="J399" s="21"/>
      <c r="K399" s="21"/>
      <c r="L399" s="21"/>
      <c r="M399" s="21"/>
      <c r="N399" s="21"/>
    </row>
    <row r="400" spans="1:14">
      <c r="A400" s="21"/>
      <c r="B400" s="21"/>
      <c r="C400" s="21"/>
      <c r="D400" s="21"/>
      <c r="E400" s="21"/>
      <c r="F400" s="21"/>
      <c r="G400" s="21"/>
      <c r="H400" s="21"/>
      <c r="I400" s="21"/>
      <c r="J400" s="21"/>
      <c r="K400" s="21"/>
      <c r="L400" s="21"/>
      <c r="M400" s="21"/>
      <c r="N400" s="21"/>
    </row>
    <row r="401" spans="1:14">
      <c r="A401" s="21"/>
      <c r="B401" s="21"/>
      <c r="C401" s="21"/>
      <c r="D401" s="21"/>
      <c r="E401" s="21"/>
      <c r="F401" s="21"/>
      <c r="G401" s="21"/>
      <c r="H401" s="21"/>
      <c r="I401" s="21"/>
      <c r="J401" s="21"/>
      <c r="K401" s="21"/>
      <c r="L401" s="21"/>
      <c r="M401" s="21"/>
      <c r="N401" s="21"/>
    </row>
    <row r="402" spans="1:14">
      <c r="A402" s="21"/>
      <c r="B402" s="21"/>
      <c r="C402" s="21"/>
      <c r="D402" s="21"/>
      <c r="E402" s="21"/>
      <c r="F402" s="21"/>
      <c r="G402" s="21"/>
      <c r="H402" s="21"/>
      <c r="I402" s="21"/>
      <c r="J402" s="21"/>
      <c r="K402" s="21"/>
      <c r="L402" s="21"/>
      <c r="M402" s="21"/>
      <c r="N402" s="21"/>
    </row>
    <row r="403" spans="1:14">
      <c r="A403" s="21"/>
      <c r="B403" s="21"/>
      <c r="C403" s="21"/>
      <c r="D403" s="21"/>
      <c r="E403" s="21"/>
      <c r="F403" s="21"/>
      <c r="G403" s="21"/>
      <c r="H403" s="21"/>
      <c r="I403" s="21"/>
      <c r="J403" s="21"/>
      <c r="K403" s="21"/>
      <c r="L403" s="21"/>
      <c r="M403" s="21"/>
      <c r="N403" s="21"/>
    </row>
    <row r="404" spans="1:14">
      <c r="A404" s="21"/>
      <c r="B404" s="21"/>
      <c r="C404" s="21"/>
      <c r="D404" s="21"/>
      <c r="E404" s="21"/>
      <c r="F404" s="21"/>
      <c r="G404" s="21"/>
      <c r="H404" s="21"/>
      <c r="I404" s="21"/>
      <c r="J404" s="21"/>
      <c r="K404" s="21"/>
      <c r="L404" s="21"/>
      <c r="M404" s="21"/>
      <c r="N404" s="21"/>
    </row>
    <row r="405" spans="1:14">
      <c r="A405" s="21"/>
      <c r="B405" s="21"/>
      <c r="C405" s="21"/>
      <c r="D405" s="21"/>
      <c r="E405" s="21"/>
      <c r="F405" s="21"/>
      <c r="G405" s="21"/>
      <c r="H405" s="21"/>
      <c r="I405" s="21"/>
      <c r="J405" s="21"/>
      <c r="K405" s="21"/>
      <c r="L405" s="21"/>
      <c r="M405" s="21"/>
      <c r="N405" s="21"/>
    </row>
    <row r="406" spans="1:14">
      <c r="A406" s="21"/>
      <c r="B406" s="21"/>
      <c r="C406" s="21"/>
      <c r="D406" s="21"/>
      <c r="E406" s="21"/>
      <c r="F406" s="21"/>
      <c r="G406" s="21"/>
      <c r="H406" s="21"/>
      <c r="I406" s="21"/>
      <c r="J406" s="21"/>
      <c r="K406" s="21"/>
      <c r="L406" s="21"/>
      <c r="M406" s="21"/>
      <c r="N406" s="21"/>
    </row>
    <row r="407" spans="1:14">
      <c r="A407" s="21"/>
      <c r="B407" s="21"/>
      <c r="C407" s="21"/>
      <c r="D407" s="21"/>
      <c r="E407" s="21"/>
      <c r="F407" s="21"/>
      <c r="G407" s="21"/>
      <c r="H407" s="21"/>
      <c r="I407" s="21"/>
      <c r="J407" s="21"/>
      <c r="K407" s="21"/>
      <c r="L407" s="21"/>
      <c r="M407" s="21"/>
      <c r="N407" s="21"/>
    </row>
    <row r="408" spans="1:14">
      <c r="A408" s="21"/>
      <c r="B408" s="21"/>
      <c r="C408" s="21"/>
      <c r="D408" s="21"/>
      <c r="E408" s="21"/>
      <c r="F408" s="21"/>
      <c r="G408" s="21"/>
      <c r="H408" s="21"/>
      <c r="I408" s="21"/>
      <c r="J408" s="21"/>
      <c r="K408" s="21"/>
      <c r="L408" s="21"/>
      <c r="M408" s="21"/>
      <c r="N408" s="21"/>
    </row>
    <row r="409" spans="1:14">
      <c r="A409" s="21"/>
      <c r="B409" s="21"/>
      <c r="C409" s="21"/>
      <c r="D409" s="21"/>
      <c r="E409" s="21"/>
      <c r="F409" s="21"/>
      <c r="G409" s="21"/>
      <c r="H409" s="21"/>
      <c r="I409" s="21"/>
      <c r="J409" s="21"/>
      <c r="K409" s="21"/>
      <c r="L409" s="21"/>
      <c r="M409" s="21"/>
      <c r="N409" s="21"/>
    </row>
    <row r="410" spans="1:14">
      <c r="A410" s="21"/>
      <c r="B410" s="21"/>
      <c r="C410" s="21"/>
      <c r="D410" s="21"/>
      <c r="E410" s="21"/>
      <c r="F410" s="21"/>
      <c r="G410" s="21"/>
      <c r="H410" s="21"/>
      <c r="I410" s="21"/>
      <c r="J410" s="21"/>
      <c r="K410" s="21"/>
      <c r="L410" s="21"/>
      <c r="M410" s="21"/>
      <c r="N410" s="21"/>
    </row>
    <row r="411" spans="1:14">
      <c r="A411" s="21"/>
      <c r="B411" s="21"/>
      <c r="C411" s="21"/>
      <c r="D411" s="21"/>
      <c r="E411" s="21"/>
      <c r="F411" s="21"/>
      <c r="G411" s="21"/>
      <c r="H411" s="21"/>
      <c r="I411" s="21"/>
      <c r="J411" s="21"/>
      <c r="K411" s="21"/>
      <c r="L411" s="21"/>
      <c r="M411" s="21"/>
      <c r="N411" s="21"/>
    </row>
    <row r="412" spans="1:14">
      <c r="A412" s="21"/>
      <c r="B412" s="21"/>
      <c r="C412" s="21"/>
      <c r="D412" s="21"/>
      <c r="E412" s="21"/>
      <c r="F412" s="21"/>
      <c r="G412" s="21"/>
      <c r="H412" s="21"/>
      <c r="I412" s="21"/>
      <c r="J412" s="21"/>
      <c r="K412" s="21"/>
      <c r="L412" s="21"/>
      <c r="M412" s="21"/>
      <c r="N412" s="21"/>
    </row>
    <row r="413" spans="1:14">
      <c r="A413" s="21"/>
      <c r="B413" s="21"/>
      <c r="C413" s="21"/>
      <c r="D413" s="21"/>
      <c r="E413" s="21"/>
      <c r="F413" s="21"/>
      <c r="G413" s="21"/>
      <c r="H413" s="21"/>
      <c r="I413" s="21"/>
      <c r="J413" s="21"/>
      <c r="K413" s="21"/>
      <c r="L413" s="21"/>
      <c r="M413" s="21"/>
      <c r="N413" s="21"/>
    </row>
    <row r="414" spans="1:14">
      <c r="A414" s="21"/>
      <c r="B414" s="21"/>
      <c r="C414" s="21"/>
      <c r="D414" s="21"/>
      <c r="E414" s="21"/>
      <c r="F414" s="21"/>
      <c r="G414" s="21"/>
      <c r="H414" s="21"/>
      <c r="I414" s="21"/>
      <c r="J414" s="21"/>
      <c r="K414" s="21"/>
      <c r="L414" s="21"/>
      <c r="M414" s="21"/>
      <c r="N414" s="21"/>
    </row>
    <row r="415" spans="1:14">
      <c r="A415" s="21"/>
      <c r="B415" s="21"/>
      <c r="C415" s="21"/>
      <c r="D415" s="21"/>
      <c r="E415" s="21"/>
      <c r="F415" s="21"/>
      <c r="G415" s="21"/>
      <c r="H415" s="21"/>
      <c r="I415" s="21"/>
      <c r="J415" s="21"/>
      <c r="K415" s="21"/>
      <c r="L415" s="21"/>
      <c r="M415" s="21"/>
      <c r="N415" s="21"/>
    </row>
    <row r="416" spans="1:14">
      <c r="A416" s="21"/>
      <c r="B416" s="21"/>
      <c r="C416" s="21"/>
      <c r="D416" s="21"/>
      <c r="E416" s="21"/>
      <c r="F416" s="21"/>
      <c r="G416" s="21"/>
      <c r="H416" s="21"/>
      <c r="I416" s="21"/>
      <c r="J416" s="21"/>
      <c r="K416" s="21"/>
      <c r="L416" s="21"/>
      <c r="M416" s="21"/>
      <c r="N416" s="21"/>
    </row>
    <row r="417" spans="1:14">
      <c r="A417" s="21"/>
      <c r="B417" s="21"/>
      <c r="C417" s="21"/>
      <c r="D417" s="21"/>
      <c r="E417" s="21"/>
      <c r="F417" s="21"/>
      <c r="G417" s="21"/>
      <c r="H417" s="21"/>
      <c r="I417" s="21"/>
      <c r="J417" s="21"/>
      <c r="K417" s="21"/>
      <c r="L417" s="21"/>
      <c r="M417" s="21"/>
      <c r="N417" s="21"/>
    </row>
    <row r="418" spans="1:14">
      <c r="A418" s="21"/>
      <c r="B418" s="21"/>
      <c r="C418" s="21"/>
      <c r="D418" s="21"/>
      <c r="E418" s="21"/>
      <c r="F418" s="21"/>
      <c r="G418" s="21"/>
      <c r="H418" s="21"/>
      <c r="I418" s="21"/>
      <c r="J418" s="21"/>
      <c r="K418" s="21"/>
      <c r="L418" s="21"/>
      <c r="M418" s="21"/>
      <c r="N418" s="21"/>
    </row>
    <row r="419" spans="1:14">
      <c r="A419" s="21"/>
      <c r="B419" s="21"/>
      <c r="C419" s="21"/>
      <c r="D419" s="21"/>
      <c r="E419" s="21"/>
      <c r="F419" s="21"/>
      <c r="G419" s="21"/>
      <c r="H419" s="21"/>
      <c r="I419" s="21"/>
      <c r="J419" s="21"/>
      <c r="K419" s="21"/>
      <c r="L419" s="21"/>
      <c r="M419" s="21"/>
      <c r="N419" s="21"/>
    </row>
    <row r="420" spans="1:14">
      <c r="A420" s="21"/>
      <c r="B420" s="21"/>
      <c r="C420" s="21"/>
      <c r="D420" s="21"/>
      <c r="E420" s="21"/>
      <c r="F420" s="21"/>
      <c r="G420" s="21"/>
      <c r="H420" s="21"/>
      <c r="I420" s="21"/>
      <c r="J420" s="21"/>
      <c r="K420" s="21"/>
      <c r="L420" s="21"/>
      <c r="M420" s="21"/>
      <c r="N420" s="21"/>
    </row>
    <row r="421" spans="1:14">
      <c r="A421" s="21"/>
      <c r="B421" s="21"/>
      <c r="C421" s="21"/>
      <c r="D421" s="21"/>
      <c r="E421" s="21"/>
      <c r="F421" s="21"/>
      <c r="G421" s="21"/>
      <c r="H421" s="21"/>
      <c r="I421" s="21"/>
      <c r="J421" s="21"/>
      <c r="K421" s="21"/>
      <c r="L421" s="21"/>
      <c r="M421" s="21"/>
      <c r="N421" s="21"/>
    </row>
    <row r="422" spans="1:14">
      <c r="A422" s="21"/>
      <c r="B422" s="21"/>
      <c r="C422" s="21"/>
      <c r="D422" s="21"/>
      <c r="E422" s="21"/>
      <c r="F422" s="21"/>
      <c r="G422" s="21"/>
      <c r="H422" s="21"/>
      <c r="I422" s="21"/>
      <c r="J422" s="21"/>
      <c r="K422" s="21"/>
      <c r="L422" s="21"/>
      <c r="M422" s="21"/>
      <c r="N422" s="21"/>
    </row>
    <row r="423" spans="1:14">
      <c r="A423" s="21"/>
      <c r="B423" s="21"/>
      <c r="C423" s="21"/>
      <c r="D423" s="21"/>
      <c r="E423" s="21"/>
      <c r="F423" s="21"/>
      <c r="G423" s="21"/>
      <c r="H423" s="21"/>
      <c r="I423" s="21"/>
      <c r="J423" s="21"/>
      <c r="K423" s="21"/>
      <c r="L423" s="21"/>
      <c r="M423" s="21"/>
      <c r="N423" s="21"/>
    </row>
    <row r="424" spans="1:14">
      <c r="A424" s="21"/>
      <c r="B424" s="21"/>
      <c r="C424" s="21"/>
      <c r="D424" s="21"/>
      <c r="E424" s="21"/>
      <c r="F424" s="21"/>
      <c r="G424" s="21"/>
      <c r="H424" s="21"/>
      <c r="I424" s="21"/>
      <c r="J424" s="21"/>
      <c r="K424" s="21"/>
      <c r="L424" s="21"/>
      <c r="M424" s="21"/>
      <c r="N424" s="21"/>
    </row>
    <row r="425" spans="1:14">
      <c r="A425" s="21"/>
      <c r="B425" s="21"/>
      <c r="C425" s="21"/>
      <c r="D425" s="21"/>
      <c r="E425" s="21"/>
      <c r="F425" s="21"/>
      <c r="G425" s="21"/>
      <c r="H425" s="21"/>
      <c r="I425" s="21"/>
      <c r="J425" s="21"/>
      <c r="K425" s="21"/>
      <c r="L425" s="21"/>
      <c r="M425" s="21"/>
      <c r="N425" s="21"/>
    </row>
    <row r="426" spans="1:14">
      <c r="A426" s="21"/>
      <c r="B426" s="21"/>
      <c r="C426" s="21"/>
      <c r="D426" s="21"/>
      <c r="E426" s="21"/>
      <c r="F426" s="21"/>
      <c r="G426" s="21"/>
      <c r="H426" s="21"/>
      <c r="I426" s="21"/>
      <c r="J426" s="21"/>
      <c r="K426" s="21"/>
      <c r="L426" s="21"/>
      <c r="M426" s="21"/>
      <c r="N426" s="21"/>
    </row>
    <row r="427" spans="1:14">
      <c r="A427" s="21"/>
      <c r="B427" s="21"/>
      <c r="C427" s="21"/>
      <c r="D427" s="21"/>
      <c r="E427" s="21"/>
      <c r="F427" s="21"/>
      <c r="G427" s="21"/>
      <c r="H427" s="21"/>
      <c r="I427" s="21"/>
      <c r="J427" s="21"/>
      <c r="K427" s="21"/>
      <c r="L427" s="21"/>
      <c r="M427" s="21"/>
      <c r="N427" s="21"/>
    </row>
    <row r="428" spans="1:14">
      <c r="A428" s="21"/>
      <c r="B428" s="21"/>
      <c r="C428" s="21"/>
      <c r="D428" s="21"/>
      <c r="E428" s="21"/>
      <c r="F428" s="21"/>
      <c r="G428" s="21"/>
      <c r="H428" s="21"/>
      <c r="I428" s="21"/>
      <c r="J428" s="21"/>
      <c r="K428" s="21"/>
      <c r="L428" s="21"/>
      <c r="M428" s="21"/>
      <c r="N428" s="21"/>
    </row>
    <row r="429" spans="1:14">
      <c r="A429" s="21"/>
      <c r="B429" s="21"/>
      <c r="C429" s="21"/>
      <c r="D429" s="21"/>
      <c r="E429" s="21"/>
      <c r="F429" s="21"/>
      <c r="G429" s="21"/>
      <c r="H429" s="21"/>
      <c r="I429" s="21"/>
      <c r="J429" s="21"/>
      <c r="K429" s="21"/>
      <c r="L429" s="21"/>
      <c r="M429" s="21"/>
      <c r="N429" s="21"/>
    </row>
    <row r="430" spans="1:14">
      <c r="A430" s="21"/>
      <c r="B430" s="21"/>
      <c r="C430" s="21"/>
      <c r="D430" s="21"/>
      <c r="E430" s="21"/>
      <c r="F430" s="21"/>
      <c r="G430" s="21"/>
      <c r="H430" s="21"/>
      <c r="I430" s="21"/>
      <c r="J430" s="21"/>
      <c r="K430" s="21"/>
      <c r="L430" s="21"/>
      <c r="M430" s="21"/>
      <c r="N430" s="21"/>
    </row>
    <row r="431" spans="1:14">
      <c r="A431" s="21"/>
      <c r="B431" s="21"/>
      <c r="C431" s="21"/>
      <c r="D431" s="21"/>
      <c r="E431" s="21"/>
      <c r="F431" s="21"/>
      <c r="G431" s="21"/>
      <c r="H431" s="21"/>
      <c r="I431" s="21"/>
      <c r="J431" s="21"/>
      <c r="K431" s="21"/>
      <c r="L431" s="21"/>
      <c r="M431" s="21"/>
      <c r="N431" s="21"/>
    </row>
    <row r="432" spans="1:14">
      <c r="A432" s="21"/>
      <c r="B432" s="21"/>
      <c r="C432" s="21"/>
      <c r="D432" s="21"/>
      <c r="E432" s="21"/>
      <c r="F432" s="21"/>
      <c r="G432" s="21"/>
      <c r="H432" s="21"/>
      <c r="I432" s="21"/>
      <c r="J432" s="21"/>
      <c r="K432" s="21"/>
      <c r="L432" s="21"/>
      <c r="M432" s="21"/>
      <c r="N432" s="21"/>
    </row>
    <row r="433" spans="1:14">
      <c r="A433" s="21"/>
      <c r="B433" s="21"/>
      <c r="C433" s="21"/>
      <c r="D433" s="21"/>
      <c r="E433" s="21"/>
      <c r="F433" s="21"/>
      <c r="G433" s="21"/>
      <c r="H433" s="21"/>
      <c r="I433" s="21"/>
      <c r="J433" s="21"/>
      <c r="K433" s="21"/>
      <c r="L433" s="21"/>
      <c r="M433" s="21"/>
      <c r="N433" s="21"/>
    </row>
    <row r="434" spans="1:14">
      <c r="A434" s="21"/>
      <c r="B434" s="21"/>
      <c r="C434" s="21"/>
      <c r="D434" s="21"/>
      <c r="E434" s="21"/>
      <c r="F434" s="21"/>
      <c r="G434" s="21"/>
      <c r="H434" s="21"/>
      <c r="I434" s="21"/>
      <c r="J434" s="21"/>
      <c r="K434" s="21"/>
      <c r="L434" s="21"/>
      <c r="M434" s="21"/>
      <c r="N434" s="21"/>
    </row>
    <row r="435" spans="1:14">
      <c r="A435" s="21"/>
      <c r="B435" s="21"/>
      <c r="C435" s="21"/>
      <c r="D435" s="21"/>
      <c r="E435" s="21"/>
      <c r="F435" s="21"/>
      <c r="G435" s="21"/>
      <c r="H435" s="21"/>
      <c r="I435" s="21"/>
      <c r="J435" s="21"/>
      <c r="K435" s="21"/>
      <c r="L435" s="21"/>
      <c r="M435" s="21"/>
      <c r="N435" s="21"/>
    </row>
    <row r="436" spans="1:14">
      <c r="A436" s="21"/>
      <c r="B436" s="21"/>
      <c r="C436" s="21"/>
      <c r="D436" s="21"/>
      <c r="E436" s="21"/>
      <c r="F436" s="21"/>
      <c r="G436" s="21"/>
      <c r="H436" s="21"/>
      <c r="I436" s="21"/>
      <c r="J436" s="21"/>
      <c r="K436" s="21"/>
      <c r="L436" s="21"/>
      <c r="M436" s="21"/>
      <c r="N436" s="21"/>
    </row>
    <row r="437" spans="1:14">
      <c r="A437" s="21"/>
      <c r="B437" s="21"/>
      <c r="C437" s="21"/>
      <c r="D437" s="21"/>
      <c r="E437" s="21"/>
      <c r="F437" s="21"/>
      <c r="G437" s="21"/>
      <c r="H437" s="21"/>
      <c r="I437" s="21"/>
      <c r="J437" s="21"/>
      <c r="K437" s="21"/>
      <c r="L437" s="21"/>
      <c r="M437" s="21"/>
      <c r="N437" s="21"/>
    </row>
    <row r="438" spans="1:14">
      <c r="A438" s="21"/>
      <c r="B438" s="21"/>
      <c r="C438" s="21"/>
      <c r="D438" s="21"/>
      <c r="E438" s="21"/>
      <c r="F438" s="21"/>
      <c r="G438" s="21"/>
      <c r="H438" s="21"/>
      <c r="I438" s="21"/>
      <c r="J438" s="21"/>
      <c r="K438" s="21"/>
      <c r="L438" s="21"/>
      <c r="M438" s="21"/>
      <c r="N438" s="21"/>
    </row>
    <row r="439" spans="1:14">
      <c r="A439" s="21"/>
      <c r="B439" s="21"/>
      <c r="C439" s="21"/>
      <c r="D439" s="21"/>
      <c r="E439" s="21"/>
      <c r="F439" s="21"/>
      <c r="G439" s="21"/>
      <c r="H439" s="21"/>
      <c r="I439" s="21"/>
      <c r="J439" s="21"/>
      <c r="K439" s="21"/>
      <c r="L439" s="21"/>
      <c r="M439" s="21"/>
      <c r="N439" s="21"/>
    </row>
    <row r="440" spans="1:14">
      <c r="A440" s="21"/>
      <c r="B440" s="21"/>
      <c r="C440" s="21"/>
      <c r="D440" s="21"/>
      <c r="E440" s="21"/>
      <c r="F440" s="21"/>
      <c r="G440" s="21"/>
      <c r="H440" s="21"/>
      <c r="I440" s="21"/>
      <c r="J440" s="21"/>
      <c r="K440" s="21"/>
      <c r="L440" s="21"/>
      <c r="M440" s="21"/>
      <c r="N440" s="21"/>
    </row>
    <row r="441" spans="1:14">
      <c r="A441" s="21"/>
      <c r="B441" s="21"/>
      <c r="C441" s="21"/>
      <c r="D441" s="21"/>
      <c r="E441" s="21"/>
      <c r="F441" s="21"/>
      <c r="G441" s="21"/>
      <c r="H441" s="21"/>
      <c r="I441" s="21"/>
      <c r="J441" s="21"/>
      <c r="K441" s="21"/>
      <c r="L441" s="21"/>
      <c r="M441" s="21"/>
      <c r="N441" s="21"/>
    </row>
    <row r="442" spans="1:14">
      <c r="A442" s="21"/>
      <c r="B442" s="21"/>
      <c r="C442" s="21"/>
      <c r="D442" s="21"/>
      <c r="E442" s="21"/>
      <c r="F442" s="21"/>
      <c r="G442" s="21"/>
      <c r="H442" s="21"/>
      <c r="I442" s="21"/>
      <c r="J442" s="21"/>
      <c r="K442" s="21"/>
      <c r="L442" s="21"/>
      <c r="M442" s="21"/>
      <c r="N442" s="21"/>
    </row>
    <row r="443" spans="1:14">
      <c r="A443" s="21"/>
      <c r="B443" s="21"/>
      <c r="C443" s="21"/>
      <c r="D443" s="21"/>
      <c r="E443" s="21"/>
      <c r="F443" s="21"/>
      <c r="G443" s="21"/>
      <c r="H443" s="21"/>
      <c r="I443" s="21"/>
      <c r="J443" s="21"/>
      <c r="K443" s="21"/>
      <c r="L443" s="21"/>
      <c r="M443" s="21"/>
      <c r="N443" s="21"/>
    </row>
    <row r="444" spans="1:14">
      <c r="A444" s="21"/>
      <c r="B444" s="21"/>
      <c r="C444" s="21"/>
      <c r="D444" s="21"/>
      <c r="E444" s="21"/>
      <c r="F444" s="21"/>
      <c r="G444" s="21"/>
      <c r="H444" s="21"/>
      <c r="I444" s="21"/>
      <c r="J444" s="21"/>
      <c r="K444" s="21"/>
      <c r="L444" s="21"/>
      <c r="M444" s="21"/>
      <c r="N444" s="21"/>
    </row>
    <row r="445" spans="1:14">
      <c r="A445" s="21"/>
      <c r="B445" s="21"/>
      <c r="C445" s="21"/>
      <c r="D445" s="21"/>
      <c r="E445" s="21"/>
      <c r="F445" s="21"/>
      <c r="G445" s="21"/>
      <c r="H445" s="21"/>
      <c r="I445" s="21"/>
      <c r="J445" s="21"/>
      <c r="K445" s="21"/>
      <c r="L445" s="21"/>
      <c r="M445" s="21"/>
      <c r="N445" s="21"/>
    </row>
    <row r="446" spans="1:14">
      <c r="A446" s="21"/>
      <c r="B446" s="21"/>
      <c r="C446" s="21"/>
      <c r="D446" s="21"/>
      <c r="E446" s="21"/>
      <c r="F446" s="21"/>
      <c r="G446" s="21"/>
      <c r="H446" s="21"/>
      <c r="I446" s="21"/>
      <c r="J446" s="21"/>
      <c r="K446" s="21"/>
      <c r="L446" s="21"/>
      <c r="M446" s="21"/>
      <c r="N446" s="21"/>
    </row>
    <row r="447" spans="1:14">
      <c r="A447" s="21"/>
      <c r="B447" s="21"/>
      <c r="C447" s="21"/>
      <c r="D447" s="21"/>
      <c r="E447" s="21"/>
      <c r="F447" s="21"/>
      <c r="G447" s="21"/>
      <c r="H447" s="21"/>
      <c r="I447" s="21"/>
      <c r="J447" s="21"/>
      <c r="K447" s="21"/>
      <c r="L447" s="21"/>
      <c r="M447" s="21"/>
      <c r="N447" s="21"/>
    </row>
    <row r="448" spans="1:14">
      <c r="A448" s="21"/>
      <c r="B448" s="21"/>
      <c r="C448" s="21"/>
      <c r="D448" s="21"/>
      <c r="E448" s="21"/>
      <c r="F448" s="21"/>
      <c r="G448" s="21"/>
      <c r="H448" s="21"/>
      <c r="I448" s="21"/>
      <c r="J448" s="21"/>
      <c r="K448" s="21"/>
      <c r="L448" s="21"/>
      <c r="M448" s="21"/>
      <c r="N448" s="21"/>
    </row>
    <row r="449" spans="1:14">
      <c r="A449" s="21"/>
      <c r="B449" s="21"/>
      <c r="C449" s="21"/>
      <c r="D449" s="21"/>
      <c r="E449" s="21"/>
      <c r="F449" s="21"/>
      <c r="G449" s="21"/>
      <c r="H449" s="21"/>
      <c r="I449" s="21"/>
      <c r="J449" s="21"/>
      <c r="K449" s="21"/>
      <c r="L449" s="21"/>
      <c r="M449" s="21"/>
      <c r="N449" s="21"/>
    </row>
    <row r="450" spans="1:14">
      <c r="A450" s="21"/>
      <c r="B450" s="21"/>
      <c r="C450" s="21"/>
      <c r="D450" s="21"/>
      <c r="E450" s="21"/>
      <c r="F450" s="21"/>
      <c r="G450" s="21"/>
      <c r="H450" s="21"/>
      <c r="I450" s="21"/>
      <c r="J450" s="21"/>
      <c r="K450" s="21"/>
      <c r="L450" s="21"/>
      <c r="M450" s="21"/>
      <c r="N450" s="21"/>
    </row>
    <row r="451" spans="1:14">
      <c r="A451" s="21"/>
      <c r="B451" s="21"/>
      <c r="C451" s="21"/>
      <c r="D451" s="21"/>
      <c r="E451" s="21"/>
      <c r="F451" s="21"/>
      <c r="G451" s="21"/>
      <c r="H451" s="21"/>
      <c r="I451" s="21"/>
      <c r="J451" s="21"/>
      <c r="K451" s="21"/>
      <c r="L451" s="21"/>
      <c r="M451" s="21"/>
      <c r="N451" s="21"/>
    </row>
    <row r="452" spans="1:14">
      <c r="A452" s="21"/>
      <c r="B452" s="21"/>
      <c r="C452" s="21"/>
      <c r="D452" s="21"/>
      <c r="E452" s="21"/>
      <c r="F452" s="21"/>
      <c r="G452" s="21"/>
      <c r="H452" s="21"/>
      <c r="I452" s="21"/>
      <c r="J452" s="21"/>
      <c r="K452" s="21"/>
      <c r="L452" s="21"/>
      <c r="M452" s="21"/>
      <c r="N452" s="21"/>
    </row>
    <row r="453" spans="1:14">
      <c r="A453" s="21"/>
      <c r="B453" s="21"/>
      <c r="C453" s="21"/>
      <c r="D453" s="21"/>
      <c r="E453" s="21"/>
      <c r="F453" s="21"/>
      <c r="G453" s="21"/>
      <c r="H453" s="21"/>
      <c r="I453" s="21"/>
      <c r="J453" s="21"/>
      <c r="K453" s="21"/>
      <c r="L453" s="21"/>
      <c r="M453" s="21"/>
      <c r="N453" s="21"/>
    </row>
    <row r="454" spans="1:14">
      <c r="A454" s="21"/>
      <c r="B454" s="21"/>
      <c r="C454" s="21"/>
      <c r="D454" s="21"/>
      <c r="E454" s="21"/>
      <c r="F454" s="21"/>
      <c r="G454" s="21"/>
      <c r="H454" s="21"/>
      <c r="I454" s="21"/>
      <c r="J454" s="21"/>
      <c r="K454" s="21"/>
      <c r="L454" s="21"/>
      <c r="M454" s="21"/>
      <c r="N454" s="21"/>
    </row>
    <row r="455" spans="1:14">
      <c r="A455" s="21"/>
      <c r="B455" s="21"/>
      <c r="C455" s="21"/>
      <c r="D455" s="21"/>
      <c r="E455" s="21"/>
      <c r="F455" s="21"/>
      <c r="G455" s="21"/>
      <c r="H455" s="21"/>
      <c r="I455" s="21"/>
      <c r="J455" s="21"/>
      <c r="K455" s="21"/>
      <c r="L455" s="21"/>
      <c r="M455" s="21"/>
      <c r="N455" s="21"/>
    </row>
    <row r="456" spans="1:14">
      <c r="A456" s="21"/>
      <c r="B456" s="21"/>
      <c r="C456" s="21"/>
      <c r="D456" s="21"/>
      <c r="E456" s="21"/>
      <c r="F456" s="21"/>
      <c r="G456" s="21"/>
      <c r="H456" s="21"/>
      <c r="I456" s="21"/>
      <c r="J456" s="21"/>
      <c r="K456" s="21"/>
      <c r="L456" s="21"/>
      <c r="M456" s="21"/>
      <c r="N456" s="21"/>
    </row>
    <row r="457" spans="1:14">
      <c r="A457" s="21"/>
      <c r="B457" s="21"/>
      <c r="C457" s="21"/>
      <c r="D457" s="21"/>
      <c r="E457" s="21"/>
      <c r="F457" s="21"/>
      <c r="G457" s="21"/>
      <c r="H457" s="21"/>
      <c r="I457" s="21"/>
      <c r="J457" s="21"/>
      <c r="K457" s="21"/>
      <c r="L457" s="21"/>
      <c r="M457" s="21"/>
      <c r="N457" s="21"/>
    </row>
    <row r="458" spans="1:14">
      <c r="A458" s="21"/>
      <c r="B458" s="21"/>
      <c r="C458" s="21"/>
      <c r="D458" s="21"/>
      <c r="E458" s="21"/>
      <c r="F458" s="21"/>
      <c r="G458" s="21"/>
      <c r="H458" s="21"/>
      <c r="I458" s="21"/>
      <c r="J458" s="21"/>
      <c r="K458" s="21"/>
      <c r="L458" s="21"/>
      <c r="M458" s="21"/>
      <c r="N458" s="21"/>
    </row>
    <row r="459" spans="1:14">
      <c r="A459" s="21"/>
      <c r="B459" s="21"/>
      <c r="C459" s="21"/>
      <c r="D459" s="21"/>
      <c r="E459" s="21"/>
      <c r="F459" s="21"/>
      <c r="G459" s="21"/>
      <c r="H459" s="21"/>
      <c r="I459" s="21"/>
      <c r="J459" s="21"/>
      <c r="K459" s="21"/>
      <c r="L459" s="21"/>
      <c r="M459" s="21"/>
      <c r="N459" s="21"/>
    </row>
    <row r="460" spans="1:14">
      <c r="A460" s="21"/>
      <c r="B460" s="21"/>
      <c r="C460" s="21"/>
      <c r="D460" s="21"/>
      <c r="E460" s="21"/>
      <c r="F460" s="21"/>
      <c r="G460" s="21"/>
      <c r="H460" s="21"/>
      <c r="I460" s="21"/>
      <c r="J460" s="21"/>
      <c r="K460" s="21"/>
      <c r="L460" s="21"/>
      <c r="M460" s="21"/>
      <c r="N460" s="21"/>
    </row>
    <row r="461" spans="1:14">
      <c r="A461" s="21"/>
      <c r="B461" s="21"/>
      <c r="C461" s="21"/>
      <c r="D461" s="21"/>
      <c r="E461" s="21"/>
      <c r="F461" s="21"/>
      <c r="G461" s="21"/>
      <c r="H461" s="21"/>
      <c r="I461" s="21"/>
      <c r="J461" s="21"/>
      <c r="K461" s="21"/>
      <c r="L461" s="21"/>
      <c r="M461" s="21"/>
      <c r="N461" s="21"/>
    </row>
    <row r="462" spans="1:14">
      <c r="A462" s="21"/>
      <c r="B462" s="21"/>
      <c r="C462" s="21"/>
      <c r="D462" s="21"/>
      <c r="E462" s="21"/>
      <c r="F462" s="21"/>
      <c r="G462" s="21"/>
      <c r="H462" s="21"/>
      <c r="I462" s="21"/>
      <c r="J462" s="21"/>
      <c r="K462" s="21"/>
      <c r="L462" s="21"/>
      <c r="M462" s="21"/>
      <c r="N462" s="21"/>
    </row>
    <row r="463" spans="1:14">
      <c r="A463" s="21"/>
      <c r="B463" s="21"/>
      <c r="C463" s="21"/>
      <c r="D463" s="21"/>
      <c r="E463" s="21"/>
      <c r="F463" s="21"/>
      <c r="G463" s="21"/>
      <c r="H463" s="21"/>
      <c r="I463" s="21"/>
      <c r="J463" s="21"/>
      <c r="K463" s="21"/>
      <c r="L463" s="21"/>
      <c r="M463" s="21"/>
      <c r="N463" s="21"/>
    </row>
    <row r="464" spans="1:14">
      <c r="A464" s="21"/>
      <c r="B464" s="21"/>
      <c r="C464" s="21"/>
      <c r="D464" s="21"/>
      <c r="E464" s="21"/>
      <c r="F464" s="21"/>
      <c r="G464" s="21"/>
      <c r="H464" s="21"/>
      <c r="I464" s="21"/>
      <c r="J464" s="21"/>
      <c r="K464" s="21"/>
      <c r="L464" s="21"/>
      <c r="M464" s="21"/>
      <c r="N464" s="21"/>
    </row>
    <row r="465" spans="1:14">
      <c r="A465" s="21"/>
      <c r="B465" s="21"/>
      <c r="C465" s="21"/>
      <c r="D465" s="21"/>
      <c r="E465" s="21"/>
      <c r="F465" s="21"/>
      <c r="G465" s="21"/>
      <c r="H465" s="21"/>
      <c r="I465" s="21"/>
      <c r="J465" s="21"/>
      <c r="K465" s="21"/>
      <c r="L465" s="21"/>
      <c r="M465" s="21"/>
      <c r="N465" s="21"/>
    </row>
    <row r="466" spans="1:14">
      <c r="A466" s="21"/>
      <c r="B466" s="21"/>
      <c r="C466" s="21"/>
      <c r="D466" s="21"/>
      <c r="E466" s="21"/>
      <c r="F466" s="21"/>
      <c r="G466" s="21"/>
      <c r="H466" s="21"/>
      <c r="I466" s="21"/>
      <c r="J466" s="21"/>
      <c r="K466" s="21"/>
      <c r="L466" s="21"/>
      <c r="M466" s="21"/>
      <c r="N466" s="21"/>
    </row>
    <row r="467" spans="1:14">
      <c r="A467" s="21"/>
      <c r="B467" s="21"/>
      <c r="C467" s="21"/>
      <c r="D467" s="21"/>
      <c r="E467" s="21"/>
      <c r="F467" s="21"/>
      <c r="G467" s="21"/>
      <c r="H467" s="21"/>
      <c r="I467" s="21"/>
      <c r="J467" s="21"/>
      <c r="K467" s="21"/>
      <c r="L467" s="21"/>
      <c r="M467" s="21"/>
      <c r="N467" s="21"/>
    </row>
    <row r="468" spans="1:14">
      <c r="A468" s="21"/>
      <c r="B468" s="21"/>
      <c r="C468" s="21"/>
      <c r="D468" s="21"/>
      <c r="E468" s="21"/>
      <c r="F468" s="21"/>
      <c r="G468" s="21"/>
      <c r="H468" s="21"/>
      <c r="I468" s="21"/>
      <c r="J468" s="21"/>
      <c r="K468" s="21"/>
      <c r="L468" s="21"/>
      <c r="M468" s="21"/>
      <c r="N468" s="21"/>
    </row>
    <row r="469" spans="1:14">
      <c r="A469" s="21"/>
      <c r="B469" s="21"/>
      <c r="C469" s="21"/>
      <c r="D469" s="21"/>
      <c r="E469" s="21"/>
      <c r="F469" s="21"/>
      <c r="G469" s="21"/>
      <c r="H469" s="21"/>
      <c r="I469" s="21"/>
      <c r="J469" s="21"/>
      <c r="K469" s="21"/>
      <c r="L469" s="21"/>
      <c r="M469" s="21"/>
      <c r="N469" s="21"/>
    </row>
    <row r="470" spans="1:14">
      <c r="A470" s="21"/>
      <c r="B470" s="21"/>
      <c r="C470" s="21"/>
      <c r="D470" s="21"/>
      <c r="E470" s="21"/>
      <c r="F470" s="21"/>
      <c r="G470" s="21"/>
      <c r="H470" s="21"/>
      <c r="I470" s="21"/>
      <c r="J470" s="21"/>
      <c r="K470" s="21"/>
      <c r="L470" s="21"/>
      <c r="M470" s="21"/>
      <c r="N470" s="21"/>
    </row>
    <row r="471" spans="1:14">
      <c r="A471" s="21"/>
      <c r="B471" s="21"/>
      <c r="C471" s="21"/>
      <c r="D471" s="21"/>
      <c r="E471" s="21"/>
      <c r="F471" s="21"/>
      <c r="G471" s="21"/>
      <c r="H471" s="21"/>
      <c r="I471" s="21"/>
      <c r="J471" s="21"/>
      <c r="K471" s="21"/>
      <c r="L471" s="21"/>
      <c r="M471" s="21"/>
      <c r="N471" s="21"/>
    </row>
    <row r="472" spans="1:14">
      <c r="A472" s="21"/>
      <c r="B472" s="21"/>
      <c r="C472" s="21"/>
      <c r="D472" s="21"/>
      <c r="E472" s="21"/>
      <c r="F472" s="21"/>
      <c r="G472" s="21"/>
      <c r="H472" s="21"/>
      <c r="I472" s="21"/>
      <c r="J472" s="21"/>
      <c r="K472" s="21"/>
      <c r="L472" s="21"/>
      <c r="M472" s="21"/>
      <c r="N472" s="21"/>
    </row>
    <row r="473" spans="1:14">
      <c r="A473" s="21"/>
      <c r="B473" s="21"/>
      <c r="C473" s="21"/>
      <c r="D473" s="21"/>
      <c r="E473" s="21"/>
      <c r="F473" s="21"/>
      <c r="G473" s="21"/>
      <c r="H473" s="21"/>
      <c r="I473" s="21"/>
      <c r="J473" s="21"/>
      <c r="K473" s="21"/>
      <c r="L473" s="21"/>
      <c r="M473" s="21"/>
      <c r="N473" s="21"/>
    </row>
    <row r="474" spans="1:14">
      <c r="A474" s="21"/>
      <c r="B474" s="21"/>
      <c r="C474" s="21"/>
      <c r="D474" s="21"/>
      <c r="E474" s="21"/>
      <c r="F474" s="21"/>
      <c r="G474" s="21"/>
      <c r="H474" s="21"/>
      <c r="I474" s="21"/>
      <c r="J474" s="21"/>
      <c r="K474" s="21"/>
      <c r="L474" s="21"/>
      <c r="M474" s="21"/>
      <c r="N474" s="21"/>
    </row>
    <row r="475" spans="1:14">
      <c r="A475" s="21"/>
      <c r="B475" s="21"/>
      <c r="C475" s="21"/>
      <c r="D475" s="21"/>
      <c r="E475" s="21"/>
      <c r="F475" s="21"/>
      <c r="G475" s="21"/>
      <c r="H475" s="21"/>
      <c r="I475" s="21"/>
      <c r="J475" s="21"/>
      <c r="K475" s="21"/>
      <c r="L475" s="21"/>
      <c r="M475" s="21"/>
      <c r="N475" s="21"/>
    </row>
    <row r="476" spans="1:14">
      <c r="A476" s="21"/>
      <c r="B476" s="21"/>
      <c r="C476" s="21"/>
      <c r="D476" s="21"/>
      <c r="E476" s="21"/>
      <c r="F476" s="21"/>
      <c r="G476" s="21"/>
      <c r="H476" s="21"/>
      <c r="I476" s="21"/>
      <c r="J476" s="21"/>
      <c r="K476" s="21"/>
      <c r="L476" s="21"/>
      <c r="M476" s="21"/>
      <c r="N476" s="21"/>
    </row>
    <row r="477" spans="1:14">
      <c r="A477" s="21"/>
      <c r="B477" s="21"/>
      <c r="C477" s="21"/>
      <c r="D477" s="21"/>
      <c r="E477" s="21"/>
      <c r="F477" s="21"/>
      <c r="G477" s="21"/>
      <c r="H477" s="21"/>
      <c r="I477" s="21"/>
      <c r="J477" s="21"/>
      <c r="K477" s="21"/>
      <c r="L477" s="21"/>
      <c r="M477" s="21"/>
      <c r="N477" s="21"/>
    </row>
    <row r="478" spans="1:14">
      <c r="A478" s="21"/>
      <c r="B478" s="21"/>
      <c r="C478" s="21"/>
      <c r="D478" s="21"/>
      <c r="E478" s="21"/>
      <c r="F478" s="21"/>
      <c r="G478" s="21"/>
      <c r="H478" s="21"/>
      <c r="I478" s="21"/>
      <c r="J478" s="21"/>
      <c r="K478" s="21"/>
      <c r="L478" s="21"/>
      <c r="M478" s="21"/>
      <c r="N478" s="21"/>
    </row>
    <row r="479" spans="1:14">
      <c r="A479" s="21"/>
      <c r="B479" s="21"/>
      <c r="C479" s="21"/>
      <c r="D479" s="21"/>
      <c r="E479" s="21"/>
      <c r="F479" s="21"/>
      <c r="G479" s="21"/>
      <c r="H479" s="21"/>
      <c r="I479" s="21"/>
      <c r="J479" s="21"/>
      <c r="K479" s="21"/>
      <c r="L479" s="21"/>
      <c r="M479" s="21"/>
      <c r="N479" s="21"/>
    </row>
    <row r="480" spans="1:14">
      <c r="A480" s="21"/>
      <c r="B480" s="21"/>
      <c r="C480" s="21"/>
      <c r="D480" s="21"/>
      <c r="E480" s="21"/>
      <c r="F480" s="21"/>
      <c r="G480" s="21"/>
      <c r="H480" s="21"/>
      <c r="I480" s="21"/>
      <c r="J480" s="21"/>
      <c r="K480" s="21"/>
      <c r="L480" s="21"/>
      <c r="M480" s="21"/>
      <c r="N480" s="21"/>
    </row>
    <row r="481" spans="1:14">
      <c r="A481" s="21"/>
      <c r="B481" s="21"/>
      <c r="C481" s="21"/>
      <c r="D481" s="21"/>
      <c r="E481" s="21"/>
      <c r="F481" s="21"/>
      <c r="G481" s="21"/>
      <c r="H481" s="21"/>
      <c r="I481" s="21"/>
      <c r="J481" s="21"/>
      <c r="K481" s="21"/>
      <c r="L481" s="21"/>
      <c r="M481" s="21"/>
      <c r="N481" s="21"/>
    </row>
    <row r="482" spans="1:14">
      <c r="A482" s="21"/>
      <c r="B482" s="21"/>
      <c r="C482" s="21"/>
      <c r="D482" s="21"/>
      <c r="E482" s="21"/>
      <c r="F482" s="21"/>
      <c r="G482" s="21"/>
      <c r="H482" s="21"/>
      <c r="I482" s="21"/>
      <c r="J482" s="21"/>
      <c r="K482" s="21"/>
      <c r="L482" s="21"/>
      <c r="M482" s="21"/>
      <c r="N482" s="21"/>
    </row>
    <row r="483" spans="1:14">
      <c r="A483" s="21"/>
      <c r="B483" s="21"/>
      <c r="C483" s="21"/>
      <c r="D483" s="21"/>
      <c r="E483" s="21"/>
      <c r="F483" s="21"/>
      <c r="G483" s="21"/>
      <c r="H483" s="21"/>
      <c r="I483" s="21"/>
      <c r="J483" s="21"/>
      <c r="K483" s="21"/>
      <c r="L483" s="21"/>
      <c r="M483" s="21"/>
      <c r="N483" s="21"/>
    </row>
    <row r="484" spans="1:14">
      <c r="A484" s="21"/>
      <c r="B484" s="21"/>
      <c r="C484" s="21"/>
      <c r="D484" s="21"/>
      <c r="E484" s="21"/>
      <c r="F484" s="21"/>
      <c r="G484" s="21"/>
      <c r="H484" s="21"/>
      <c r="I484" s="21"/>
      <c r="J484" s="21"/>
      <c r="K484" s="21"/>
      <c r="L484" s="21"/>
      <c r="M484" s="21"/>
      <c r="N484" s="21"/>
    </row>
    <row r="485" spans="1:14">
      <c r="A485" s="21"/>
      <c r="B485" s="21"/>
      <c r="C485" s="21"/>
      <c r="D485" s="21"/>
      <c r="E485" s="21"/>
      <c r="F485" s="21"/>
      <c r="G485" s="21"/>
      <c r="H485" s="21"/>
      <c r="I485" s="21"/>
      <c r="J485" s="21"/>
      <c r="K485" s="21"/>
      <c r="L485" s="21"/>
      <c r="M485" s="21"/>
      <c r="N485" s="21"/>
    </row>
    <row r="486" spans="1:14">
      <c r="A486" s="21"/>
      <c r="B486" s="21"/>
      <c r="C486" s="21"/>
      <c r="D486" s="21"/>
      <c r="E486" s="21"/>
      <c r="F486" s="21"/>
      <c r="G486" s="21"/>
      <c r="H486" s="21"/>
      <c r="I486" s="21"/>
      <c r="J486" s="21"/>
      <c r="K486" s="21"/>
      <c r="L486" s="21"/>
      <c r="M486" s="21"/>
      <c r="N486" s="21"/>
    </row>
    <row r="487" spans="1:14">
      <c r="A487" s="21"/>
      <c r="B487" s="21"/>
      <c r="C487" s="21"/>
      <c r="D487" s="21"/>
      <c r="E487" s="21"/>
      <c r="F487" s="21"/>
      <c r="G487" s="21"/>
      <c r="H487" s="21"/>
      <c r="I487" s="21"/>
      <c r="J487" s="21"/>
      <c r="K487" s="21"/>
      <c r="L487" s="21"/>
      <c r="M487" s="21"/>
      <c r="N487" s="21"/>
    </row>
    <row r="488" spans="1:14">
      <c r="A488" s="21"/>
      <c r="B488" s="21"/>
      <c r="C488" s="21"/>
      <c r="D488" s="21"/>
      <c r="E488" s="21"/>
      <c r="F488" s="21"/>
      <c r="G488" s="21"/>
      <c r="H488" s="21"/>
      <c r="I488" s="21"/>
      <c r="J488" s="21"/>
      <c r="K488" s="21"/>
      <c r="L488" s="21"/>
      <c r="M488" s="21"/>
      <c r="N488" s="21"/>
    </row>
    <row r="489" spans="1:14">
      <c r="A489" s="21"/>
      <c r="B489" s="21"/>
      <c r="C489" s="21"/>
      <c r="D489" s="21"/>
      <c r="E489" s="21"/>
      <c r="F489" s="21"/>
      <c r="G489" s="21"/>
      <c r="H489" s="21"/>
      <c r="I489" s="21"/>
      <c r="J489" s="21"/>
      <c r="K489" s="21"/>
      <c r="L489" s="21"/>
      <c r="M489" s="21"/>
      <c r="N489" s="21"/>
    </row>
    <row r="490" spans="1:14">
      <c r="A490" s="21"/>
      <c r="B490" s="21"/>
      <c r="C490" s="21"/>
      <c r="D490" s="21"/>
      <c r="E490" s="21"/>
      <c r="F490" s="21"/>
      <c r="G490" s="21"/>
      <c r="H490" s="21"/>
      <c r="I490" s="21"/>
      <c r="J490" s="21"/>
      <c r="K490" s="21"/>
      <c r="L490" s="21"/>
      <c r="M490" s="21"/>
      <c r="N490" s="21"/>
    </row>
    <row r="491" spans="1:14">
      <c r="A491" s="21"/>
      <c r="B491" s="21"/>
      <c r="C491" s="21"/>
      <c r="D491" s="21"/>
      <c r="E491" s="21"/>
      <c r="F491" s="21"/>
      <c r="G491" s="21"/>
      <c r="H491" s="21"/>
      <c r="I491" s="21"/>
      <c r="J491" s="21"/>
      <c r="K491" s="21"/>
      <c r="L491" s="21"/>
      <c r="M491" s="21"/>
      <c r="N491" s="21"/>
    </row>
    <row r="492" spans="1:14">
      <c r="A492" s="21"/>
      <c r="B492" s="21"/>
      <c r="C492" s="21"/>
      <c r="D492" s="21"/>
      <c r="E492" s="21"/>
      <c r="F492" s="21"/>
      <c r="G492" s="21"/>
      <c r="H492" s="21"/>
      <c r="I492" s="21"/>
      <c r="J492" s="21"/>
      <c r="K492" s="21"/>
      <c r="L492" s="21"/>
      <c r="M492" s="21"/>
      <c r="N492" s="21"/>
    </row>
    <row r="493" spans="1:14">
      <c r="A493" s="21"/>
      <c r="B493" s="21"/>
      <c r="C493" s="21"/>
      <c r="D493" s="21"/>
      <c r="E493" s="21"/>
      <c r="F493" s="21"/>
      <c r="G493" s="21"/>
      <c r="H493" s="21"/>
      <c r="I493" s="21"/>
      <c r="J493" s="21"/>
      <c r="K493" s="21"/>
      <c r="L493" s="21"/>
      <c r="M493" s="21"/>
      <c r="N493" s="21"/>
    </row>
    <row r="494" spans="1:14">
      <c r="A494" s="21"/>
      <c r="B494" s="21"/>
      <c r="C494" s="21"/>
      <c r="D494" s="21"/>
      <c r="E494" s="21"/>
      <c r="F494" s="21"/>
      <c r="G494" s="21"/>
      <c r="H494" s="21"/>
      <c r="I494" s="21"/>
      <c r="J494" s="21"/>
      <c r="K494" s="21"/>
      <c r="L494" s="21"/>
      <c r="M494" s="21"/>
      <c r="N494" s="21"/>
    </row>
    <row r="495" spans="1:14">
      <c r="A495" s="21"/>
      <c r="B495" s="21"/>
      <c r="C495" s="21"/>
      <c r="D495" s="21"/>
      <c r="E495" s="21"/>
      <c r="F495" s="21"/>
      <c r="G495" s="21"/>
      <c r="H495" s="21"/>
      <c r="I495" s="21"/>
      <c r="J495" s="21"/>
      <c r="K495" s="21"/>
      <c r="L495" s="21"/>
      <c r="M495" s="21"/>
      <c r="N495" s="21"/>
    </row>
    <row r="496" spans="1:14">
      <c r="A496" s="21"/>
      <c r="B496" s="21"/>
      <c r="C496" s="21"/>
      <c r="D496" s="21"/>
      <c r="E496" s="21"/>
      <c r="F496" s="21"/>
      <c r="G496" s="21"/>
      <c r="H496" s="21"/>
      <c r="I496" s="21"/>
      <c r="J496" s="21"/>
      <c r="K496" s="21"/>
      <c r="L496" s="21"/>
      <c r="M496" s="21"/>
      <c r="N496" s="21"/>
    </row>
    <row r="497" spans="1:14">
      <c r="A497" s="21"/>
      <c r="B497" s="21"/>
      <c r="C497" s="21"/>
      <c r="D497" s="21"/>
      <c r="E497" s="21"/>
      <c r="F497" s="21"/>
      <c r="G497" s="21"/>
      <c r="H497" s="21"/>
      <c r="I497" s="21"/>
      <c r="J497" s="21"/>
      <c r="K497" s="21"/>
      <c r="L497" s="21"/>
      <c r="M497" s="21"/>
      <c r="N497" s="21"/>
    </row>
    <row r="498" spans="1:14">
      <c r="A498" s="21"/>
      <c r="B498" s="21"/>
      <c r="C498" s="21"/>
      <c r="D498" s="21"/>
      <c r="E498" s="21"/>
      <c r="F498" s="21"/>
      <c r="G498" s="21"/>
      <c r="H498" s="21"/>
      <c r="I498" s="21"/>
      <c r="J498" s="21"/>
      <c r="K498" s="21"/>
      <c r="L498" s="21"/>
      <c r="M498" s="21"/>
      <c r="N498" s="21"/>
    </row>
    <row r="499" spans="1:14">
      <c r="A499" s="21"/>
      <c r="B499" s="21"/>
      <c r="C499" s="21"/>
      <c r="D499" s="21"/>
      <c r="E499" s="21"/>
      <c r="F499" s="21"/>
      <c r="G499" s="21"/>
      <c r="H499" s="21"/>
      <c r="I499" s="21"/>
      <c r="J499" s="21"/>
      <c r="K499" s="21"/>
      <c r="L499" s="21"/>
      <c r="M499" s="21"/>
      <c r="N499" s="21"/>
    </row>
    <row r="500" spans="1:14">
      <c r="A500" s="21"/>
      <c r="B500" s="21"/>
      <c r="C500" s="21"/>
      <c r="D500" s="21"/>
      <c r="E500" s="21"/>
      <c r="F500" s="21"/>
      <c r="G500" s="21"/>
      <c r="H500" s="21"/>
      <c r="I500" s="21"/>
      <c r="J500" s="21"/>
      <c r="K500" s="21"/>
      <c r="L500" s="21"/>
      <c r="M500" s="21"/>
      <c r="N500" s="21"/>
    </row>
    <row r="501" spans="1:14">
      <c r="A501" s="21"/>
      <c r="B501" s="21"/>
      <c r="C501" s="21"/>
      <c r="D501" s="21"/>
      <c r="E501" s="21"/>
      <c r="F501" s="21"/>
      <c r="G501" s="21"/>
      <c r="H501" s="21"/>
      <c r="I501" s="21"/>
      <c r="J501" s="21"/>
      <c r="K501" s="21"/>
      <c r="L501" s="21"/>
      <c r="M501" s="21"/>
      <c r="N501" s="21"/>
    </row>
    <row r="502" spans="1:14">
      <c r="A502" s="21"/>
      <c r="B502" s="21"/>
      <c r="C502" s="21"/>
      <c r="D502" s="21"/>
      <c r="E502" s="21"/>
      <c r="F502" s="21"/>
      <c r="G502" s="21"/>
      <c r="H502" s="21"/>
      <c r="I502" s="21"/>
      <c r="J502" s="21"/>
      <c r="K502" s="21"/>
      <c r="L502" s="21"/>
      <c r="M502" s="21"/>
      <c r="N502" s="21"/>
    </row>
    <row r="503" spans="1:14">
      <c r="A503" s="21"/>
      <c r="B503" s="21"/>
      <c r="C503" s="21"/>
      <c r="D503" s="21"/>
      <c r="E503" s="21"/>
      <c r="F503" s="21"/>
      <c r="G503" s="21"/>
      <c r="H503" s="21"/>
      <c r="I503" s="21"/>
      <c r="J503" s="21"/>
      <c r="K503" s="21"/>
      <c r="L503" s="21"/>
      <c r="M503" s="21"/>
      <c r="N503" s="21"/>
    </row>
    <row r="504" spans="1:14">
      <c r="A504" s="21"/>
      <c r="B504" s="21"/>
      <c r="C504" s="21"/>
      <c r="D504" s="21"/>
      <c r="E504" s="21"/>
      <c r="F504" s="21"/>
      <c r="G504" s="21"/>
      <c r="H504" s="21"/>
      <c r="I504" s="21"/>
      <c r="J504" s="21"/>
      <c r="K504" s="21"/>
      <c r="L504" s="21"/>
      <c r="M504" s="21"/>
      <c r="N504" s="21"/>
    </row>
    <row r="505" spans="1:14">
      <c r="A505" s="21"/>
      <c r="B505" s="21"/>
      <c r="C505" s="21"/>
      <c r="D505" s="21"/>
      <c r="E505" s="21"/>
      <c r="F505" s="21"/>
      <c r="G505" s="21"/>
      <c r="H505" s="21"/>
      <c r="I505" s="21"/>
      <c r="J505" s="21"/>
      <c r="K505" s="21"/>
      <c r="L505" s="21"/>
      <c r="M505" s="21"/>
      <c r="N505" s="21"/>
    </row>
    <row r="506" spans="1:14">
      <c r="A506" s="21"/>
      <c r="B506" s="21"/>
      <c r="C506" s="21"/>
      <c r="D506" s="21"/>
      <c r="E506" s="21"/>
      <c r="F506" s="21"/>
      <c r="G506" s="21"/>
      <c r="H506" s="21"/>
      <c r="I506" s="21"/>
      <c r="J506" s="21"/>
      <c r="K506" s="21"/>
      <c r="L506" s="21"/>
      <c r="M506" s="21"/>
      <c r="N506" s="21"/>
    </row>
    <row r="507" spans="1:14">
      <c r="A507" s="21"/>
      <c r="B507" s="21"/>
      <c r="C507" s="21"/>
      <c r="D507" s="21"/>
      <c r="E507" s="21"/>
      <c r="F507" s="21"/>
      <c r="G507" s="21"/>
      <c r="H507" s="21"/>
      <c r="I507" s="21"/>
      <c r="J507" s="21"/>
      <c r="K507" s="21"/>
      <c r="L507" s="21"/>
      <c r="M507" s="21"/>
      <c r="N507" s="21"/>
    </row>
    <row r="508" spans="1:14">
      <c r="A508" s="21"/>
      <c r="B508" s="21"/>
      <c r="C508" s="21"/>
      <c r="D508" s="21"/>
      <c r="E508" s="21"/>
      <c r="F508" s="21"/>
      <c r="G508" s="21"/>
      <c r="H508" s="21"/>
      <c r="I508" s="21"/>
      <c r="J508" s="21"/>
      <c r="K508" s="21"/>
      <c r="L508" s="21"/>
      <c r="M508" s="21"/>
      <c r="N508" s="21"/>
    </row>
    <row r="509" spans="1:14">
      <c r="A509" s="21"/>
      <c r="B509" s="21"/>
      <c r="C509" s="21"/>
      <c r="D509" s="21"/>
      <c r="E509" s="21"/>
      <c r="F509" s="21"/>
      <c r="G509" s="21"/>
      <c r="H509" s="21"/>
      <c r="I509" s="21"/>
      <c r="J509" s="21"/>
      <c r="K509" s="21"/>
      <c r="L509" s="21"/>
      <c r="M509" s="21"/>
      <c r="N509" s="21"/>
    </row>
    <row r="510" spans="1:14">
      <c r="A510" s="21"/>
      <c r="B510" s="21"/>
      <c r="C510" s="21"/>
      <c r="D510" s="21"/>
      <c r="E510" s="21"/>
      <c r="F510" s="21"/>
      <c r="G510" s="21"/>
      <c r="H510" s="21"/>
      <c r="I510" s="21"/>
      <c r="J510" s="21"/>
      <c r="K510" s="21"/>
      <c r="L510" s="21"/>
      <c r="M510" s="21"/>
      <c r="N510" s="21"/>
    </row>
    <row r="511" spans="1:14">
      <c r="A511" s="21"/>
      <c r="B511" s="21"/>
      <c r="C511" s="21"/>
      <c r="D511" s="21"/>
      <c r="E511" s="21"/>
      <c r="F511" s="21"/>
      <c r="G511" s="21"/>
      <c r="H511" s="21"/>
      <c r="I511" s="21"/>
      <c r="J511" s="21"/>
      <c r="K511" s="21"/>
      <c r="L511" s="21"/>
      <c r="M511" s="21"/>
      <c r="N511" s="21"/>
    </row>
    <row r="512" spans="1:14">
      <c r="A512" s="21"/>
      <c r="B512" s="21"/>
      <c r="C512" s="21"/>
      <c r="D512" s="21"/>
      <c r="E512" s="21"/>
      <c r="F512" s="21"/>
      <c r="G512" s="21"/>
      <c r="H512" s="21"/>
      <c r="I512" s="21"/>
      <c r="J512" s="21"/>
      <c r="K512" s="21"/>
      <c r="L512" s="21"/>
      <c r="M512" s="21"/>
      <c r="N512" s="21"/>
    </row>
    <row r="513" spans="1:14">
      <c r="A513" s="21"/>
      <c r="B513" s="21"/>
      <c r="C513" s="21"/>
      <c r="D513" s="21"/>
      <c r="E513" s="21"/>
      <c r="F513" s="21"/>
      <c r="G513" s="21"/>
      <c r="H513" s="21"/>
      <c r="I513" s="21"/>
      <c r="J513" s="21"/>
      <c r="K513" s="21"/>
      <c r="L513" s="21"/>
      <c r="M513" s="21"/>
      <c r="N513" s="21"/>
    </row>
    <row r="514" spans="1:14">
      <c r="A514" s="21"/>
      <c r="B514" s="21"/>
      <c r="C514" s="21"/>
      <c r="D514" s="21"/>
      <c r="E514" s="21"/>
      <c r="F514" s="21"/>
      <c r="G514" s="21"/>
      <c r="H514" s="21"/>
      <c r="I514" s="21"/>
      <c r="J514" s="21"/>
      <c r="K514" s="21"/>
      <c r="L514" s="21"/>
      <c r="M514" s="21"/>
      <c r="N514" s="21"/>
    </row>
    <row r="515" spans="1:14">
      <c r="A515" s="21"/>
      <c r="B515" s="21"/>
      <c r="C515" s="21"/>
      <c r="D515" s="21"/>
      <c r="E515" s="21"/>
      <c r="F515" s="21"/>
      <c r="G515" s="21"/>
      <c r="H515" s="21"/>
      <c r="I515" s="21"/>
      <c r="J515" s="21"/>
      <c r="K515" s="21"/>
      <c r="L515" s="21"/>
      <c r="M515" s="21"/>
      <c r="N515" s="21"/>
    </row>
    <row r="516" spans="1:14">
      <c r="A516" s="21"/>
      <c r="B516" s="21"/>
      <c r="C516" s="21"/>
      <c r="D516" s="21"/>
      <c r="E516" s="21"/>
      <c r="F516" s="21"/>
      <c r="G516" s="21"/>
      <c r="H516" s="21"/>
      <c r="I516" s="21"/>
      <c r="J516" s="21"/>
      <c r="K516" s="21"/>
      <c r="L516" s="21"/>
      <c r="M516" s="21"/>
      <c r="N516" s="21"/>
    </row>
    <row r="517" spans="1:14">
      <c r="A517" s="21"/>
      <c r="B517" s="21"/>
      <c r="C517" s="21"/>
      <c r="D517" s="21"/>
      <c r="E517" s="21"/>
      <c r="F517" s="21"/>
      <c r="G517" s="21"/>
      <c r="H517" s="21"/>
      <c r="I517" s="21"/>
      <c r="J517" s="21"/>
      <c r="K517" s="21"/>
      <c r="L517" s="21"/>
      <c r="M517" s="21"/>
      <c r="N517" s="21"/>
    </row>
    <row r="518" spans="1:14">
      <c r="A518" s="21"/>
      <c r="B518" s="21"/>
      <c r="C518" s="21"/>
      <c r="D518" s="21"/>
      <c r="E518" s="21"/>
      <c r="F518" s="21"/>
      <c r="G518" s="21"/>
      <c r="H518" s="21"/>
      <c r="I518" s="21"/>
      <c r="J518" s="21"/>
      <c r="K518" s="21"/>
      <c r="L518" s="21"/>
      <c r="M518" s="21"/>
      <c r="N518" s="21"/>
    </row>
    <row r="519" spans="1:14">
      <c r="A519" s="21"/>
      <c r="B519" s="21"/>
      <c r="C519" s="21"/>
      <c r="D519" s="21"/>
      <c r="E519" s="21"/>
      <c r="F519" s="21"/>
      <c r="G519" s="21"/>
      <c r="H519" s="21"/>
      <c r="I519" s="21"/>
      <c r="J519" s="21"/>
      <c r="K519" s="21"/>
      <c r="L519" s="21"/>
      <c r="M519" s="21"/>
      <c r="N519" s="21"/>
    </row>
    <row r="520" spans="1:14">
      <c r="A520" s="21"/>
      <c r="B520" s="21"/>
      <c r="C520" s="21"/>
      <c r="D520" s="21"/>
      <c r="E520" s="21"/>
      <c r="F520" s="21"/>
      <c r="G520" s="21"/>
      <c r="H520" s="21"/>
      <c r="I520" s="21"/>
      <c r="J520" s="21"/>
      <c r="K520" s="21"/>
      <c r="L520" s="21"/>
      <c r="M520" s="21"/>
      <c r="N520" s="21"/>
    </row>
    <row r="521" spans="1:14">
      <c r="A521" s="21"/>
      <c r="B521" s="21"/>
      <c r="C521" s="21"/>
      <c r="D521" s="21"/>
      <c r="E521" s="21"/>
      <c r="F521" s="21"/>
      <c r="G521" s="21"/>
      <c r="H521" s="21"/>
      <c r="I521" s="21"/>
      <c r="J521" s="21"/>
      <c r="K521" s="21"/>
      <c r="L521" s="21"/>
      <c r="M521" s="21"/>
      <c r="N521" s="21"/>
    </row>
    <row r="522" spans="1:14">
      <c r="A522" s="21"/>
      <c r="B522" s="21"/>
      <c r="C522" s="21"/>
      <c r="D522" s="21"/>
      <c r="E522" s="21"/>
      <c r="F522" s="21"/>
      <c r="G522" s="21"/>
      <c r="H522" s="21"/>
      <c r="I522" s="21"/>
      <c r="J522" s="21"/>
      <c r="K522" s="21"/>
      <c r="L522" s="21"/>
      <c r="M522" s="21"/>
      <c r="N522" s="21"/>
    </row>
    <row r="523" spans="1:14">
      <c r="A523" s="21"/>
      <c r="B523" s="21"/>
      <c r="C523" s="21"/>
      <c r="D523" s="21"/>
      <c r="E523" s="21"/>
      <c r="F523" s="21"/>
      <c r="G523" s="21"/>
      <c r="H523" s="21"/>
      <c r="I523" s="21"/>
      <c r="J523" s="21"/>
      <c r="K523" s="21"/>
      <c r="L523" s="21"/>
      <c r="M523" s="21"/>
      <c r="N523" s="21"/>
    </row>
    <row r="524" spans="1:14">
      <c r="A524" s="21"/>
      <c r="B524" s="21"/>
      <c r="C524" s="21"/>
      <c r="D524" s="21"/>
      <c r="E524" s="21"/>
      <c r="F524" s="21"/>
      <c r="G524" s="21"/>
      <c r="H524" s="21"/>
      <c r="I524" s="21"/>
      <c r="J524" s="21"/>
      <c r="K524" s="21"/>
      <c r="L524" s="21"/>
      <c r="M524" s="21"/>
      <c r="N524" s="21"/>
    </row>
    <row r="525" spans="1:14">
      <c r="A525" s="21"/>
      <c r="B525" s="21"/>
      <c r="C525" s="21"/>
      <c r="D525" s="21"/>
      <c r="E525" s="21"/>
      <c r="F525" s="21"/>
      <c r="G525" s="21"/>
      <c r="H525" s="21"/>
      <c r="I525" s="21"/>
      <c r="J525" s="21"/>
      <c r="K525" s="21"/>
      <c r="L525" s="21"/>
      <c r="M525" s="21"/>
      <c r="N525" s="21"/>
    </row>
    <row r="526" spans="1:14">
      <c r="A526" s="21"/>
      <c r="B526" s="21"/>
      <c r="C526" s="21"/>
      <c r="D526" s="21"/>
      <c r="E526" s="21"/>
      <c r="F526" s="21"/>
      <c r="G526" s="21"/>
      <c r="H526" s="21"/>
      <c r="I526" s="21"/>
      <c r="J526" s="21"/>
      <c r="K526" s="21"/>
      <c r="L526" s="21"/>
      <c r="M526" s="21"/>
      <c r="N526" s="21"/>
    </row>
    <row r="527" spans="1:14">
      <c r="A527" s="21"/>
      <c r="B527" s="21"/>
      <c r="C527" s="21"/>
      <c r="D527" s="21"/>
      <c r="E527" s="21"/>
      <c r="F527" s="21"/>
      <c r="G527" s="21"/>
      <c r="H527" s="21"/>
      <c r="I527" s="21"/>
      <c r="J527" s="21"/>
      <c r="K527" s="21"/>
      <c r="L527" s="21"/>
      <c r="M527" s="21"/>
      <c r="N527" s="21"/>
    </row>
    <row r="528" spans="1:14">
      <c r="A528" s="21"/>
      <c r="B528" s="21"/>
      <c r="C528" s="21"/>
      <c r="D528" s="21"/>
      <c r="E528" s="21"/>
      <c r="F528" s="21"/>
      <c r="G528" s="21"/>
      <c r="H528" s="21"/>
      <c r="I528" s="21"/>
      <c r="J528" s="21"/>
      <c r="K528" s="21"/>
      <c r="L528" s="21"/>
      <c r="M528" s="21"/>
      <c r="N528" s="21"/>
    </row>
    <row r="529" spans="1:14">
      <c r="A529" s="21"/>
      <c r="B529" s="21"/>
      <c r="C529" s="21"/>
      <c r="D529" s="21"/>
      <c r="E529" s="21"/>
      <c r="F529" s="21"/>
      <c r="G529" s="21"/>
      <c r="H529" s="21"/>
      <c r="I529" s="21"/>
      <c r="J529" s="21"/>
      <c r="K529" s="21"/>
      <c r="L529" s="21"/>
      <c r="M529" s="21"/>
      <c r="N529" s="21"/>
    </row>
    <row r="530" spans="1:14">
      <c r="A530" s="21"/>
      <c r="B530" s="21"/>
      <c r="C530" s="21"/>
      <c r="D530" s="21"/>
      <c r="E530" s="21"/>
      <c r="F530" s="21"/>
      <c r="G530" s="21"/>
      <c r="H530" s="21"/>
      <c r="I530" s="21"/>
      <c r="J530" s="21"/>
      <c r="K530" s="21"/>
      <c r="L530" s="21"/>
      <c r="M530" s="21"/>
      <c r="N530" s="21"/>
    </row>
    <row r="531" spans="1:14">
      <c r="A531" s="21"/>
      <c r="B531" s="21"/>
      <c r="C531" s="21"/>
      <c r="D531" s="21"/>
      <c r="E531" s="21"/>
      <c r="F531" s="21"/>
      <c r="G531" s="21"/>
      <c r="H531" s="21"/>
      <c r="I531" s="21"/>
      <c r="J531" s="21"/>
      <c r="K531" s="21"/>
      <c r="L531" s="21"/>
      <c r="M531" s="21"/>
      <c r="N531" s="21"/>
    </row>
    <row r="532" spans="1:14">
      <c r="A532" s="21"/>
      <c r="B532" s="21"/>
      <c r="C532" s="21"/>
      <c r="D532" s="21"/>
      <c r="E532" s="21"/>
      <c r="F532" s="21"/>
      <c r="G532" s="21"/>
      <c r="H532" s="21"/>
      <c r="I532" s="21"/>
      <c r="J532" s="21"/>
      <c r="K532" s="21"/>
      <c r="L532" s="21"/>
      <c r="M532" s="21"/>
      <c r="N532" s="21"/>
    </row>
    <row r="533" spans="1:14">
      <c r="A533" s="21"/>
      <c r="B533" s="21"/>
      <c r="C533" s="21"/>
      <c r="D533" s="21"/>
      <c r="E533" s="21"/>
      <c r="F533" s="21"/>
      <c r="G533" s="21"/>
      <c r="H533" s="21"/>
      <c r="I533" s="21"/>
      <c r="J533" s="21"/>
      <c r="K533" s="21"/>
      <c r="L533" s="21"/>
      <c r="M533" s="21"/>
      <c r="N533" s="21"/>
    </row>
    <row r="534" spans="1:14">
      <c r="A534" s="21"/>
      <c r="B534" s="21"/>
      <c r="C534" s="21"/>
      <c r="D534" s="21"/>
      <c r="E534" s="21"/>
      <c r="F534" s="21"/>
      <c r="G534" s="21"/>
      <c r="H534" s="21"/>
      <c r="I534" s="21"/>
      <c r="J534" s="21"/>
      <c r="K534" s="21"/>
      <c r="L534" s="21"/>
      <c r="M534" s="21"/>
      <c r="N534" s="21"/>
    </row>
    <row r="535" spans="1:14">
      <c r="A535" s="21"/>
      <c r="B535" s="21"/>
      <c r="C535" s="21"/>
      <c r="D535" s="21"/>
      <c r="E535" s="21"/>
      <c r="F535" s="21"/>
      <c r="G535" s="21"/>
      <c r="H535" s="21"/>
      <c r="I535" s="21"/>
      <c r="J535" s="21"/>
      <c r="K535" s="21"/>
      <c r="L535" s="21"/>
      <c r="M535" s="21"/>
      <c r="N535" s="21"/>
    </row>
    <row r="536" spans="1:14">
      <c r="A536" s="21"/>
      <c r="B536" s="21"/>
      <c r="C536" s="21"/>
      <c r="D536" s="21"/>
      <c r="E536" s="21"/>
      <c r="F536" s="21"/>
      <c r="G536" s="21"/>
      <c r="H536" s="21"/>
      <c r="I536" s="21"/>
      <c r="J536" s="21"/>
      <c r="K536" s="21"/>
      <c r="L536" s="21"/>
      <c r="M536" s="21"/>
      <c r="N536" s="21"/>
    </row>
    <row r="537" spans="1:14">
      <c r="A537" s="21"/>
      <c r="B537" s="21"/>
      <c r="C537" s="21"/>
      <c r="D537" s="21"/>
      <c r="E537" s="21"/>
      <c r="F537" s="21"/>
      <c r="G537" s="21"/>
      <c r="H537" s="21"/>
      <c r="I537" s="21"/>
      <c r="J537" s="21"/>
      <c r="K537" s="21"/>
      <c r="L537" s="21"/>
      <c r="M537" s="21"/>
      <c r="N537" s="21"/>
    </row>
    <row r="538" spans="1:14">
      <c r="A538" s="21"/>
      <c r="B538" s="21"/>
      <c r="C538" s="21"/>
      <c r="D538" s="21"/>
      <c r="E538" s="21"/>
      <c r="F538" s="21"/>
      <c r="G538" s="21"/>
      <c r="H538" s="21"/>
      <c r="I538" s="21"/>
      <c r="J538" s="21"/>
      <c r="K538" s="21"/>
      <c r="L538" s="21"/>
      <c r="M538" s="21"/>
      <c r="N538" s="21"/>
    </row>
    <row r="539" spans="1:14">
      <c r="A539" s="21"/>
      <c r="B539" s="21"/>
      <c r="C539" s="21"/>
      <c r="D539" s="21"/>
      <c r="E539" s="21"/>
      <c r="F539" s="21"/>
      <c r="G539" s="21"/>
      <c r="H539" s="21"/>
      <c r="I539" s="21"/>
      <c r="J539" s="21"/>
      <c r="K539" s="21"/>
      <c r="L539" s="21"/>
      <c r="M539" s="21"/>
      <c r="N539" s="21"/>
    </row>
    <row r="540" spans="1:14">
      <c r="A540" s="21"/>
      <c r="B540" s="21"/>
      <c r="C540" s="21"/>
      <c r="D540" s="21"/>
      <c r="E540" s="21"/>
      <c r="F540" s="21"/>
      <c r="G540" s="21"/>
      <c r="H540" s="21"/>
      <c r="I540" s="21"/>
      <c r="J540" s="21"/>
      <c r="K540" s="21"/>
      <c r="L540" s="21"/>
      <c r="M540" s="21"/>
      <c r="N540" s="21"/>
    </row>
    <row r="541" spans="1:14">
      <c r="A541" s="21"/>
      <c r="B541" s="21"/>
      <c r="C541" s="21"/>
      <c r="D541" s="21"/>
      <c r="E541" s="21"/>
      <c r="F541" s="21"/>
      <c r="G541" s="21"/>
      <c r="H541" s="21"/>
      <c r="I541" s="21"/>
      <c r="J541" s="21"/>
      <c r="K541" s="21"/>
      <c r="L541" s="21"/>
      <c r="M541" s="21"/>
      <c r="N541" s="21"/>
    </row>
    <row r="542" spans="1:14">
      <c r="A542" s="21"/>
      <c r="B542" s="21"/>
      <c r="C542" s="21"/>
      <c r="D542" s="21"/>
      <c r="E542" s="21"/>
      <c r="F542" s="21"/>
      <c r="G542" s="21"/>
      <c r="H542" s="21"/>
      <c r="I542" s="21"/>
      <c r="J542" s="21"/>
      <c r="K542" s="21"/>
      <c r="L542" s="21"/>
      <c r="M542" s="21"/>
      <c r="N542" s="21"/>
    </row>
    <row r="543" spans="1:14">
      <c r="A543" s="21"/>
      <c r="B543" s="21"/>
      <c r="C543" s="21"/>
      <c r="D543" s="21"/>
      <c r="E543" s="21"/>
      <c r="F543" s="21"/>
      <c r="G543" s="21"/>
      <c r="H543" s="21"/>
      <c r="I543" s="21"/>
      <c r="J543" s="21"/>
      <c r="K543" s="21"/>
      <c r="L543" s="21"/>
      <c r="M543" s="21"/>
      <c r="N543" s="21"/>
    </row>
    <row r="544" spans="1:14">
      <c r="A544" s="21"/>
      <c r="B544" s="21"/>
      <c r="C544" s="21"/>
      <c r="D544" s="21"/>
      <c r="E544" s="21"/>
      <c r="F544" s="21"/>
      <c r="G544" s="21"/>
      <c r="H544" s="21"/>
      <c r="I544" s="21"/>
      <c r="J544" s="21"/>
      <c r="K544" s="21"/>
      <c r="L544" s="21"/>
      <c r="M544" s="21"/>
      <c r="N544" s="21"/>
    </row>
    <row r="545" spans="1:14">
      <c r="A545" s="21"/>
      <c r="B545" s="21"/>
      <c r="C545" s="21"/>
      <c r="D545" s="21"/>
      <c r="E545" s="21"/>
      <c r="F545" s="21"/>
      <c r="G545" s="21"/>
      <c r="H545" s="21"/>
      <c r="I545" s="21"/>
      <c r="J545" s="21"/>
      <c r="K545" s="21"/>
      <c r="L545" s="21"/>
      <c r="M545" s="21"/>
      <c r="N545" s="21"/>
    </row>
    <row r="546" spans="1:14">
      <c r="A546" s="21"/>
      <c r="B546" s="21"/>
      <c r="C546" s="21"/>
      <c r="D546" s="21"/>
      <c r="E546" s="21"/>
      <c r="F546" s="21"/>
      <c r="G546" s="21"/>
      <c r="H546" s="21"/>
      <c r="I546" s="21"/>
      <c r="J546" s="21"/>
      <c r="K546" s="21"/>
      <c r="L546" s="21"/>
      <c r="M546" s="21"/>
      <c r="N546" s="21"/>
    </row>
    <row r="547" spans="1:14">
      <c r="A547" s="21"/>
      <c r="B547" s="21"/>
      <c r="C547" s="21"/>
      <c r="D547" s="21"/>
      <c r="E547" s="21"/>
      <c r="F547" s="21"/>
      <c r="G547" s="21"/>
      <c r="H547" s="21"/>
      <c r="I547" s="21"/>
      <c r="J547" s="21"/>
      <c r="K547" s="21"/>
      <c r="L547" s="21"/>
      <c r="M547" s="21"/>
      <c r="N547" s="21"/>
    </row>
    <row r="548" spans="1:14">
      <c r="A548" s="21"/>
      <c r="B548" s="21"/>
      <c r="C548" s="21"/>
      <c r="D548" s="21"/>
      <c r="E548" s="21"/>
      <c r="F548" s="21"/>
      <c r="G548" s="21"/>
      <c r="H548" s="21"/>
      <c r="I548" s="21"/>
      <c r="J548" s="21"/>
      <c r="K548" s="21"/>
      <c r="L548" s="21"/>
      <c r="M548" s="21"/>
      <c r="N548" s="21"/>
    </row>
    <row r="549" spans="1:14">
      <c r="A549" s="21"/>
      <c r="B549" s="21"/>
      <c r="C549" s="21"/>
      <c r="D549" s="21"/>
      <c r="E549" s="21"/>
      <c r="F549" s="21"/>
      <c r="G549" s="21"/>
      <c r="H549" s="21"/>
      <c r="I549" s="21"/>
      <c r="J549" s="21"/>
      <c r="K549" s="21"/>
      <c r="L549" s="21"/>
      <c r="M549" s="21"/>
      <c r="N549" s="21"/>
    </row>
    <row r="550" spans="1:14">
      <c r="A550" s="21"/>
      <c r="B550" s="21"/>
      <c r="C550" s="21"/>
      <c r="D550" s="21"/>
      <c r="E550" s="21"/>
      <c r="F550" s="21"/>
      <c r="G550" s="21"/>
      <c r="H550" s="21"/>
      <c r="I550" s="21"/>
      <c r="J550" s="21"/>
      <c r="K550" s="21"/>
      <c r="L550" s="21"/>
      <c r="M550" s="21"/>
      <c r="N550" s="21"/>
    </row>
    <row r="551" spans="1:14">
      <c r="A551" s="21"/>
      <c r="B551" s="21"/>
      <c r="C551" s="21"/>
      <c r="D551" s="21"/>
      <c r="E551" s="21"/>
      <c r="F551" s="21"/>
      <c r="G551" s="21"/>
      <c r="H551" s="21"/>
      <c r="I551" s="21"/>
      <c r="J551" s="21"/>
      <c r="K551" s="21"/>
      <c r="L551" s="21"/>
      <c r="M551" s="21"/>
      <c r="N551" s="21"/>
    </row>
    <row r="552" spans="1:14">
      <c r="A552" s="21"/>
      <c r="B552" s="21"/>
      <c r="C552" s="21"/>
      <c r="D552" s="21"/>
      <c r="E552" s="21"/>
      <c r="F552" s="21"/>
      <c r="G552" s="21"/>
      <c r="H552" s="21"/>
      <c r="I552" s="21"/>
      <c r="J552" s="21"/>
      <c r="K552" s="21"/>
      <c r="L552" s="21"/>
      <c r="M552" s="21"/>
      <c r="N552" s="21"/>
    </row>
    <row r="553" spans="1:14">
      <c r="A553" s="21"/>
      <c r="B553" s="21"/>
      <c r="C553" s="21"/>
      <c r="D553" s="21"/>
      <c r="E553" s="21"/>
      <c r="F553" s="21"/>
      <c r="G553" s="21"/>
      <c r="H553" s="21"/>
      <c r="I553" s="21"/>
      <c r="J553" s="21"/>
      <c r="K553" s="21"/>
      <c r="L553" s="21"/>
      <c r="M553" s="21"/>
      <c r="N553" s="21"/>
    </row>
    <row r="554" spans="1:14">
      <c r="A554" s="21"/>
      <c r="B554" s="21"/>
      <c r="C554" s="21"/>
      <c r="D554" s="21"/>
      <c r="E554" s="21"/>
      <c r="F554" s="21"/>
      <c r="G554" s="21"/>
      <c r="H554" s="21"/>
      <c r="I554" s="21"/>
      <c r="J554" s="21"/>
      <c r="K554" s="21"/>
      <c r="L554" s="21"/>
      <c r="M554" s="21"/>
      <c r="N554" s="21"/>
    </row>
    <row r="555" spans="1:14">
      <c r="A555" s="21"/>
      <c r="B555" s="21"/>
      <c r="C555" s="21"/>
      <c r="D555" s="21"/>
      <c r="E555" s="21"/>
      <c r="F555" s="21"/>
      <c r="G555" s="21"/>
      <c r="H555" s="21"/>
      <c r="I555" s="21"/>
      <c r="J555" s="21"/>
      <c r="K555" s="21"/>
      <c r="L555" s="21"/>
      <c r="M555" s="21"/>
      <c r="N555" s="21"/>
    </row>
    <row r="556" spans="1:14">
      <c r="A556" s="21"/>
      <c r="B556" s="21"/>
      <c r="C556" s="21"/>
      <c r="D556" s="21"/>
      <c r="E556" s="21"/>
      <c r="F556" s="21"/>
      <c r="G556" s="21"/>
      <c r="H556" s="21"/>
      <c r="I556" s="21"/>
      <c r="J556" s="21"/>
      <c r="K556" s="21"/>
      <c r="L556" s="21"/>
      <c r="M556" s="21"/>
      <c r="N556" s="21"/>
    </row>
    <row r="557" spans="1:14">
      <c r="A557" s="21"/>
      <c r="B557" s="21"/>
      <c r="C557" s="21"/>
      <c r="D557" s="21"/>
      <c r="E557" s="21"/>
      <c r="F557" s="21"/>
      <c r="G557" s="21"/>
      <c r="H557" s="21"/>
      <c r="I557" s="21"/>
      <c r="J557" s="21"/>
      <c r="K557" s="21"/>
      <c r="L557" s="21"/>
      <c r="M557" s="21"/>
      <c r="N557" s="21"/>
    </row>
    <row r="558" spans="1:14">
      <c r="A558" s="21"/>
      <c r="B558" s="21"/>
      <c r="C558" s="21"/>
      <c r="D558" s="21"/>
      <c r="E558" s="21"/>
      <c r="F558" s="21"/>
      <c r="G558" s="21"/>
      <c r="H558" s="21"/>
      <c r="I558" s="21"/>
      <c r="J558" s="21"/>
      <c r="K558" s="21"/>
      <c r="L558" s="21"/>
      <c r="M558" s="21"/>
      <c r="N558" s="21"/>
    </row>
    <row r="559" spans="1:14">
      <c r="A559" s="21"/>
      <c r="B559" s="21"/>
      <c r="C559" s="21"/>
      <c r="D559" s="21"/>
      <c r="E559" s="21"/>
      <c r="F559" s="21"/>
      <c r="G559" s="21"/>
      <c r="H559" s="21"/>
      <c r="I559" s="21"/>
      <c r="J559" s="21"/>
      <c r="K559" s="21"/>
      <c r="L559" s="21"/>
      <c r="M559" s="21"/>
      <c r="N559" s="21"/>
    </row>
    <row r="560" spans="1:14">
      <c r="A560" s="21"/>
      <c r="B560" s="21"/>
      <c r="C560" s="21"/>
      <c r="D560" s="21"/>
      <c r="E560" s="21"/>
      <c r="F560" s="21"/>
      <c r="G560" s="21"/>
      <c r="H560" s="21"/>
      <c r="I560" s="21"/>
      <c r="J560" s="21"/>
      <c r="K560" s="21"/>
      <c r="L560" s="21"/>
      <c r="M560" s="21"/>
      <c r="N560" s="21"/>
    </row>
    <row r="561" spans="1:14">
      <c r="A561" s="21"/>
      <c r="B561" s="21"/>
      <c r="C561" s="21"/>
      <c r="D561" s="21"/>
      <c r="E561" s="21"/>
      <c r="F561" s="21"/>
      <c r="G561" s="21"/>
      <c r="H561" s="21"/>
      <c r="I561" s="21"/>
      <c r="J561" s="21"/>
      <c r="K561" s="21"/>
      <c r="L561" s="21"/>
      <c r="M561" s="21"/>
      <c r="N561" s="21"/>
    </row>
    <row r="562" spans="1:14">
      <c r="A562" s="21"/>
      <c r="B562" s="21"/>
      <c r="C562" s="21"/>
      <c r="D562" s="21"/>
      <c r="E562" s="21"/>
      <c r="F562" s="21"/>
      <c r="G562" s="21"/>
      <c r="H562" s="21"/>
      <c r="I562" s="21"/>
      <c r="J562" s="21"/>
      <c r="K562" s="21"/>
      <c r="L562" s="21"/>
      <c r="M562" s="21"/>
      <c r="N562" s="21"/>
    </row>
    <row r="563" spans="1:14">
      <c r="A563" s="21"/>
      <c r="B563" s="21"/>
      <c r="C563" s="21"/>
      <c r="D563" s="21"/>
      <c r="E563" s="21"/>
      <c r="F563" s="21"/>
      <c r="G563" s="21"/>
      <c r="H563" s="21"/>
      <c r="I563" s="21"/>
      <c r="J563" s="21"/>
      <c r="K563" s="21"/>
      <c r="L563" s="21"/>
      <c r="M563" s="21"/>
      <c r="N563" s="21"/>
    </row>
    <row r="564" spans="1:14">
      <c r="A564" s="21"/>
      <c r="B564" s="21"/>
      <c r="C564" s="21"/>
      <c r="D564" s="21"/>
      <c r="E564" s="21"/>
      <c r="F564" s="21"/>
      <c r="G564" s="21"/>
      <c r="H564" s="21"/>
      <c r="I564" s="21"/>
      <c r="J564" s="21"/>
      <c r="K564" s="21"/>
      <c r="L564" s="21"/>
      <c r="M564" s="21"/>
      <c r="N564" s="21"/>
    </row>
    <row r="565" spans="1:14">
      <c r="A565" s="21"/>
      <c r="B565" s="21"/>
      <c r="C565" s="21"/>
      <c r="D565" s="21"/>
      <c r="E565" s="21"/>
      <c r="F565" s="21"/>
      <c r="G565" s="21"/>
      <c r="H565" s="21"/>
      <c r="I565" s="21"/>
      <c r="J565" s="21"/>
      <c r="K565" s="21"/>
      <c r="L565" s="21"/>
      <c r="M565" s="21"/>
      <c r="N565" s="21"/>
    </row>
    <row r="566" spans="1:14">
      <c r="A566" s="21"/>
      <c r="B566" s="21"/>
      <c r="C566" s="21"/>
      <c r="D566" s="21"/>
      <c r="E566" s="21"/>
      <c r="F566" s="21"/>
      <c r="G566" s="21"/>
      <c r="H566" s="21"/>
      <c r="I566" s="21"/>
      <c r="J566" s="21"/>
      <c r="K566" s="21"/>
      <c r="L566" s="21"/>
      <c r="M566" s="21"/>
      <c r="N566" s="21"/>
    </row>
    <row r="567" spans="1:14">
      <c r="A567" s="21"/>
      <c r="B567" s="21"/>
      <c r="C567" s="21"/>
      <c r="D567" s="21"/>
      <c r="E567" s="21"/>
      <c r="F567" s="21"/>
      <c r="G567" s="21"/>
      <c r="H567" s="21"/>
      <c r="I567" s="21"/>
      <c r="J567" s="21"/>
      <c r="K567" s="21"/>
      <c r="L567" s="21"/>
      <c r="M567" s="21"/>
      <c r="N567" s="21"/>
    </row>
    <row r="568" spans="1:14">
      <c r="A568" s="21"/>
      <c r="B568" s="21"/>
      <c r="C568" s="21"/>
      <c r="D568" s="21"/>
      <c r="E568" s="21"/>
      <c r="F568" s="21"/>
      <c r="G568" s="21"/>
      <c r="H568" s="21"/>
      <c r="I568" s="21"/>
      <c r="J568" s="21"/>
      <c r="K568" s="21"/>
      <c r="L568" s="21"/>
      <c r="M568" s="21"/>
      <c r="N568" s="21"/>
    </row>
    <row r="569" spans="1:14">
      <c r="A569" s="21"/>
      <c r="B569" s="21"/>
      <c r="C569" s="21"/>
      <c r="D569" s="21"/>
      <c r="E569" s="21"/>
      <c r="F569" s="21"/>
      <c r="G569" s="21"/>
      <c r="H569" s="21"/>
      <c r="I569" s="21"/>
      <c r="J569" s="21"/>
      <c r="K569" s="21"/>
      <c r="L569" s="21"/>
      <c r="M569" s="21"/>
      <c r="N569" s="21"/>
    </row>
    <row r="570" spans="1:14">
      <c r="A570" s="21"/>
      <c r="B570" s="21"/>
      <c r="C570" s="21"/>
      <c r="D570" s="21"/>
      <c r="E570" s="21"/>
      <c r="F570" s="21"/>
      <c r="G570" s="21"/>
      <c r="H570" s="21"/>
      <c r="I570" s="21"/>
      <c r="J570" s="21"/>
      <c r="K570" s="21"/>
      <c r="L570" s="21"/>
      <c r="M570" s="21"/>
      <c r="N570" s="21"/>
    </row>
    <row r="571" spans="1:14">
      <c r="A571" s="21"/>
      <c r="B571" s="21"/>
      <c r="C571" s="21"/>
      <c r="D571" s="21"/>
      <c r="E571" s="21"/>
      <c r="F571" s="21"/>
      <c r="G571" s="21"/>
      <c r="H571" s="21"/>
      <c r="I571" s="21"/>
      <c r="J571" s="21"/>
      <c r="K571" s="21"/>
      <c r="L571" s="21"/>
      <c r="M571" s="21"/>
      <c r="N571" s="21"/>
    </row>
    <row r="572" spans="1:14">
      <c r="A572" s="21"/>
      <c r="B572" s="21"/>
      <c r="C572" s="21"/>
      <c r="D572" s="21"/>
      <c r="E572" s="21"/>
      <c r="F572" s="21"/>
      <c r="G572" s="21"/>
      <c r="H572" s="21"/>
      <c r="I572" s="21"/>
      <c r="J572" s="21"/>
      <c r="K572" s="21"/>
      <c r="L572" s="21"/>
      <c r="M572" s="21"/>
      <c r="N572" s="21"/>
    </row>
    <row r="573" spans="1:14">
      <c r="A573" s="21"/>
      <c r="B573" s="21"/>
      <c r="C573" s="21"/>
      <c r="D573" s="21"/>
      <c r="E573" s="21"/>
      <c r="F573" s="21"/>
      <c r="G573" s="21"/>
      <c r="H573" s="21"/>
      <c r="I573" s="21"/>
      <c r="J573" s="21"/>
      <c r="K573" s="21"/>
      <c r="L573" s="21"/>
      <c r="M573" s="21"/>
      <c r="N573" s="21"/>
    </row>
    <row r="574" spans="1:14">
      <c r="A574" s="21"/>
      <c r="B574" s="21"/>
      <c r="C574" s="21"/>
      <c r="D574" s="21"/>
      <c r="E574" s="21"/>
      <c r="F574" s="21"/>
      <c r="G574" s="21"/>
      <c r="H574" s="21"/>
      <c r="I574" s="21"/>
      <c r="J574" s="21"/>
      <c r="K574" s="21"/>
      <c r="L574" s="21"/>
      <c r="M574" s="21"/>
      <c r="N574" s="21"/>
    </row>
    <row r="575" spans="1:14">
      <c r="A575" s="21"/>
      <c r="B575" s="21"/>
      <c r="C575" s="21"/>
      <c r="D575" s="21"/>
      <c r="E575" s="21"/>
      <c r="F575" s="21"/>
      <c r="G575" s="21"/>
      <c r="H575" s="21"/>
      <c r="I575" s="21"/>
      <c r="J575" s="21"/>
      <c r="K575" s="21"/>
      <c r="L575" s="21"/>
      <c r="M575" s="21"/>
      <c r="N575" s="21"/>
    </row>
    <row r="576" spans="1:14">
      <c r="A576" s="21"/>
      <c r="B576" s="21"/>
      <c r="C576" s="21"/>
      <c r="D576" s="21"/>
      <c r="E576" s="21"/>
      <c r="F576" s="21"/>
      <c r="G576" s="21"/>
      <c r="H576" s="21"/>
      <c r="I576" s="21"/>
      <c r="J576" s="21"/>
      <c r="K576" s="21"/>
      <c r="L576" s="21"/>
      <c r="M576" s="21"/>
      <c r="N576" s="21"/>
    </row>
    <row r="577" spans="1:14">
      <c r="A577" s="21"/>
      <c r="B577" s="21"/>
      <c r="C577" s="21"/>
      <c r="D577" s="21"/>
      <c r="E577" s="21"/>
      <c r="F577" s="21"/>
      <c r="G577" s="21"/>
      <c r="H577" s="21"/>
      <c r="I577" s="21"/>
      <c r="J577" s="21"/>
      <c r="K577" s="21"/>
      <c r="L577" s="21"/>
      <c r="M577" s="21"/>
      <c r="N577" s="21"/>
    </row>
    <row r="578" spans="1:14">
      <c r="A578" s="21"/>
      <c r="B578" s="21"/>
      <c r="C578" s="21"/>
      <c r="D578" s="21"/>
      <c r="E578" s="21"/>
      <c r="F578" s="21"/>
      <c r="G578" s="21"/>
      <c r="H578" s="21"/>
      <c r="I578" s="21"/>
      <c r="J578" s="21"/>
      <c r="K578" s="21"/>
      <c r="L578" s="21"/>
      <c r="M578" s="21"/>
      <c r="N578" s="21"/>
    </row>
    <row r="579" spans="1:14">
      <c r="A579" s="21"/>
      <c r="B579" s="21"/>
      <c r="C579" s="21"/>
      <c r="D579" s="21"/>
      <c r="E579" s="21"/>
      <c r="F579" s="21"/>
      <c r="G579" s="21"/>
      <c r="H579" s="21"/>
      <c r="I579" s="21"/>
      <c r="J579" s="21"/>
      <c r="K579" s="21"/>
      <c r="L579" s="21"/>
      <c r="M579" s="21"/>
      <c r="N579" s="21"/>
    </row>
    <row r="580" spans="1:14">
      <c r="A580" s="21"/>
      <c r="B580" s="21"/>
      <c r="C580" s="21"/>
      <c r="D580" s="21"/>
      <c r="E580" s="21"/>
      <c r="F580" s="21"/>
      <c r="G580" s="21"/>
      <c r="H580" s="21"/>
      <c r="I580" s="21"/>
      <c r="J580" s="21"/>
      <c r="K580" s="21"/>
      <c r="L580" s="21"/>
      <c r="M580" s="21"/>
      <c r="N580" s="21"/>
    </row>
    <row r="581" spans="1:14">
      <c r="A581" s="21"/>
      <c r="B581" s="21"/>
      <c r="C581" s="21"/>
      <c r="D581" s="21"/>
      <c r="E581" s="21"/>
      <c r="F581" s="21"/>
      <c r="G581" s="21"/>
      <c r="H581" s="21"/>
      <c r="I581" s="21"/>
      <c r="J581" s="21"/>
      <c r="K581" s="21"/>
      <c r="L581" s="21"/>
      <c r="M581" s="21"/>
      <c r="N581" s="21"/>
    </row>
    <row r="582" spans="1:14">
      <c r="A582" s="21"/>
      <c r="B582" s="21"/>
      <c r="C582" s="21"/>
      <c r="D582" s="21"/>
      <c r="E582" s="21"/>
      <c r="F582" s="21"/>
      <c r="G582" s="21"/>
      <c r="H582" s="21"/>
      <c r="I582" s="21"/>
      <c r="J582" s="21"/>
      <c r="K582" s="21"/>
      <c r="L582" s="21"/>
      <c r="M582" s="21"/>
      <c r="N582" s="21"/>
    </row>
    <row r="583" spans="1:14">
      <c r="A583" s="21"/>
      <c r="B583" s="21"/>
      <c r="C583" s="21"/>
      <c r="D583" s="21"/>
      <c r="E583" s="21"/>
      <c r="F583" s="21"/>
      <c r="G583" s="21"/>
      <c r="H583" s="21"/>
      <c r="I583" s="21"/>
      <c r="J583" s="21"/>
      <c r="K583" s="21"/>
      <c r="L583" s="21"/>
      <c r="M583" s="21"/>
      <c r="N583" s="21"/>
    </row>
    <row r="584" spans="1:14">
      <c r="A584" s="21"/>
      <c r="B584" s="21"/>
      <c r="C584" s="21"/>
      <c r="D584" s="21"/>
      <c r="E584" s="21"/>
      <c r="F584" s="21"/>
      <c r="G584" s="21"/>
      <c r="H584" s="21"/>
      <c r="I584" s="21"/>
      <c r="J584" s="21"/>
      <c r="K584" s="21"/>
      <c r="L584" s="21"/>
      <c r="M584" s="21"/>
      <c r="N584" s="21"/>
    </row>
    <row r="585" spans="1:14">
      <c r="A585" s="21"/>
      <c r="B585" s="21"/>
      <c r="C585" s="21"/>
      <c r="D585" s="21"/>
      <c r="E585" s="21"/>
      <c r="F585" s="21"/>
      <c r="G585" s="21"/>
      <c r="H585" s="21"/>
      <c r="I585" s="21"/>
      <c r="J585" s="21"/>
      <c r="K585" s="21"/>
      <c r="L585" s="21"/>
      <c r="M585" s="21"/>
      <c r="N585" s="21"/>
    </row>
    <row r="586" spans="1:14">
      <c r="A586" s="21"/>
      <c r="B586" s="21"/>
      <c r="C586" s="21"/>
      <c r="D586" s="21"/>
      <c r="E586" s="21"/>
      <c r="F586" s="21"/>
      <c r="G586" s="21"/>
      <c r="H586" s="21"/>
      <c r="I586" s="21"/>
      <c r="J586" s="21"/>
      <c r="K586" s="21"/>
      <c r="L586" s="21"/>
      <c r="M586" s="21"/>
      <c r="N586" s="21"/>
    </row>
    <row r="587" spans="1:14">
      <c r="A587" s="21"/>
      <c r="B587" s="21"/>
      <c r="C587" s="21"/>
      <c r="D587" s="21"/>
      <c r="E587" s="21"/>
      <c r="F587" s="21"/>
      <c r="G587" s="21"/>
      <c r="H587" s="21"/>
      <c r="I587" s="21"/>
      <c r="J587" s="21"/>
      <c r="K587" s="21"/>
      <c r="L587" s="21"/>
      <c r="M587" s="21"/>
      <c r="N587" s="21"/>
    </row>
    <row r="588" spans="1:14">
      <c r="A588" s="21"/>
      <c r="B588" s="21"/>
      <c r="C588" s="21"/>
      <c r="D588" s="21"/>
      <c r="E588" s="21"/>
      <c r="F588" s="21"/>
      <c r="G588" s="21"/>
      <c r="H588" s="21"/>
      <c r="I588" s="21"/>
      <c r="J588" s="21"/>
      <c r="K588" s="21"/>
      <c r="L588" s="21"/>
      <c r="M588" s="21"/>
      <c r="N588" s="21"/>
    </row>
    <row r="589" spans="1:14">
      <c r="A589" s="21"/>
      <c r="B589" s="21"/>
      <c r="C589" s="21"/>
      <c r="D589" s="21"/>
      <c r="E589" s="21"/>
      <c r="F589" s="21"/>
      <c r="G589" s="21"/>
      <c r="H589" s="21"/>
      <c r="I589" s="21"/>
      <c r="J589" s="21"/>
      <c r="K589" s="21"/>
      <c r="L589" s="21"/>
      <c r="M589" s="21"/>
      <c r="N589" s="21"/>
    </row>
    <row r="590" spans="1:14">
      <c r="A590" s="21"/>
      <c r="B590" s="21"/>
      <c r="C590" s="21"/>
      <c r="D590" s="21"/>
      <c r="E590" s="21"/>
      <c r="F590" s="21"/>
      <c r="G590" s="21"/>
      <c r="H590" s="21"/>
      <c r="I590" s="21"/>
      <c r="J590" s="21"/>
      <c r="K590" s="21"/>
      <c r="L590" s="21"/>
      <c r="M590" s="21"/>
      <c r="N590" s="21"/>
    </row>
    <row r="591" spans="1:14">
      <c r="A591" s="21"/>
      <c r="B591" s="21"/>
      <c r="C591" s="21"/>
      <c r="D591" s="21"/>
      <c r="E591" s="21"/>
      <c r="F591" s="21"/>
      <c r="G591" s="21"/>
      <c r="H591" s="21"/>
      <c r="I591" s="21"/>
      <c r="J591" s="21"/>
      <c r="K591" s="21"/>
      <c r="L591" s="21"/>
      <c r="M591" s="21"/>
      <c r="N591" s="21"/>
    </row>
    <row r="592" spans="1:14">
      <c r="A592" s="21"/>
      <c r="B592" s="21"/>
      <c r="C592" s="21"/>
      <c r="D592" s="21"/>
      <c r="E592" s="21"/>
      <c r="F592" s="21"/>
      <c r="G592" s="21"/>
      <c r="H592" s="21"/>
      <c r="I592" s="21"/>
      <c r="J592" s="21"/>
      <c r="K592" s="21"/>
      <c r="L592" s="21"/>
      <c r="M592" s="21"/>
      <c r="N592" s="21"/>
    </row>
    <row r="593" spans="1:14">
      <c r="A593" s="21"/>
      <c r="B593" s="21"/>
      <c r="C593" s="21"/>
      <c r="D593" s="21"/>
      <c r="E593" s="21"/>
      <c r="F593" s="21"/>
      <c r="G593" s="21"/>
      <c r="H593" s="21"/>
      <c r="I593" s="21"/>
      <c r="J593" s="21"/>
      <c r="K593" s="21"/>
      <c r="L593" s="21"/>
      <c r="M593" s="21"/>
      <c r="N593" s="21"/>
    </row>
    <row r="594" spans="1:14">
      <c r="A594" s="21"/>
      <c r="B594" s="21"/>
      <c r="C594" s="21"/>
      <c r="D594" s="21"/>
      <c r="E594" s="21"/>
      <c r="F594" s="21"/>
      <c r="G594" s="21"/>
      <c r="H594" s="21"/>
      <c r="I594" s="21"/>
      <c r="J594" s="21"/>
      <c r="K594" s="21"/>
      <c r="L594" s="21"/>
      <c r="M594" s="21"/>
      <c r="N594" s="21"/>
    </row>
    <row r="595" spans="1:14">
      <c r="A595" s="21"/>
      <c r="B595" s="21"/>
      <c r="C595" s="21"/>
      <c r="D595" s="21"/>
      <c r="E595" s="21"/>
      <c r="F595" s="21"/>
      <c r="G595" s="21"/>
      <c r="H595" s="21"/>
      <c r="I595" s="21"/>
      <c r="J595" s="21"/>
      <c r="K595" s="21"/>
      <c r="L595" s="21"/>
      <c r="M595" s="21"/>
      <c r="N595" s="21"/>
    </row>
    <row r="596" spans="1:14">
      <c r="A596" s="21"/>
      <c r="B596" s="21"/>
      <c r="C596" s="21"/>
      <c r="D596" s="21"/>
      <c r="E596" s="21"/>
      <c r="F596" s="21"/>
      <c r="G596" s="21"/>
      <c r="H596" s="21"/>
      <c r="I596" s="21"/>
      <c r="J596" s="21"/>
      <c r="K596" s="21"/>
      <c r="L596" s="21"/>
      <c r="M596" s="21"/>
      <c r="N596" s="21"/>
    </row>
    <row r="597" spans="1:14">
      <c r="A597" s="21"/>
      <c r="B597" s="21"/>
      <c r="C597" s="21"/>
      <c r="D597" s="21"/>
      <c r="E597" s="21"/>
      <c r="F597" s="21"/>
      <c r="G597" s="21"/>
      <c r="H597" s="21"/>
      <c r="I597" s="21"/>
      <c r="J597" s="21"/>
      <c r="K597" s="21"/>
      <c r="L597" s="21"/>
      <c r="M597" s="21"/>
      <c r="N597" s="21"/>
    </row>
    <row r="598" spans="1:14">
      <c r="A598" s="21"/>
      <c r="B598" s="21"/>
      <c r="C598" s="21"/>
      <c r="D598" s="21"/>
      <c r="E598" s="21"/>
      <c r="F598" s="21"/>
      <c r="G598" s="21"/>
      <c r="H598" s="21"/>
      <c r="I598" s="21"/>
      <c r="J598" s="21"/>
      <c r="K598" s="21"/>
      <c r="L598" s="21"/>
      <c r="M598" s="21"/>
      <c r="N598" s="21"/>
    </row>
    <row r="599" spans="1:14">
      <c r="A599" s="21"/>
      <c r="B599" s="21"/>
      <c r="C599" s="21"/>
      <c r="D599" s="21"/>
      <c r="E599" s="21"/>
      <c r="F599" s="21"/>
      <c r="G599" s="21"/>
      <c r="H599" s="21"/>
      <c r="I599" s="21"/>
      <c r="J599" s="21"/>
      <c r="K599" s="21"/>
      <c r="L599" s="21"/>
      <c r="M599" s="21"/>
      <c r="N599" s="21"/>
    </row>
    <row r="600" spans="1:14">
      <c r="A600" s="21"/>
      <c r="B600" s="21"/>
      <c r="C600" s="21"/>
      <c r="D600" s="21"/>
      <c r="E600" s="21"/>
      <c r="F600" s="21"/>
      <c r="G600" s="21"/>
      <c r="H600" s="21"/>
      <c r="I600" s="21"/>
      <c r="J600" s="21"/>
      <c r="K600" s="21"/>
      <c r="L600" s="21"/>
      <c r="M600" s="21"/>
      <c r="N600" s="21"/>
    </row>
    <row r="601" spans="1:14">
      <c r="A601" s="21"/>
      <c r="B601" s="21"/>
      <c r="C601" s="21"/>
      <c r="D601" s="21"/>
      <c r="E601" s="21"/>
      <c r="F601" s="21"/>
      <c r="G601" s="21"/>
      <c r="H601" s="21"/>
      <c r="I601" s="21"/>
      <c r="J601" s="21"/>
      <c r="K601" s="21"/>
      <c r="L601" s="21"/>
      <c r="M601" s="21"/>
      <c r="N601" s="21"/>
    </row>
    <row r="602" spans="1:14">
      <c r="A602" s="21"/>
      <c r="B602" s="21"/>
      <c r="C602" s="21"/>
      <c r="D602" s="21"/>
      <c r="E602" s="21"/>
      <c r="F602" s="21"/>
      <c r="G602" s="21"/>
      <c r="H602" s="21"/>
      <c r="I602" s="21"/>
      <c r="J602" s="21"/>
      <c r="K602" s="21"/>
      <c r="L602" s="21"/>
      <c r="M602" s="21"/>
      <c r="N602" s="21"/>
    </row>
    <row r="603" spans="1:14">
      <c r="A603" s="21"/>
      <c r="B603" s="21"/>
      <c r="C603" s="21"/>
      <c r="D603" s="21"/>
      <c r="E603" s="21"/>
      <c r="F603" s="21"/>
      <c r="G603" s="21"/>
      <c r="H603" s="21"/>
      <c r="I603" s="21"/>
      <c r="J603" s="21"/>
      <c r="K603" s="21"/>
      <c r="L603" s="21"/>
      <c r="M603" s="21"/>
      <c r="N603" s="21"/>
    </row>
    <row r="604" spans="1:14">
      <c r="A604" s="21"/>
      <c r="B604" s="21"/>
      <c r="C604" s="21"/>
      <c r="D604" s="21"/>
      <c r="E604" s="21"/>
      <c r="F604" s="21"/>
      <c r="G604" s="21"/>
      <c r="H604" s="21"/>
      <c r="I604" s="21"/>
      <c r="J604" s="21"/>
      <c r="K604" s="21"/>
      <c r="L604" s="21"/>
      <c r="M604" s="21"/>
      <c r="N604" s="21"/>
    </row>
    <row r="605" spans="1:14">
      <c r="A605" s="21"/>
      <c r="B605" s="21"/>
      <c r="C605" s="21"/>
      <c r="D605" s="21"/>
      <c r="E605" s="21"/>
      <c r="F605" s="21"/>
      <c r="G605" s="21"/>
      <c r="H605" s="21"/>
      <c r="I605" s="21"/>
      <c r="J605" s="21"/>
      <c r="K605" s="21"/>
      <c r="L605" s="21"/>
      <c r="M605" s="21"/>
      <c r="N605" s="21"/>
    </row>
    <row r="606" spans="1:14">
      <c r="A606" s="21"/>
      <c r="B606" s="21"/>
      <c r="C606" s="21"/>
      <c r="D606" s="21"/>
      <c r="E606" s="21"/>
      <c r="F606" s="21"/>
      <c r="G606" s="21"/>
      <c r="H606" s="21"/>
      <c r="I606" s="21"/>
      <c r="J606" s="21"/>
      <c r="K606" s="21"/>
      <c r="L606" s="21"/>
      <c r="M606" s="21"/>
      <c r="N606" s="21"/>
    </row>
    <row r="607" spans="1:14">
      <c r="A607" s="21"/>
      <c r="B607" s="21"/>
      <c r="C607" s="21"/>
      <c r="D607" s="21"/>
      <c r="E607" s="21"/>
      <c r="F607" s="21"/>
      <c r="G607" s="21"/>
      <c r="H607" s="21"/>
      <c r="I607" s="21"/>
      <c r="J607" s="21"/>
      <c r="K607" s="21"/>
      <c r="L607" s="21"/>
      <c r="M607" s="21"/>
      <c r="N607" s="21"/>
    </row>
    <row r="608" spans="1:14">
      <c r="A608" s="21"/>
      <c r="B608" s="21"/>
      <c r="C608" s="21"/>
      <c r="D608" s="21"/>
      <c r="E608" s="21"/>
      <c r="F608" s="21"/>
      <c r="G608" s="21"/>
      <c r="H608" s="21"/>
      <c r="I608" s="21"/>
      <c r="J608" s="21"/>
      <c r="K608" s="21"/>
      <c r="L608" s="21"/>
      <c r="M608" s="21"/>
      <c r="N608" s="21"/>
    </row>
    <row r="609" spans="1:14">
      <c r="A609" s="21"/>
      <c r="B609" s="21"/>
      <c r="C609" s="21"/>
      <c r="D609" s="21"/>
      <c r="E609" s="21"/>
      <c r="F609" s="21"/>
      <c r="G609" s="21"/>
      <c r="H609" s="21"/>
      <c r="I609" s="21"/>
      <c r="J609" s="21"/>
      <c r="K609" s="21"/>
      <c r="L609" s="21"/>
      <c r="M609" s="21"/>
      <c r="N609" s="21"/>
    </row>
    <row r="610" spans="1:14">
      <c r="A610" s="21"/>
      <c r="B610" s="21"/>
      <c r="C610" s="21"/>
      <c r="D610" s="21"/>
      <c r="E610" s="21"/>
      <c r="F610" s="21"/>
      <c r="G610" s="21"/>
      <c r="H610" s="21"/>
      <c r="I610" s="21"/>
      <c r="J610" s="21"/>
      <c r="K610" s="21"/>
      <c r="L610" s="21"/>
      <c r="M610" s="21"/>
      <c r="N610" s="21"/>
    </row>
    <row r="611" spans="1:14">
      <c r="A611" s="21"/>
      <c r="B611" s="21"/>
      <c r="C611" s="21"/>
      <c r="D611" s="21"/>
      <c r="E611" s="21"/>
      <c r="F611" s="21"/>
      <c r="G611" s="21"/>
      <c r="H611" s="21"/>
      <c r="I611" s="21"/>
      <c r="J611" s="21"/>
      <c r="K611" s="21"/>
      <c r="L611" s="21"/>
      <c r="M611" s="21"/>
      <c r="N611" s="21"/>
    </row>
    <row r="612" spans="1:14">
      <c r="A612" s="21"/>
      <c r="B612" s="21"/>
      <c r="C612" s="21"/>
      <c r="D612" s="21"/>
      <c r="E612" s="21"/>
      <c r="F612" s="21"/>
      <c r="G612" s="21"/>
      <c r="H612" s="21"/>
      <c r="I612" s="21"/>
      <c r="J612" s="21"/>
      <c r="K612" s="21"/>
      <c r="L612" s="21"/>
      <c r="M612" s="21"/>
      <c r="N612" s="21"/>
    </row>
    <row r="613" spans="1:14">
      <c r="A613" s="21"/>
      <c r="B613" s="21"/>
      <c r="C613" s="21"/>
      <c r="D613" s="21"/>
      <c r="E613" s="21"/>
      <c r="F613" s="21"/>
      <c r="G613" s="21"/>
      <c r="H613" s="21"/>
      <c r="I613" s="21"/>
      <c r="J613" s="21"/>
      <c r="K613" s="21"/>
      <c r="L613" s="21"/>
      <c r="M613" s="21"/>
      <c r="N613" s="21"/>
    </row>
    <row r="614" spans="1:14">
      <c r="A614" s="21"/>
      <c r="B614" s="21"/>
      <c r="C614" s="21"/>
      <c r="D614" s="21"/>
      <c r="E614" s="21"/>
      <c r="F614" s="21"/>
      <c r="G614" s="21"/>
      <c r="H614" s="21"/>
      <c r="I614" s="21"/>
      <c r="J614" s="21"/>
      <c r="K614" s="21"/>
      <c r="L614" s="21"/>
      <c r="M614" s="21"/>
      <c r="N614" s="21"/>
    </row>
    <row r="615" spans="1:14">
      <c r="A615" s="21"/>
      <c r="B615" s="21"/>
      <c r="C615" s="21"/>
      <c r="D615" s="21"/>
      <c r="E615" s="21"/>
      <c r="F615" s="21"/>
      <c r="G615" s="21"/>
      <c r="H615" s="21"/>
      <c r="I615" s="21"/>
      <c r="J615" s="21"/>
      <c r="K615" s="21"/>
      <c r="L615" s="21"/>
      <c r="M615" s="21"/>
      <c r="N615" s="21"/>
    </row>
    <row r="616" spans="1:14">
      <c r="A616" s="21"/>
      <c r="B616" s="21"/>
      <c r="C616" s="21"/>
      <c r="D616" s="21"/>
      <c r="E616" s="21"/>
      <c r="F616" s="21"/>
      <c r="G616" s="21"/>
      <c r="H616" s="21"/>
      <c r="I616" s="21"/>
      <c r="J616" s="21"/>
      <c r="K616" s="21"/>
      <c r="L616" s="21"/>
      <c r="M616" s="21"/>
      <c r="N616" s="21"/>
    </row>
    <row r="617" spans="1:14">
      <c r="A617" s="21"/>
      <c r="B617" s="21"/>
      <c r="C617" s="21"/>
      <c r="D617" s="21"/>
      <c r="E617" s="21"/>
      <c r="F617" s="21"/>
      <c r="G617" s="21"/>
      <c r="H617" s="21"/>
      <c r="I617" s="21"/>
      <c r="J617" s="21"/>
      <c r="K617" s="21"/>
      <c r="L617" s="21"/>
      <c r="M617" s="21"/>
      <c r="N617" s="21"/>
    </row>
    <row r="618" spans="1:14">
      <c r="A618" s="21"/>
      <c r="B618" s="21"/>
      <c r="C618" s="21"/>
      <c r="D618" s="21"/>
      <c r="E618" s="21"/>
      <c r="F618" s="21"/>
      <c r="G618" s="21"/>
      <c r="H618" s="21"/>
      <c r="I618" s="21"/>
      <c r="J618" s="21"/>
      <c r="K618" s="21"/>
      <c r="L618" s="21"/>
      <c r="M618" s="21"/>
      <c r="N618" s="21"/>
    </row>
    <row r="619" spans="1:14">
      <c r="A619" s="21"/>
      <c r="B619" s="21"/>
      <c r="C619" s="21"/>
      <c r="D619" s="21"/>
      <c r="E619" s="21"/>
      <c r="F619" s="21"/>
      <c r="G619" s="21"/>
      <c r="H619" s="21"/>
      <c r="I619" s="21"/>
      <c r="J619" s="21"/>
      <c r="K619" s="21"/>
      <c r="L619" s="21"/>
      <c r="M619" s="21"/>
      <c r="N619" s="21"/>
    </row>
    <row r="620" spans="1:14">
      <c r="A620" s="21"/>
      <c r="B620" s="21"/>
      <c r="C620" s="21"/>
      <c r="D620" s="21"/>
      <c r="E620" s="21"/>
      <c r="F620" s="21"/>
      <c r="G620" s="21"/>
      <c r="H620" s="21"/>
      <c r="I620" s="21"/>
      <c r="J620" s="21"/>
      <c r="K620" s="21"/>
      <c r="L620" s="21"/>
      <c r="M620" s="21"/>
      <c r="N620" s="21"/>
    </row>
    <row r="621" spans="1:14">
      <c r="A621" s="21"/>
      <c r="B621" s="21"/>
      <c r="C621" s="21"/>
      <c r="D621" s="21"/>
      <c r="E621" s="21"/>
      <c r="F621" s="21"/>
      <c r="G621" s="21"/>
      <c r="H621" s="21"/>
      <c r="I621" s="21"/>
      <c r="J621" s="21"/>
      <c r="K621" s="21"/>
      <c r="L621" s="21"/>
      <c r="M621" s="21"/>
      <c r="N621" s="21"/>
    </row>
    <row r="622" spans="1:14">
      <c r="A622" s="21"/>
      <c r="B622" s="21"/>
      <c r="C622" s="21"/>
      <c r="D622" s="21"/>
      <c r="E622" s="21"/>
      <c r="F622" s="21"/>
      <c r="G622" s="21"/>
      <c r="H622" s="21"/>
      <c r="I622" s="21"/>
      <c r="J622" s="21"/>
      <c r="K622" s="21"/>
      <c r="L622" s="21"/>
      <c r="M622" s="21"/>
      <c r="N622" s="21"/>
    </row>
    <row r="623" spans="1:14">
      <c r="A623" s="21"/>
      <c r="B623" s="21"/>
      <c r="C623" s="21"/>
      <c r="D623" s="21"/>
      <c r="E623" s="21"/>
      <c r="F623" s="21"/>
      <c r="G623" s="21"/>
      <c r="H623" s="21"/>
      <c r="I623" s="21"/>
      <c r="J623" s="21"/>
      <c r="K623" s="21"/>
      <c r="L623" s="21"/>
      <c r="M623" s="21"/>
      <c r="N623" s="21"/>
    </row>
    <row r="624" spans="1:14">
      <c r="A624" s="21"/>
      <c r="B624" s="21"/>
      <c r="C624" s="21"/>
      <c r="D624" s="21"/>
      <c r="E624" s="21"/>
      <c r="F624" s="21"/>
      <c r="G624" s="21"/>
      <c r="H624" s="21"/>
      <c r="I624" s="21"/>
      <c r="J624" s="21"/>
      <c r="K624" s="21"/>
      <c r="L624" s="21"/>
      <c r="M624" s="21"/>
      <c r="N624" s="21"/>
    </row>
    <row r="625" spans="1:14">
      <c r="A625" s="21"/>
      <c r="B625" s="21"/>
      <c r="C625" s="21"/>
      <c r="D625" s="21"/>
      <c r="E625" s="21"/>
      <c r="F625" s="21"/>
      <c r="G625" s="21"/>
      <c r="H625" s="21"/>
      <c r="I625" s="21"/>
      <c r="J625" s="21"/>
      <c r="K625" s="21"/>
      <c r="L625" s="21"/>
      <c r="M625" s="21"/>
      <c r="N625" s="21"/>
    </row>
    <row r="626" spans="1:14">
      <c r="A626" s="21"/>
      <c r="B626" s="21"/>
      <c r="C626" s="21"/>
      <c r="D626" s="21"/>
      <c r="E626" s="21"/>
      <c r="F626" s="21"/>
      <c r="G626" s="21"/>
      <c r="H626" s="21"/>
      <c r="I626" s="21"/>
      <c r="J626" s="21"/>
      <c r="K626" s="21"/>
      <c r="L626" s="21"/>
      <c r="M626" s="21"/>
      <c r="N626" s="21"/>
    </row>
    <row r="627" spans="1:14">
      <c r="A627" s="21"/>
      <c r="B627" s="21"/>
      <c r="C627" s="21"/>
      <c r="D627" s="21"/>
      <c r="E627" s="21"/>
      <c r="F627" s="21"/>
      <c r="G627" s="21"/>
      <c r="H627" s="21"/>
      <c r="I627" s="21"/>
      <c r="J627" s="21"/>
      <c r="K627" s="21"/>
      <c r="L627" s="21"/>
      <c r="M627" s="21"/>
      <c r="N627" s="21"/>
    </row>
    <row r="628" spans="1:14">
      <c r="A628" s="21"/>
      <c r="B628" s="21"/>
      <c r="C628" s="21"/>
      <c r="D628" s="21"/>
      <c r="E628" s="21"/>
      <c r="F628" s="21"/>
      <c r="G628" s="21"/>
      <c r="H628" s="21"/>
      <c r="I628" s="21"/>
      <c r="J628" s="21"/>
      <c r="K628" s="21"/>
      <c r="L628" s="21"/>
      <c r="M628" s="21"/>
      <c r="N628" s="21"/>
    </row>
    <row r="629" spans="1:14">
      <c r="A629" s="21"/>
      <c r="B629" s="21"/>
      <c r="C629" s="21"/>
      <c r="D629" s="21"/>
      <c r="E629" s="21"/>
      <c r="F629" s="21"/>
      <c r="G629" s="21"/>
      <c r="H629" s="21"/>
      <c r="I629" s="21"/>
      <c r="J629" s="21"/>
      <c r="K629" s="21"/>
      <c r="L629" s="21"/>
      <c r="M629" s="21"/>
      <c r="N629" s="21"/>
    </row>
    <row r="630" spans="1:14">
      <c r="A630" s="21"/>
      <c r="B630" s="21"/>
      <c r="C630" s="21"/>
      <c r="D630" s="21"/>
      <c r="E630" s="21"/>
      <c r="F630" s="21"/>
      <c r="G630" s="21"/>
      <c r="H630" s="21"/>
      <c r="I630" s="21"/>
      <c r="J630" s="21"/>
      <c r="K630" s="21"/>
      <c r="L630" s="21"/>
      <c r="M630" s="21"/>
      <c r="N630" s="21"/>
    </row>
    <row r="631" spans="1:14">
      <c r="A631" s="21"/>
      <c r="B631" s="21"/>
      <c r="C631" s="21"/>
      <c r="D631" s="21"/>
      <c r="E631" s="21"/>
      <c r="F631" s="21"/>
      <c r="G631" s="21"/>
      <c r="H631" s="21"/>
      <c r="I631" s="21"/>
      <c r="J631" s="21"/>
      <c r="K631" s="21"/>
      <c r="L631" s="21"/>
      <c r="M631" s="21"/>
      <c r="N631" s="21"/>
    </row>
    <row r="632" spans="1:14">
      <c r="A632" s="21"/>
      <c r="B632" s="21"/>
      <c r="C632" s="21"/>
      <c r="D632" s="21"/>
      <c r="E632" s="21"/>
      <c r="F632" s="21"/>
      <c r="G632" s="21"/>
      <c r="H632" s="21"/>
      <c r="I632" s="21"/>
      <c r="J632" s="21"/>
      <c r="K632" s="21"/>
      <c r="L632" s="21"/>
      <c r="M632" s="21"/>
      <c r="N632" s="21"/>
    </row>
    <row r="633" spans="1:14">
      <c r="A633" s="21"/>
      <c r="B633" s="21"/>
      <c r="C633" s="21"/>
      <c r="D633" s="21"/>
      <c r="E633" s="21"/>
      <c r="F633" s="21"/>
      <c r="G633" s="21"/>
      <c r="H633" s="21"/>
      <c r="I633" s="21"/>
      <c r="J633" s="21"/>
      <c r="K633" s="21"/>
      <c r="L633" s="21"/>
      <c r="M633" s="21"/>
      <c r="N633" s="21"/>
    </row>
    <row r="634" spans="1:14">
      <c r="A634" s="21"/>
      <c r="B634" s="21"/>
      <c r="C634" s="21"/>
      <c r="D634" s="21"/>
      <c r="E634" s="21"/>
      <c r="F634" s="21"/>
      <c r="G634" s="21"/>
      <c r="H634" s="21"/>
      <c r="I634" s="21"/>
      <c r="J634" s="21"/>
      <c r="K634" s="21"/>
      <c r="L634" s="21"/>
      <c r="M634" s="21"/>
      <c r="N634" s="21"/>
    </row>
    <row r="635" spans="1:14">
      <c r="A635" s="21"/>
      <c r="B635" s="21"/>
      <c r="C635" s="21"/>
      <c r="D635" s="21"/>
      <c r="E635" s="21"/>
      <c r="F635" s="21"/>
      <c r="G635" s="21"/>
      <c r="H635" s="21"/>
      <c r="I635" s="21"/>
      <c r="J635" s="21"/>
      <c r="K635" s="21"/>
      <c r="L635" s="21"/>
      <c r="M635" s="21"/>
      <c r="N635" s="21"/>
    </row>
    <row r="636" spans="1:14">
      <c r="A636" s="21"/>
      <c r="B636" s="21"/>
      <c r="C636" s="21"/>
      <c r="D636" s="21"/>
      <c r="E636" s="21"/>
      <c r="F636" s="21"/>
      <c r="G636" s="21"/>
      <c r="H636" s="21"/>
      <c r="I636" s="21"/>
      <c r="J636" s="21"/>
      <c r="K636" s="21"/>
      <c r="L636" s="21"/>
      <c r="M636" s="21"/>
      <c r="N636" s="21"/>
    </row>
    <row r="637" spans="1:14">
      <c r="A637" s="21"/>
      <c r="B637" s="21"/>
      <c r="C637" s="21"/>
      <c r="D637" s="21"/>
      <c r="E637" s="21"/>
      <c r="F637" s="21"/>
      <c r="G637" s="21"/>
      <c r="H637" s="21"/>
      <c r="I637" s="21"/>
      <c r="J637" s="21"/>
      <c r="K637" s="21"/>
      <c r="L637" s="21"/>
      <c r="M637" s="21"/>
      <c r="N637" s="21"/>
    </row>
    <row r="638" spans="1:14">
      <c r="A638" s="21"/>
      <c r="B638" s="21"/>
      <c r="C638" s="21"/>
      <c r="D638" s="21"/>
      <c r="E638" s="21"/>
      <c r="F638" s="21"/>
      <c r="G638" s="21"/>
      <c r="H638" s="21"/>
      <c r="I638" s="21"/>
      <c r="J638" s="21"/>
      <c r="K638" s="21"/>
      <c r="L638" s="21"/>
      <c r="M638" s="21"/>
      <c r="N638" s="21"/>
    </row>
    <row r="639" spans="1:14">
      <c r="A639" s="21"/>
      <c r="B639" s="21"/>
      <c r="C639" s="21"/>
      <c r="D639" s="21"/>
      <c r="E639" s="21"/>
      <c r="F639" s="21"/>
      <c r="G639" s="21"/>
      <c r="H639" s="21"/>
      <c r="I639" s="21"/>
      <c r="J639" s="21"/>
      <c r="K639" s="21"/>
      <c r="L639" s="21"/>
      <c r="M639" s="21"/>
      <c r="N639" s="21"/>
    </row>
    <row r="640" spans="1:14">
      <c r="A640" s="21"/>
      <c r="B640" s="21"/>
      <c r="C640" s="21"/>
      <c r="D640" s="21"/>
      <c r="E640" s="21"/>
      <c r="F640" s="21"/>
      <c r="G640" s="21"/>
      <c r="H640" s="21"/>
      <c r="I640" s="21"/>
      <c r="J640" s="21"/>
      <c r="K640" s="21"/>
      <c r="L640" s="21"/>
      <c r="M640" s="21"/>
      <c r="N640" s="21"/>
    </row>
    <row r="641" spans="1:14">
      <c r="A641" s="21"/>
      <c r="B641" s="21"/>
      <c r="C641" s="21"/>
      <c r="D641" s="21"/>
      <c r="E641" s="21"/>
      <c r="F641" s="21"/>
      <c r="G641" s="21"/>
      <c r="H641" s="21"/>
      <c r="I641" s="21"/>
      <c r="J641" s="21"/>
      <c r="K641" s="21"/>
      <c r="L641" s="21"/>
      <c r="M641" s="21"/>
      <c r="N641" s="21"/>
    </row>
    <row r="642" spans="1:14">
      <c r="A642" s="21"/>
      <c r="B642" s="21"/>
      <c r="C642" s="21"/>
      <c r="D642" s="21"/>
      <c r="E642" s="21"/>
      <c r="F642" s="21"/>
      <c r="G642" s="21"/>
      <c r="H642" s="21"/>
      <c r="I642" s="21"/>
      <c r="J642" s="21"/>
      <c r="K642" s="21"/>
      <c r="L642" s="21"/>
      <c r="M642" s="21"/>
      <c r="N642" s="21"/>
    </row>
    <row r="643" spans="1:14">
      <c r="A643" s="21"/>
      <c r="B643" s="21"/>
      <c r="C643" s="21"/>
      <c r="D643" s="21"/>
      <c r="E643" s="21"/>
      <c r="F643" s="21"/>
      <c r="G643" s="21"/>
      <c r="H643" s="21"/>
      <c r="I643" s="21"/>
      <c r="J643" s="21"/>
      <c r="K643" s="21"/>
      <c r="L643" s="21"/>
      <c r="M643" s="21"/>
      <c r="N643" s="21"/>
    </row>
    <row r="644" spans="1:14">
      <c r="A644" s="21"/>
      <c r="B644" s="21"/>
      <c r="C644" s="21"/>
      <c r="D644" s="21"/>
      <c r="E644" s="21"/>
      <c r="F644" s="21"/>
      <c r="G644" s="21"/>
      <c r="H644" s="21"/>
      <c r="I644" s="21"/>
      <c r="J644" s="21"/>
      <c r="K644" s="21"/>
      <c r="L644" s="21"/>
      <c r="M644" s="21"/>
      <c r="N644" s="21"/>
    </row>
    <row r="645" spans="1:14">
      <c r="A645" s="21"/>
      <c r="B645" s="21"/>
      <c r="C645" s="21"/>
      <c r="D645" s="21"/>
      <c r="E645" s="21"/>
      <c r="F645" s="21"/>
      <c r="G645" s="21"/>
      <c r="H645" s="21"/>
      <c r="I645" s="21"/>
      <c r="J645" s="21"/>
      <c r="K645" s="21"/>
      <c r="L645" s="21"/>
      <c r="M645" s="21"/>
      <c r="N645" s="21"/>
    </row>
    <row r="646" spans="1:14">
      <c r="A646" s="21"/>
      <c r="B646" s="21"/>
      <c r="C646" s="21"/>
      <c r="D646" s="21"/>
      <c r="E646" s="21"/>
      <c r="F646" s="21"/>
      <c r="G646" s="21"/>
      <c r="H646" s="21"/>
      <c r="I646" s="21"/>
      <c r="J646" s="21"/>
      <c r="K646" s="21"/>
      <c r="L646" s="21"/>
      <c r="M646" s="21"/>
      <c r="N646" s="21"/>
    </row>
    <row r="647" spans="1:14">
      <c r="A647" s="21"/>
      <c r="B647" s="21"/>
      <c r="C647" s="21"/>
      <c r="D647" s="21"/>
      <c r="E647" s="21"/>
      <c r="F647" s="21"/>
      <c r="G647" s="21"/>
      <c r="H647" s="21"/>
      <c r="I647" s="21"/>
      <c r="J647" s="21"/>
      <c r="K647" s="21"/>
      <c r="L647" s="21"/>
      <c r="M647" s="21"/>
      <c r="N647" s="21"/>
    </row>
    <row r="648" spans="1:14">
      <c r="A648" s="21"/>
      <c r="B648" s="21"/>
      <c r="C648" s="21"/>
      <c r="D648" s="21"/>
      <c r="E648" s="21"/>
      <c r="F648" s="21"/>
      <c r="G648" s="21"/>
      <c r="H648" s="21"/>
      <c r="I648" s="21"/>
      <c r="J648" s="21"/>
      <c r="K648" s="21"/>
      <c r="L648" s="21"/>
      <c r="M648" s="21"/>
      <c r="N648" s="21"/>
    </row>
    <row r="649" spans="1:14">
      <c r="A649" s="21"/>
      <c r="B649" s="21"/>
      <c r="C649" s="21"/>
      <c r="D649" s="21"/>
      <c r="E649" s="21"/>
      <c r="F649" s="21"/>
      <c r="G649" s="21"/>
      <c r="H649" s="21"/>
      <c r="I649" s="21"/>
      <c r="J649" s="21"/>
      <c r="K649" s="21"/>
      <c r="L649" s="21"/>
      <c r="M649" s="21"/>
      <c r="N649" s="21"/>
    </row>
    <row r="650" spans="1:14">
      <c r="A650" s="21"/>
      <c r="B650" s="21"/>
      <c r="C650" s="21"/>
      <c r="D650" s="21"/>
      <c r="E650" s="21"/>
      <c r="F650" s="21"/>
      <c r="G650" s="21"/>
      <c r="H650" s="21"/>
      <c r="I650" s="21"/>
      <c r="J650" s="21"/>
      <c r="K650" s="21"/>
      <c r="L650" s="21"/>
      <c r="M650" s="21"/>
      <c r="N650" s="21"/>
    </row>
    <row r="651" spans="1:14">
      <c r="A651" s="21"/>
      <c r="B651" s="21"/>
      <c r="C651" s="21"/>
      <c r="D651" s="21"/>
      <c r="E651" s="21"/>
      <c r="F651" s="21"/>
      <c r="G651" s="21"/>
      <c r="H651" s="21"/>
      <c r="I651" s="21"/>
      <c r="J651" s="21"/>
      <c r="K651" s="21"/>
      <c r="L651" s="21"/>
      <c r="M651" s="21"/>
      <c r="N651" s="21"/>
    </row>
    <row r="652" spans="1:14">
      <c r="A652" s="21"/>
      <c r="B652" s="21"/>
      <c r="C652" s="21"/>
      <c r="D652" s="21"/>
      <c r="E652" s="21"/>
      <c r="F652" s="21"/>
      <c r="G652" s="21"/>
      <c r="H652" s="21"/>
      <c r="I652" s="21"/>
      <c r="J652" s="21"/>
      <c r="K652" s="21"/>
      <c r="L652" s="21"/>
      <c r="M652" s="21"/>
      <c r="N652" s="21"/>
    </row>
    <row r="653" spans="1:14">
      <c r="A653" s="21"/>
      <c r="B653" s="21"/>
      <c r="C653" s="21"/>
      <c r="D653" s="21"/>
      <c r="E653" s="21"/>
      <c r="F653" s="21"/>
      <c r="G653" s="21"/>
      <c r="H653" s="21"/>
      <c r="I653" s="21"/>
      <c r="J653" s="21"/>
      <c r="K653" s="21"/>
      <c r="L653" s="21"/>
      <c r="M653" s="21"/>
      <c r="N653" s="21"/>
    </row>
    <row r="654" spans="1:14">
      <c r="A654" s="21"/>
      <c r="B654" s="21"/>
      <c r="C654" s="21"/>
      <c r="D654" s="21"/>
      <c r="E654" s="21"/>
      <c r="F654" s="21"/>
      <c r="G654" s="21"/>
      <c r="H654" s="21"/>
      <c r="I654" s="21"/>
      <c r="J654" s="21"/>
      <c r="K654" s="21"/>
      <c r="L654" s="21"/>
      <c r="M654" s="21"/>
      <c r="N654" s="21"/>
    </row>
    <row r="655" spans="1:14">
      <c r="A655" s="21"/>
      <c r="B655" s="21"/>
      <c r="C655" s="21"/>
      <c r="D655" s="21"/>
      <c r="E655" s="21"/>
      <c r="F655" s="21"/>
      <c r="G655" s="21"/>
      <c r="H655" s="21"/>
      <c r="I655" s="21"/>
      <c r="J655" s="21"/>
      <c r="K655" s="21"/>
      <c r="L655" s="21"/>
      <c r="M655" s="21"/>
      <c r="N655" s="21"/>
    </row>
    <row r="656" spans="1:14">
      <c r="A656" s="21"/>
      <c r="B656" s="21"/>
      <c r="C656" s="21"/>
      <c r="D656" s="21"/>
      <c r="E656" s="21"/>
      <c r="F656" s="21"/>
      <c r="G656" s="21"/>
      <c r="H656" s="21"/>
      <c r="I656" s="21"/>
      <c r="J656" s="21"/>
      <c r="K656" s="21"/>
      <c r="L656" s="21"/>
      <c r="M656" s="21"/>
      <c r="N656" s="21"/>
    </row>
    <row r="657" spans="1:14">
      <c r="A657" s="21"/>
      <c r="B657" s="21"/>
      <c r="C657" s="21"/>
      <c r="D657" s="21"/>
      <c r="E657" s="21"/>
      <c r="F657" s="21"/>
      <c r="G657" s="21"/>
      <c r="H657" s="21"/>
      <c r="I657" s="21"/>
      <c r="J657" s="21"/>
      <c r="K657" s="21"/>
      <c r="L657" s="21"/>
      <c r="M657" s="21"/>
      <c r="N657" s="21"/>
    </row>
    <row r="658" spans="1:14">
      <c r="A658" s="21"/>
      <c r="B658" s="21"/>
      <c r="C658" s="21"/>
      <c r="D658" s="21"/>
      <c r="E658" s="21"/>
      <c r="F658" s="21"/>
      <c r="G658" s="21"/>
      <c r="H658" s="21"/>
      <c r="I658" s="21"/>
      <c r="J658" s="21"/>
      <c r="K658" s="21"/>
      <c r="L658" s="21"/>
      <c r="M658" s="21"/>
      <c r="N658" s="21"/>
    </row>
    <row r="659" spans="1:14">
      <c r="A659" s="21"/>
      <c r="B659" s="21"/>
      <c r="C659" s="21"/>
      <c r="D659" s="21"/>
      <c r="E659" s="21"/>
      <c r="F659" s="21"/>
      <c r="G659" s="21"/>
      <c r="H659" s="21"/>
      <c r="I659" s="21"/>
      <c r="J659" s="21"/>
      <c r="K659" s="21"/>
      <c r="L659" s="21"/>
      <c r="M659" s="21"/>
      <c r="N659" s="21"/>
    </row>
    <row r="660" spans="1:14">
      <c r="A660" s="21"/>
      <c r="B660" s="21"/>
      <c r="C660" s="21"/>
      <c r="D660" s="21"/>
      <c r="E660" s="21"/>
      <c r="F660" s="21"/>
      <c r="G660" s="21"/>
      <c r="H660" s="21"/>
      <c r="I660" s="21"/>
      <c r="J660" s="21"/>
      <c r="K660" s="21"/>
      <c r="L660" s="21"/>
      <c r="M660" s="21"/>
      <c r="N660" s="21"/>
    </row>
    <row r="661" spans="1:14">
      <c r="A661" s="21"/>
      <c r="B661" s="21"/>
      <c r="C661" s="21"/>
      <c r="D661" s="21"/>
      <c r="E661" s="21"/>
      <c r="F661" s="21"/>
      <c r="G661" s="21"/>
      <c r="H661" s="21"/>
      <c r="I661" s="21"/>
      <c r="J661" s="21"/>
      <c r="K661" s="21"/>
      <c r="L661" s="21"/>
      <c r="M661" s="21"/>
      <c r="N661" s="21"/>
    </row>
    <row r="662" spans="1:14">
      <c r="A662" s="21"/>
      <c r="B662" s="21"/>
      <c r="C662" s="21"/>
      <c r="D662" s="21"/>
      <c r="E662" s="21"/>
      <c r="F662" s="21"/>
      <c r="G662" s="21"/>
      <c r="H662" s="21"/>
      <c r="I662" s="21"/>
      <c r="J662" s="21"/>
      <c r="K662" s="21"/>
      <c r="L662" s="21"/>
      <c r="M662" s="21"/>
      <c r="N662" s="21"/>
    </row>
    <row r="663" spans="1:14">
      <c r="A663" s="21"/>
      <c r="B663" s="21"/>
      <c r="C663" s="21"/>
      <c r="D663" s="21"/>
      <c r="E663" s="21"/>
      <c r="F663" s="21"/>
      <c r="G663" s="21"/>
      <c r="H663" s="21"/>
      <c r="I663" s="21"/>
      <c r="J663" s="21"/>
      <c r="K663" s="21"/>
      <c r="L663" s="21"/>
      <c r="M663" s="21"/>
      <c r="N663" s="21"/>
    </row>
    <row r="664" spans="1:14">
      <c r="A664" s="21"/>
      <c r="B664" s="21"/>
      <c r="C664" s="21"/>
      <c r="D664" s="21"/>
      <c r="E664" s="21"/>
      <c r="F664" s="21"/>
      <c r="G664" s="21"/>
      <c r="H664" s="21"/>
      <c r="I664" s="21"/>
      <c r="J664" s="21"/>
      <c r="K664" s="21"/>
      <c r="L664" s="21"/>
      <c r="M664" s="21"/>
      <c r="N664" s="21"/>
    </row>
    <row r="665" spans="1:14">
      <c r="A665" s="21"/>
      <c r="B665" s="21"/>
      <c r="C665" s="21"/>
      <c r="D665" s="21"/>
      <c r="E665" s="21"/>
      <c r="F665" s="21"/>
      <c r="G665" s="21"/>
      <c r="H665" s="21"/>
      <c r="I665" s="21"/>
      <c r="J665" s="21"/>
      <c r="K665" s="21"/>
      <c r="L665" s="21"/>
      <c r="M665" s="21"/>
      <c r="N665" s="21"/>
    </row>
    <row r="666" spans="1:14">
      <c r="A666" s="21"/>
      <c r="B666" s="21"/>
      <c r="C666" s="21"/>
      <c r="D666" s="21"/>
      <c r="E666" s="21"/>
      <c r="F666" s="21"/>
      <c r="G666" s="21"/>
      <c r="H666" s="21"/>
      <c r="I666" s="21"/>
      <c r="J666" s="21"/>
      <c r="K666" s="21"/>
      <c r="L666" s="21"/>
      <c r="M666" s="21"/>
      <c r="N666" s="21"/>
    </row>
    <row r="667" spans="1:14">
      <c r="A667" s="21"/>
      <c r="B667" s="21"/>
      <c r="C667" s="21"/>
      <c r="D667" s="21"/>
      <c r="E667" s="21"/>
      <c r="F667" s="21"/>
      <c r="G667" s="21"/>
      <c r="H667" s="21"/>
      <c r="I667" s="21"/>
      <c r="J667" s="21"/>
      <c r="K667" s="21"/>
      <c r="L667" s="21"/>
      <c r="M667" s="21"/>
      <c r="N667" s="21"/>
    </row>
    <row r="668" spans="1:14">
      <c r="A668" s="21"/>
      <c r="B668" s="21"/>
      <c r="C668" s="21"/>
      <c r="D668" s="21"/>
      <c r="E668" s="21"/>
      <c r="F668" s="21"/>
      <c r="G668" s="21"/>
      <c r="H668" s="21"/>
      <c r="I668" s="21"/>
      <c r="J668" s="21"/>
      <c r="K668" s="21"/>
      <c r="L668" s="21"/>
      <c r="M668" s="21"/>
      <c r="N668" s="21"/>
    </row>
    <row r="669" spans="1:14">
      <c r="A669" s="21"/>
      <c r="B669" s="21"/>
      <c r="C669" s="21"/>
      <c r="D669" s="21"/>
      <c r="E669" s="21"/>
      <c r="F669" s="21"/>
      <c r="G669" s="21"/>
      <c r="H669" s="21"/>
      <c r="I669" s="21"/>
      <c r="J669" s="21"/>
      <c r="K669" s="21"/>
      <c r="L669" s="21"/>
      <c r="M669" s="21"/>
      <c r="N669" s="21"/>
    </row>
    <row r="670" spans="1:14">
      <c r="A670" s="21"/>
      <c r="B670" s="21"/>
      <c r="C670" s="21"/>
      <c r="D670" s="21"/>
      <c r="E670" s="21"/>
      <c r="F670" s="21"/>
      <c r="G670" s="21"/>
      <c r="H670" s="21"/>
      <c r="I670" s="21"/>
      <c r="J670" s="21"/>
      <c r="K670" s="21"/>
      <c r="L670" s="21"/>
      <c r="M670" s="21"/>
      <c r="N670" s="21"/>
    </row>
    <row r="671" spans="1:14">
      <c r="A671" s="21"/>
      <c r="B671" s="21"/>
      <c r="C671" s="21"/>
      <c r="D671" s="21"/>
      <c r="E671" s="21"/>
      <c r="F671" s="21"/>
      <c r="G671" s="21"/>
      <c r="H671" s="21"/>
      <c r="I671" s="21"/>
      <c r="J671" s="21"/>
      <c r="K671" s="21"/>
      <c r="L671" s="21"/>
      <c r="M671" s="21"/>
      <c r="N671" s="21"/>
    </row>
    <row r="672" spans="1:14">
      <c r="A672" s="21"/>
      <c r="B672" s="21"/>
      <c r="C672" s="21"/>
      <c r="D672" s="21"/>
      <c r="E672" s="21"/>
      <c r="F672" s="21"/>
      <c r="G672" s="21"/>
      <c r="H672" s="21"/>
      <c r="I672" s="21"/>
      <c r="J672" s="21"/>
      <c r="K672" s="21"/>
      <c r="L672" s="21"/>
      <c r="M672" s="21"/>
      <c r="N672" s="21"/>
    </row>
    <row r="673" spans="1:14">
      <c r="A673" s="21"/>
      <c r="B673" s="21"/>
      <c r="C673" s="21"/>
      <c r="D673" s="21"/>
      <c r="E673" s="21"/>
      <c r="F673" s="21"/>
      <c r="G673" s="21"/>
      <c r="H673" s="21"/>
      <c r="I673" s="21"/>
      <c r="J673" s="21"/>
      <c r="K673" s="21"/>
      <c r="L673" s="21"/>
      <c r="M673" s="21"/>
      <c r="N673" s="21"/>
    </row>
    <row r="674" spans="1:14">
      <c r="A674" s="21"/>
      <c r="B674" s="21"/>
      <c r="C674" s="21"/>
      <c r="D674" s="21"/>
      <c r="E674" s="21"/>
      <c r="F674" s="21"/>
      <c r="G674" s="21"/>
      <c r="H674" s="21"/>
      <c r="I674" s="21"/>
      <c r="J674" s="21"/>
      <c r="K674" s="21"/>
      <c r="L674" s="21"/>
      <c r="M674" s="21"/>
      <c r="N674" s="21"/>
    </row>
    <row r="675" spans="1:14">
      <c r="A675" s="21"/>
      <c r="B675" s="21"/>
      <c r="C675" s="21"/>
      <c r="D675" s="21"/>
      <c r="E675" s="21"/>
      <c r="F675" s="21"/>
      <c r="G675" s="21"/>
      <c r="H675" s="21"/>
      <c r="I675" s="21"/>
      <c r="J675" s="21"/>
      <c r="K675" s="21"/>
      <c r="L675" s="21"/>
      <c r="M675" s="21"/>
      <c r="N675" s="21"/>
    </row>
    <row r="676" spans="1:14">
      <c r="A676" s="21"/>
      <c r="B676" s="21"/>
      <c r="C676" s="21"/>
      <c r="D676" s="21"/>
      <c r="E676" s="21"/>
      <c r="F676" s="21"/>
      <c r="G676" s="21"/>
      <c r="H676" s="21"/>
      <c r="I676" s="21"/>
      <c r="J676" s="21"/>
      <c r="K676" s="21"/>
      <c r="L676" s="21"/>
      <c r="M676" s="21"/>
      <c r="N676" s="21"/>
    </row>
    <row r="677" spans="1:14">
      <c r="A677" s="21"/>
      <c r="B677" s="21"/>
      <c r="C677" s="21"/>
      <c r="D677" s="21"/>
      <c r="E677" s="21"/>
      <c r="F677" s="21"/>
      <c r="G677" s="21"/>
      <c r="H677" s="21"/>
      <c r="I677" s="21"/>
      <c r="J677" s="21"/>
      <c r="K677" s="21"/>
      <c r="L677" s="21"/>
      <c r="M677" s="21"/>
      <c r="N677" s="21"/>
    </row>
    <row r="678" spans="1:14">
      <c r="A678" s="21"/>
      <c r="B678" s="21"/>
      <c r="C678" s="21"/>
      <c r="D678" s="21"/>
      <c r="E678" s="21"/>
      <c r="F678" s="21"/>
      <c r="G678" s="21"/>
      <c r="H678" s="21"/>
      <c r="I678" s="21"/>
      <c r="J678" s="21"/>
      <c r="K678" s="21"/>
      <c r="L678" s="21"/>
      <c r="M678" s="21"/>
      <c r="N678" s="21"/>
    </row>
    <row r="679" spans="1:14">
      <c r="A679" s="21"/>
      <c r="B679" s="21"/>
      <c r="C679" s="21"/>
      <c r="D679" s="21"/>
      <c r="E679" s="21"/>
      <c r="F679" s="21"/>
      <c r="G679" s="21"/>
      <c r="H679" s="21"/>
      <c r="I679" s="21"/>
      <c r="J679" s="21"/>
      <c r="K679" s="21"/>
      <c r="L679" s="21"/>
      <c r="M679" s="21"/>
      <c r="N679" s="21"/>
    </row>
    <row r="680" spans="1:14">
      <c r="A680" s="21"/>
      <c r="B680" s="21"/>
      <c r="C680" s="21"/>
      <c r="D680" s="21"/>
      <c r="E680" s="21"/>
      <c r="F680" s="21"/>
      <c r="G680" s="21"/>
      <c r="H680" s="21"/>
      <c r="I680" s="21"/>
      <c r="J680" s="21"/>
      <c r="K680" s="21"/>
      <c r="L680" s="21"/>
      <c r="M680" s="21"/>
      <c r="N680" s="21"/>
    </row>
    <row r="681" spans="1:14">
      <c r="A681" s="21"/>
      <c r="B681" s="21"/>
      <c r="C681" s="21"/>
      <c r="D681" s="21"/>
      <c r="E681" s="21"/>
      <c r="F681" s="21"/>
      <c r="G681" s="21"/>
      <c r="H681" s="21"/>
      <c r="I681" s="21"/>
      <c r="J681" s="21"/>
      <c r="K681" s="21"/>
      <c r="L681" s="21"/>
      <c r="M681" s="21"/>
      <c r="N681" s="21"/>
    </row>
    <row r="682" spans="1:14">
      <c r="A682" s="21"/>
      <c r="B682" s="21"/>
      <c r="C682" s="21"/>
      <c r="D682" s="21"/>
      <c r="E682" s="21"/>
      <c r="F682" s="21"/>
      <c r="G682" s="21"/>
      <c r="H682" s="21"/>
      <c r="I682" s="21"/>
      <c r="J682" s="21"/>
      <c r="K682" s="21"/>
      <c r="L682" s="21"/>
      <c r="M682" s="21"/>
      <c r="N682" s="21"/>
    </row>
    <row r="683" spans="1:14">
      <c r="A683" s="21"/>
      <c r="B683" s="21"/>
      <c r="C683" s="21"/>
      <c r="D683" s="21"/>
      <c r="E683" s="21"/>
      <c r="F683" s="21"/>
      <c r="G683" s="21"/>
      <c r="H683" s="21"/>
      <c r="I683" s="21"/>
      <c r="J683" s="21"/>
      <c r="K683" s="21"/>
      <c r="L683" s="21"/>
      <c r="M683" s="21"/>
      <c r="N683" s="21"/>
    </row>
    <row r="684" spans="1:14">
      <c r="A684" s="21"/>
      <c r="B684" s="21"/>
      <c r="C684" s="21"/>
      <c r="D684" s="21"/>
      <c r="E684" s="21"/>
      <c r="F684" s="21"/>
      <c r="G684" s="21"/>
      <c r="H684" s="21"/>
      <c r="I684" s="21"/>
      <c r="J684" s="21"/>
      <c r="K684" s="21"/>
      <c r="L684" s="21"/>
      <c r="M684" s="21"/>
      <c r="N684" s="21"/>
    </row>
    <row r="685" spans="1:14">
      <c r="A685" s="21"/>
      <c r="B685" s="21"/>
      <c r="C685" s="21"/>
      <c r="D685" s="21"/>
      <c r="E685" s="21"/>
      <c r="F685" s="21"/>
      <c r="G685" s="21"/>
      <c r="H685" s="21"/>
      <c r="I685" s="21"/>
      <c r="J685" s="21"/>
      <c r="K685" s="21"/>
      <c r="L685" s="21"/>
      <c r="M685" s="21"/>
      <c r="N685" s="21"/>
    </row>
    <row r="686" spans="1:14">
      <c r="A686" s="21"/>
      <c r="B686" s="21"/>
      <c r="C686" s="21"/>
      <c r="D686" s="21"/>
      <c r="E686" s="21"/>
      <c r="F686" s="21"/>
      <c r="G686" s="21"/>
      <c r="H686" s="21"/>
      <c r="I686" s="21"/>
      <c r="J686" s="21"/>
      <c r="K686" s="21"/>
      <c r="L686" s="21"/>
      <c r="M686" s="21"/>
      <c r="N686" s="21"/>
    </row>
    <row r="687" spans="1:14">
      <c r="A687" s="21"/>
      <c r="B687" s="21"/>
      <c r="C687" s="21"/>
      <c r="D687" s="21"/>
      <c r="E687" s="21"/>
      <c r="F687" s="21"/>
      <c r="G687" s="21"/>
      <c r="H687" s="21"/>
      <c r="I687" s="21"/>
      <c r="J687" s="21"/>
      <c r="K687" s="21"/>
      <c r="L687" s="21"/>
      <c r="M687" s="21"/>
      <c r="N687" s="21"/>
    </row>
    <row r="688" spans="1:14">
      <c r="A688" s="21"/>
      <c r="B688" s="21"/>
      <c r="C688" s="21"/>
      <c r="D688" s="21"/>
      <c r="E688" s="21"/>
      <c r="F688" s="21"/>
      <c r="G688" s="21"/>
      <c r="H688" s="21"/>
      <c r="I688" s="21"/>
      <c r="J688" s="21"/>
      <c r="K688" s="21"/>
      <c r="L688" s="21"/>
      <c r="M688" s="21"/>
      <c r="N688" s="21"/>
    </row>
    <row r="689" spans="1:14">
      <c r="A689" s="21"/>
      <c r="B689" s="21"/>
      <c r="C689" s="21"/>
      <c r="D689" s="21"/>
      <c r="E689" s="21"/>
      <c r="F689" s="21"/>
      <c r="G689" s="21"/>
      <c r="H689" s="21"/>
      <c r="I689" s="21"/>
      <c r="J689" s="21"/>
      <c r="K689" s="21"/>
      <c r="L689" s="21"/>
      <c r="M689" s="21"/>
      <c r="N689" s="21"/>
    </row>
    <row r="690" spans="1:14">
      <c r="A690" s="21"/>
      <c r="B690" s="21"/>
      <c r="C690" s="21"/>
      <c r="D690" s="21"/>
      <c r="E690" s="21"/>
      <c r="F690" s="21"/>
      <c r="G690" s="21"/>
      <c r="H690" s="21"/>
      <c r="I690" s="21"/>
      <c r="J690" s="21"/>
      <c r="K690" s="21"/>
      <c r="L690" s="21"/>
      <c r="M690" s="21"/>
      <c r="N690" s="21"/>
    </row>
    <row r="691" spans="1:14">
      <c r="A691" s="21"/>
      <c r="B691" s="21"/>
      <c r="C691" s="21"/>
      <c r="D691" s="21"/>
      <c r="E691" s="21"/>
      <c r="F691" s="21"/>
      <c r="G691" s="21"/>
      <c r="H691" s="21"/>
      <c r="I691" s="21"/>
      <c r="J691" s="21"/>
      <c r="K691" s="21"/>
      <c r="L691" s="21"/>
      <c r="M691" s="21"/>
      <c r="N691" s="21"/>
    </row>
    <row r="692" spans="1:14">
      <c r="A692" s="21"/>
      <c r="B692" s="21"/>
      <c r="C692" s="21"/>
      <c r="D692" s="21"/>
      <c r="E692" s="21"/>
      <c r="F692" s="21"/>
      <c r="G692" s="21"/>
      <c r="H692" s="21"/>
      <c r="I692" s="21"/>
      <c r="J692" s="21"/>
      <c r="K692" s="21"/>
      <c r="L692" s="21"/>
      <c r="M692" s="21"/>
      <c r="N692" s="21"/>
    </row>
    <row r="693" spans="1:14">
      <c r="A693" s="21"/>
      <c r="B693" s="21"/>
      <c r="C693" s="21"/>
      <c r="D693" s="21"/>
      <c r="E693" s="21"/>
      <c r="F693" s="21"/>
      <c r="G693" s="21"/>
      <c r="H693" s="21"/>
      <c r="I693" s="21"/>
      <c r="J693" s="21"/>
      <c r="K693" s="21"/>
      <c r="L693" s="21"/>
      <c r="M693" s="21"/>
      <c r="N693" s="21"/>
    </row>
    <row r="694" spans="1:14">
      <c r="A694" s="21"/>
      <c r="B694" s="21"/>
      <c r="C694" s="21"/>
      <c r="D694" s="21"/>
      <c r="E694" s="21"/>
      <c r="F694" s="21"/>
      <c r="G694" s="21"/>
      <c r="H694" s="21"/>
      <c r="I694" s="21"/>
      <c r="J694" s="21"/>
      <c r="K694" s="21"/>
      <c r="L694" s="21"/>
      <c r="M694" s="21"/>
      <c r="N694" s="21"/>
    </row>
    <row r="695" spans="1:14">
      <c r="A695" s="21"/>
      <c r="B695" s="21"/>
      <c r="C695" s="21"/>
      <c r="D695" s="21"/>
      <c r="E695" s="21"/>
      <c r="F695" s="21"/>
      <c r="G695" s="21"/>
      <c r="H695" s="21"/>
      <c r="I695" s="21"/>
      <c r="J695" s="21"/>
      <c r="K695" s="21"/>
      <c r="L695" s="21"/>
      <c r="M695" s="21"/>
      <c r="N695" s="21"/>
    </row>
    <row r="696" spans="1:14">
      <c r="A696" s="21"/>
      <c r="B696" s="21"/>
      <c r="C696" s="21"/>
      <c r="D696" s="21"/>
      <c r="E696" s="21"/>
      <c r="F696" s="21"/>
      <c r="G696" s="21"/>
      <c r="H696" s="21"/>
      <c r="I696" s="21"/>
      <c r="J696" s="21"/>
      <c r="K696" s="21"/>
      <c r="L696" s="21"/>
      <c r="M696" s="21"/>
      <c r="N696" s="21"/>
    </row>
    <row r="697" spans="1:14">
      <c r="A697" s="21"/>
      <c r="B697" s="21"/>
      <c r="C697" s="21"/>
      <c r="D697" s="21"/>
      <c r="E697" s="21"/>
      <c r="F697" s="21"/>
      <c r="G697" s="21"/>
      <c r="H697" s="21"/>
      <c r="I697" s="21"/>
      <c r="J697" s="21"/>
      <c r="K697" s="21"/>
      <c r="L697" s="21"/>
      <c r="M697" s="21"/>
      <c r="N697" s="21"/>
    </row>
    <row r="698" spans="1:14">
      <c r="A698" s="21"/>
      <c r="B698" s="21"/>
      <c r="C698" s="21"/>
      <c r="D698" s="21"/>
      <c r="E698" s="21"/>
      <c r="F698" s="21"/>
      <c r="G698" s="21"/>
      <c r="H698" s="21"/>
      <c r="I698" s="21"/>
      <c r="J698" s="21"/>
      <c r="K698" s="21"/>
      <c r="L698" s="21"/>
      <c r="M698" s="21"/>
      <c r="N698" s="21"/>
    </row>
    <row r="699" spans="1:14">
      <c r="A699" s="21"/>
      <c r="B699" s="21"/>
      <c r="C699" s="21"/>
      <c r="D699" s="21"/>
      <c r="E699" s="21"/>
      <c r="F699" s="21"/>
      <c r="G699" s="21"/>
      <c r="H699" s="21"/>
      <c r="I699" s="21"/>
      <c r="J699" s="21"/>
      <c r="K699" s="21"/>
      <c r="L699" s="21"/>
      <c r="M699" s="21"/>
      <c r="N699" s="21"/>
    </row>
    <row r="700" spans="1:14">
      <c r="A700" s="21"/>
      <c r="B700" s="21"/>
      <c r="C700" s="21"/>
      <c r="D700" s="21"/>
      <c r="E700" s="21"/>
      <c r="F700" s="21"/>
      <c r="G700" s="21"/>
      <c r="H700" s="21"/>
      <c r="I700" s="21"/>
      <c r="J700" s="21"/>
      <c r="K700" s="21"/>
      <c r="L700" s="21"/>
      <c r="M700" s="21"/>
      <c r="N700" s="21"/>
    </row>
    <row r="701" spans="1:14">
      <c r="A701" s="21"/>
      <c r="B701" s="21"/>
      <c r="C701" s="21"/>
      <c r="D701" s="21"/>
      <c r="E701" s="21"/>
      <c r="F701" s="21"/>
      <c r="G701" s="21"/>
      <c r="H701" s="21"/>
      <c r="I701" s="21"/>
      <c r="J701" s="21"/>
      <c r="K701" s="21"/>
      <c r="L701" s="21"/>
      <c r="M701" s="21"/>
      <c r="N701" s="21"/>
    </row>
    <row r="702" spans="1:14">
      <c r="A702" s="21"/>
      <c r="B702" s="21"/>
      <c r="C702" s="21"/>
      <c r="D702" s="21"/>
      <c r="E702" s="21"/>
      <c r="F702" s="21"/>
      <c r="G702" s="21"/>
      <c r="H702" s="21"/>
      <c r="I702" s="21"/>
      <c r="J702" s="21"/>
      <c r="K702" s="21"/>
      <c r="L702" s="21"/>
      <c r="M702" s="21"/>
      <c r="N702" s="21"/>
    </row>
    <row r="703" spans="1:14">
      <c r="A703" s="21"/>
      <c r="B703" s="21"/>
      <c r="C703" s="21"/>
      <c r="D703" s="21"/>
      <c r="E703" s="21"/>
      <c r="F703" s="21"/>
      <c r="G703" s="21"/>
      <c r="H703" s="21"/>
      <c r="I703" s="21"/>
      <c r="J703" s="21"/>
      <c r="K703" s="21"/>
      <c r="L703" s="21"/>
      <c r="M703" s="21"/>
      <c r="N703" s="21"/>
    </row>
    <row r="704" spans="1:14">
      <c r="A704" s="21"/>
      <c r="B704" s="21"/>
      <c r="C704" s="21"/>
      <c r="D704" s="21"/>
      <c r="E704" s="21"/>
      <c r="F704" s="21"/>
      <c r="G704" s="21"/>
      <c r="H704" s="21"/>
      <c r="I704" s="21"/>
      <c r="J704" s="21"/>
      <c r="K704" s="21"/>
      <c r="L704" s="21"/>
      <c r="M704" s="21"/>
      <c r="N704" s="21"/>
    </row>
    <row r="705" spans="1:14">
      <c r="A705" s="21"/>
      <c r="B705" s="21"/>
      <c r="C705" s="21"/>
      <c r="D705" s="21"/>
      <c r="E705" s="21"/>
      <c r="F705" s="21"/>
      <c r="G705" s="21"/>
      <c r="H705" s="21"/>
      <c r="I705" s="21"/>
      <c r="J705" s="21"/>
      <c r="K705" s="21"/>
      <c r="L705" s="21"/>
      <c r="M705" s="21"/>
      <c r="N705" s="21"/>
    </row>
    <row r="706" spans="1:14">
      <c r="A706" s="21"/>
      <c r="B706" s="21"/>
      <c r="C706" s="21"/>
      <c r="D706" s="21"/>
      <c r="E706" s="21"/>
      <c r="F706" s="21"/>
      <c r="G706" s="21"/>
      <c r="H706" s="21"/>
      <c r="I706" s="21"/>
      <c r="J706" s="21"/>
      <c r="K706" s="21"/>
      <c r="L706" s="21"/>
      <c r="M706" s="21"/>
      <c r="N706" s="21"/>
    </row>
    <row r="707" spans="1:14">
      <c r="A707" s="21"/>
      <c r="B707" s="21"/>
      <c r="C707" s="21"/>
      <c r="D707" s="21"/>
      <c r="E707" s="21"/>
      <c r="F707" s="21"/>
      <c r="G707" s="21"/>
      <c r="H707" s="21"/>
      <c r="I707" s="21"/>
      <c r="J707" s="21"/>
      <c r="K707" s="21"/>
      <c r="L707" s="21"/>
      <c r="M707" s="21"/>
      <c r="N707" s="21"/>
    </row>
    <row r="708" spans="1:14">
      <c r="A708" s="21"/>
      <c r="B708" s="21"/>
      <c r="C708" s="21"/>
      <c r="D708" s="21"/>
      <c r="E708" s="21"/>
      <c r="F708" s="21"/>
      <c r="G708" s="21"/>
      <c r="H708" s="21"/>
      <c r="I708" s="21"/>
      <c r="J708" s="21"/>
      <c r="K708" s="21"/>
      <c r="L708" s="21"/>
      <c r="M708" s="21"/>
      <c r="N708" s="21"/>
    </row>
    <row r="709" spans="1:14">
      <c r="A709" s="21"/>
      <c r="B709" s="21"/>
      <c r="C709" s="21"/>
      <c r="D709" s="21"/>
      <c r="E709" s="21"/>
      <c r="F709" s="21"/>
      <c r="G709" s="21"/>
      <c r="H709" s="21"/>
      <c r="I709" s="21"/>
      <c r="J709" s="21"/>
      <c r="K709" s="21"/>
      <c r="L709" s="21"/>
      <c r="M709" s="21"/>
      <c r="N709" s="21"/>
    </row>
    <row r="710" spans="1:14">
      <c r="A710" s="21"/>
      <c r="B710" s="21"/>
      <c r="C710" s="21"/>
      <c r="D710" s="21"/>
      <c r="E710" s="21"/>
      <c r="F710" s="21"/>
      <c r="G710" s="21"/>
      <c r="H710" s="21"/>
      <c r="I710" s="21"/>
      <c r="J710" s="21"/>
      <c r="K710" s="21"/>
      <c r="L710" s="21"/>
      <c r="M710" s="21"/>
      <c r="N710" s="21"/>
    </row>
    <row r="711" spans="1:14">
      <c r="A711" s="21"/>
      <c r="B711" s="21"/>
      <c r="C711" s="21"/>
      <c r="D711" s="21"/>
      <c r="E711" s="21"/>
      <c r="F711" s="21"/>
      <c r="G711" s="21"/>
      <c r="H711" s="21"/>
      <c r="I711" s="21"/>
      <c r="J711" s="21"/>
      <c r="K711" s="21"/>
      <c r="L711" s="21"/>
      <c r="M711" s="21"/>
      <c r="N711" s="21"/>
    </row>
    <row r="712" spans="1:14">
      <c r="A712" s="21"/>
      <c r="B712" s="21"/>
      <c r="C712" s="21"/>
      <c r="D712" s="21"/>
      <c r="E712" s="21"/>
      <c r="F712" s="21"/>
      <c r="G712" s="21"/>
      <c r="H712" s="21"/>
      <c r="I712" s="21"/>
      <c r="J712" s="21"/>
      <c r="K712" s="21"/>
      <c r="L712" s="21"/>
      <c r="M712" s="21"/>
      <c r="N712" s="21"/>
    </row>
    <row r="713" spans="1:14">
      <c r="A713" s="21"/>
      <c r="B713" s="21"/>
      <c r="C713" s="21"/>
      <c r="D713" s="21"/>
      <c r="E713" s="21"/>
      <c r="F713" s="21"/>
      <c r="G713" s="21"/>
      <c r="H713" s="21"/>
      <c r="I713" s="21"/>
      <c r="J713" s="21"/>
      <c r="K713" s="21"/>
      <c r="L713" s="21"/>
      <c r="M713" s="21"/>
      <c r="N713" s="21"/>
    </row>
    <row r="714" spans="1:14">
      <c r="A714" s="21"/>
      <c r="B714" s="21"/>
      <c r="C714" s="21"/>
      <c r="D714" s="21"/>
      <c r="E714" s="21"/>
      <c r="F714" s="21"/>
      <c r="G714" s="21"/>
      <c r="H714" s="21"/>
      <c r="I714" s="21"/>
      <c r="J714" s="21"/>
      <c r="K714" s="21"/>
      <c r="L714" s="21"/>
      <c r="M714" s="21"/>
      <c r="N714" s="21"/>
    </row>
    <row r="715" spans="1:14">
      <c r="A715" s="21"/>
      <c r="B715" s="21"/>
      <c r="C715" s="21"/>
      <c r="D715" s="21"/>
      <c r="E715" s="21"/>
      <c r="F715" s="21"/>
      <c r="G715" s="21"/>
      <c r="H715" s="21"/>
      <c r="I715" s="21"/>
      <c r="J715" s="21"/>
      <c r="K715" s="21"/>
      <c r="L715" s="21"/>
      <c r="M715" s="21"/>
      <c r="N715" s="21"/>
    </row>
    <row r="716" spans="1:14">
      <c r="A716" s="21"/>
      <c r="B716" s="21"/>
      <c r="C716" s="21"/>
      <c r="D716" s="21"/>
      <c r="E716" s="21"/>
      <c r="F716" s="21"/>
      <c r="G716" s="21"/>
      <c r="H716" s="21"/>
      <c r="I716" s="21"/>
      <c r="J716" s="21"/>
      <c r="K716" s="21"/>
      <c r="L716" s="21"/>
      <c r="M716" s="21"/>
      <c r="N716" s="21"/>
    </row>
    <row r="717" spans="1:14">
      <c r="A717" s="21"/>
      <c r="B717" s="21"/>
      <c r="C717" s="21"/>
      <c r="D717" s="21"/>
      <c r="E717" s="21"/>
      <c r="F717" s="21"/>
      <c r="G717" s="21"/>
      <c r="H717" s="21"/>
      <c r="I717" s="21"/>
      <c r="J717" s="21"/>
      <c r="K717" s="21"/>
      <c r="L717" s="21"/>
      <c r="M717" s="21"/>
      <c r="N717" s="21"/>
    </row>
    <row r="718" spans="1:14">
      <c r="A718" s="21"/>
      <c r="B718" s="21"/>
      <c r="C718" s="21"/>
      <c r="D718" s="21"/>
      <c r="E718" s="21"/>
      <c r="F718" s="21"/>
      <c r="G718" s="21"/>
      <c r="H718" s="21"/>
      <c r="I718" s="21"/>
      <c r="J718" s="21"/>
      <c r="K718" s="21"/>
      <c r="L718" s="21"/>
      <c r="M718" s="21"/>
      <c r="N718" s="21"/>
    </row>
    <row r="719" spans="1:14">
      <c r="A719" s="21"/>
      <c r="B719" s="21"/>
      <c r="C719" s="21"/>
      <c r="D719" s="21"/>
      <c r="E719" s="21"/>
      <c r="F719" s="21"/>
      <c r="G719" s="21"/>
      <c r="H719" s="21"/>
      <c r="I719" s="21"/>
      <c r="J719" s="21"/>
      <c r="K719" s="21"/>
      <c r="L719" s="21"/>
      <c r="M719" s="21"/>
      <c r="N719" s="21"/>
    </row>
    <row r="720" spans="1:14">
      <c r="A720" s="21"/>
      <c r="B720" s="21"/>
      <c r="C720" s="21"/>
      <c r="D720" s="21"/>
      <c r="E720" s="21"/>
      <c r="F720" s="21"/>
      <c r="G720" s="21"/>
      <c r="H720" s="21"/>
      <c r="I720" s="21"/>
      <c r="J720" s="21"/>
      <c r="K720" s="21"/>
      <c r="L720" s="21"/>
      <c r="M720" s="21"/>
      <c r="N720" s="21"/>
    </row>
    <row r="721" spans="1:14">
      <c r="A721" s="21"/>
      <c r="B721" s="21"/>
      <c r="C721" s="21"/>
      <c r="D721" s="21"/>
      <c r="E721" s="21"/>
      <c r="F721" s="21"/>
      <c r="G721" s="21"/>
      <c r="H721" s="21"/>
      <c r="I721" s="21"/>
      <c r="J721" s="21"/>
      <c r="K721" s="21"/>
      <c r="L721" s="21"/>
      <c r="M721" s="21"/>
      <c r="N721" s="21"/>
    </row>
    <row r="722" spans="1:14">
      <c r="A722" s="21"/>
      <c r="B722" s="21"/>
      <c r="C722" s="21"/>
      <c r="D722" s="21"/>
      <c r="E722" s="21"/>
      <c r="F722" s="21"/>
      <c r="G722" s="21"/>
      <c r="H722" s="21"/>
      <c r="I722" s="21"/>
      <c r="J722" s="21"/>
      <c r="K722" s="21"/>
      <c r="L722" s="21"/>
      <c r="M722" s="21"/>
      <c r="N722" s="21"/>
    </row>
    <row r="723" spans="1:14">
      <c r="A723" s="21"/>
      <c r="B723" s="21"/>
      <c r="C723" s="21"/>
      <c r="D723" s="21"/>
      <c r="E723" s="21"/>
      <c r="F723" s="21"/>
      <c r="G723" s="21"/>
      <c r="H723" s="21"/>
      <c r="I723" s="21"/>
      <c r="J723" s="21"/>
      <c r="K723" s="21"/>
      <c r="L723" s="21"/>
      <c r="M723" s="21"/>
      <c r="N723" s="21"/>
    </row>
    <row r="724" spans="1:14">
      <c r="A724" s="21"/>
      <c r="B724" s="21"/>
      <c r="C724" s="21"/>
      <c r="D724" s="21"/>
      <c r="E724" s="21"/>
      <c r="F724" s="21"/>
      <c r="G724" s="21"/>
      <c r="H724" s="21"/>
      <c r="I724" s="21"/>
      <c r="J724" s="21"/>
      <c r="K724" s="21"/>
      <c r="L724" s="21"/>
      <c r="M724" s="21"/>
      <c r="N724" s="21"/>
    </row>
    <row r="725" spans="1:14">
      <c r="A725" s="21"/>
      <c r="B725" s="21"/>
      <c r="C725" s="21"/>
      <c r="D725" s="21"/>
      <c r="E725" s="21"/>
      <c r="F725" s="21"/>
      <c r="G725" s="21"/>
      <c r="H725" s="21"/>
      <c r="I725" s="21"/>
      <c r="J725" s="21"/>
      <c r="K725" s="21"/>
      <c r="L725" s="21"/>
      <c r="M725" s="21"/>
      <c r="N725" s="21"/>
    </row>
    <row r="726" spans="1:14">
      <c r="A726" s="21"/>
      <c r="B726" s="21"/>
      <c r="C726" s="21"/>
      <c r="D726" s="21"/>
      <c r="E726" s="21"/>
      <c r="F726" s="21"/>
      <c r="G726" s="21"/>
      <c r="H726" s="21"/>
      <c r="I726" s="21"/>
      <c r="J726" s="21"/>
      <c r="K726" s="21"/>
      <c r="L726" s="21"/>
      <c r="M726" s="21"/>
      <c r="N726" s="21"/>
    </row>
    <row r="727" spans="1:14">
      <c r="A727" s="21"/>
      <c r="B727" s="21"/>
      <c r="C727" s="21"/>
      <c r="D727" s="21"/>
      <c r="E727" s="21"/>
      <c r="F727" s="21"/>
      <c r="G727" s="21"/>
      <c r="H727" s="21"/>
      <c r="I727" s="21"/>
      <c r="J727" s="21"/>
      <c r="K727" s="21"/>
      <c r="L727" s="21"/>
      <c r="M727" s="21"/>
      <c r="N727" s="21"/>
    </row>
    <row r="728" spans="1:14">
      <c r="A728" s="21"/>
      <c r="B728" s="21"/>
      <c r="C728" s="21"/>
      <c r="D728" s="21"/>
      <c r="E728" s="21"/>
      <c r="F728" s="21"/>
      <c r="G728" s="21"/>
      <c r="H728" s="21"/>
      <c r="I728" s="21"/>
      <c r="J728" s="21"/>
      <c r="K728" s="21"/>
      <c r="L728" s="21"/>
      <c r="M728" s="21"/>
      <c r="N728" s="21"/>
    </row>
    <row r="729" spans="1:14">
      <c r="A729" s="21"/>
      <c r="B729" s="21"/>
      <c r="C729" s="21"/>
      <c r="D729" s="21"/>
      <c r="E729" s="21"/>
      <c r="F729" s="21"/>
      <c r="G729" s="21"/>
      <c r="H729" s="21"/>
      <c r="I729" s="21"/>
      <c r="J729" s="21"/>
      <c r="K729" s="21"/>
      <c r="L729" s="21"/>
      <c r="M729" s="21"/>
      <c r="N729" s="21"/>
    </row>
    <row r="730" spans="1:14">
      <c r="A730" s="21"/>
      <c r="B730" s="21"/>
      <c r="C730" s="21"/>
      <c r="D730" s="21"/>
      <c r="E730" s="21"/>
      <c r="F730" s="21"/>
      <c r="G730" s="21"/>
      <c r="H730" s="21"/>
      <c r="I730" s="21"/>
      <c r="J730" s="21"/>
      <c r="K730" s="21"/>
      <c r="L730" s="21"/>
      <c r="M730" s="21"/>
      <c r="N730" s="21"/>
    </row>
    <row r="731" spans="1:14">
      <c r="A731" s="21"/>
      <c r="B731" s="21"/>
      <c r="C731" s="21"/>
      <c r="D731" s="21"/>
      <c r="E731" s="21"/>
      <c r="F731" s="21"/>
      <c r="G731" s="21"/>
      <c r="H731" s="21"/>
      <c r="I731" s="21"/>
      <c r="J731" s="21"/>
      <c r="K731" s="21"/>
      <c r="L731" s="21"/>
      <c r="M731" s="21"/>
      <c r="N731" s="21"/>
    </row>
    <row r="732" spans="1:14">
      <c r="A732" s="21"/>
      <c r="B732" s="21"/>
      <c r="C732" s="21"/>
      <c r="D732" s="21"/>
      <c r="E732" s="21"/>
      <c r="F732" s="21"/>
      <c r="G732" s="21"/>
      <c r="H732" s="21"/>
      <c r="I732" s="21"/>
      <c r="J732" s="21"/>
      <c r="K732" s="21"/>
      <c r="L732" s="21"/>
      <c r="M732" s="21"/>
      <c r="N732" s="21"/>
    </row>
    <row r="733" spans="1:14">
      <c r="A733" s="21"/>
      <c r="B733" s="21"/>
      <c r="C733" s="21"/>
      <c r="D733" s="21"/>
      <c r="E733" s="21"/>
      <c r="F733" s="21"/>
      <c r="G733" s="21"/>
      <c r="H733" s="21"/>
      <c r="I733" s="21"/>
      <c r="J733" s="21"/>
      <c r="K733" s="21"/>
      <c r="L733" s="21"/>
      <c r="M733" s="21"/>
      <c r="N733" s="21"/>
    </row>
    <row r="734" spans="1:14">
      <c r="A734" s="21"/>
      <c r="B734" s="21"/>
      <c r="C734" s="21"/>
      <c r="D734" s="21"/>
      <c r="E734" s="21"/>
      <c r="F734" s="21"/>
      <c r="G734" s="21"/>
      <c r="H734" s="21"/>
      <c r="I734" s="21"/>
      <c r="J734" s="21"/>
      <c r="K734" s="21"/>
      <c r="L734" s="21"/>
      <c r="M734" s="21"/>
      <c r="N734" s="21"/>
    </row>
    <row r="735" spans="1:14">
      <c r="A735" s="21"/>
      <c r="B735" s="21"/>
      <c r="C735" s="21"/>
      <c r="D735" s="21"/>
      <c r="E735" s="21"/>
      <c r="F735" s="21"/>
      <c r="G735" s="21"/>
      <c r="H735" s="21"/>
      <c r="I735" s="21"/>
      <c r="J735" s="21"/>
      <c r="K735" s="21"/>
      <c r="L735" s="21"/>
      <c r="M735" s="21"/>
      <c r="N735" s="21"/>
    </row>
    <row r="736" spans="1:14">
      <c r="A736" s="21"/>
      <c r="B736" s="21"/>
      <c r="C736" s="21"/>
      <c r="D736" s="21"/>
      <c r="E736" s="21"/>
      <c r="F736" s="21"/>
      <c r="G736" s="21"/>
      <c r="H736" s="21"/>
      <c r="I736" s="21"/>
      <c r="J736" s="21"/>
      <c r="K736" s="21"/>
      <c r="L736" s="21"/>
      <c r="M736" s="21"/>
      <c r="N736" s="21"/>
    </row>
    <row r="737" spans="1:14">
      <c r="A737" s="21"/>
      <c r="B737" s="21"/>
      <c r="C737" s="21"/>
      <c r="D737" s="21"/>
      <c r="E737" s="21"/>
      <c r="F737" s="21"/>
      <c r="G737" s="21"/>
      <c r="H737" s="21"/>
      <c r="I737" s="21"/>
      <c r="J737" s="21"/>
      <c r="K737" s="21"/>
      <c r="L737" s="21"/>
      <c r="M737" s="21"/>
      <c r="N737" s="21"/>
    </row>
    <row r="738" spans="1:14">
      <c r="A738" s="21"/>
      <c r="B738" s="21"/>
      <c r="C738" s="21"/>
      <c r="D738" s="21"/>
      <c r="E738" s="21"/>
      <c r="F738" s="21"/>
      <c r="G738" s="21"/>
      <c r="H738" s="21"/>
      <c r="I738" s="21"/>
      <c r="J738" s="21"/>
      <c r="K738" s="21"/>
      <c r="L738" s="21"/>
      <c r="M738" s="21"/>
      <c r="N738" s="21"/>
    </row>
    <row r="739" spans="1:14">
      <c r="A739" s="21"/>
      <c r="B739" s="21"/>
      <c r="C739" s="21"/>
      <c r="D739" s="21"/>
      <c r="E739" s="21"/>
      <c r="F739" s="21"/>
      <c r="G739" s="21"/>
      <c r="H739" s="21"/>
      <c r="I739" s="21"/>
      <c r="J739" s="21"/>
      <c r="K739" s="21"/>
      <c r="L739" s="21"/>
      <c r="M739" s="21"/>
      <c r="N739" s="21"/>
    </row>
    <row r="740" spans="1:14">
      <c r="A740" s="21"/>
      <c r="B740" s="21"/>
      <c r="C740" s="21"/>
      <c r="D740" s="21"/>
      <c r="E740" s="21"/>
      <c r="F740" s="21"/>
      <c r="G740" s="21"/>
      <c r="H740" s="21"/>
      <c r="I740" s="21"/>
      <c r="J740" s="21"/>
      <c r="K740" s="21"/>
      <c r="L740" s="21"/>
      <c r="M740" s="21"/>
      <c r="N740" s="21"/>
    </row>
    <row r="741" spans="1:14">
      <c r="A741" s="21"/>
      <c r="B741" s="21"/>
      <c r="C741" s="21"/>
      <c r="D741" s="21"/>
      <c r="E741" s="21"/>
      <c r="F741" s="21"/>
      <c r="G741" s="21"/>
      <c r="H741" s="21"/>
      <c r="I741" s="21"/>
      <c r="J741" s="21"/>
      <c r="K741" s="21"/>
      <c r="L741" s="21"/>
      <c r="M741" s="21"/>
      <c r="N741" s="21"/>
    </row>
    <row r="742" spans="1:14">
      <c r="A742" s="21"/>
      <c r="B742" s="21"/>
      <c r="C742" s="21"/>
      <c r="D742" s="21"/>
      <c r="E742" s="21"/>
      <c r="F742" s="21"/>
      <c r="G742" s="21"/>
      <c r="H742" s="21"/>
      <c r="I742" s="21"/>
      <c r="J742" s="21"/>
      <c r="K742" s="21"/>
      <c r="L742" s="21"/>
      <c r="M742" s="21"/>
      <c r="N742" s="21"/>
    </row>
    <row r="743" spans="1:14">
      <c r="A743" s="21"/>
      <c r="B743" s="21"/>
      <c r="C743" s="21"/>
      <c r="D743" s="21"/>
      <c r="E743" s="21"/>
      <c r="F743" s="21"/>
      <c r="G743" s="21"/>
      <c r="H743" s="21"/>
      <c r="I743" s="21"/>
      <c r="J743" s="21"/>
      <c r="K743" s="21"/>
      <c r="L743" s="21"/>
      <c r="M743" s="21"/>
      <c r="N743" s="21"/>
    </row>
    <row r="744" spans="1:14">
      <c r="A744" s="21"/>
      <c r="B744" s="21"/>
      <c r="C744" s="21"/>
      <c r="D744" s="21"/>
      <c r="E744" s="21"/>
      <c r="F744" s="21"/>
      <c r="G744" s="21"/>
      <c r="H744" s="21"/>
      <c r="I744" s="21"/>
      <c r="J744" s="21"/>
      <c r="K744" s="21"/>
      <c r="L744" s="21"/>
      <c r="M744" s="21"/>
      <c r="N744" s="21"/>
    </row>
    <row r="745" spans="1:14">
      <c r="A745" s="21"/>
      <c r="B745" s="21"/>
      <c r="C745" s="21"/>
      <c r="D745" s="21"/>
      <c r="E745" s="21"/>
      <c r="F745" s="21"/>
      <c r="G745" s="21"/>
      <c r="H745" s="21"/>
      <c r="I745" s="21"/>
      <c r="J745" s="21"/>
      <c r="K745" s="21"/>
      <c r="L745" s="21"/>
      <c r="M745" s="21"/>
      <c r="N745" s="21"/>
    </row>
    <row r="746" spans="1:14">
      <c r="A746" s="21"/>
      <c r="B746" s="21"/>
      <c r="C746" s="21"/>
      <c r="D746" s="21"/>
      <c r="E746" s="21"/>
      <c r="F746" s="21"/>
      <c r="G746" s="21"/>
      <c r="H746" s="21"/>
      <c r="I746" s="21"/>
      <c r="J746" s="21"/>
      <c r="K746" s="21"/>
      <c r="L746" s="21"/>
      <c r="M746" s="21"/>
      <c r="N746" s="21"/>
    </row>
    <row r="747" spans="1:14">
      <c r="A747" s="21"/>
      <c r="B747" s="21"/>
      <c r="C747" s="21"/>
      <c r="D747" s="21"/>
      <c r="E747" s="21"/>
      <c r="F747" s="21"/>
      <c r="G747" s="21"/>
      <c r="H747" s="21"/>
      <c r="I747" s="21"/>
      <c r="J747" s="21"/>
      <c r="K747" s="21"/>
      <c r="L747" s="21"/>
      <c r="M747" s="21"/>
      <c r="N747" s="21"/>
    </row>
    <row r="748" spans="1:14">
      <c r="A748" s="21"/>
      <c r="B748" s="21"/>
      <c r="C748" s="21"/>
      <c r="D748" s="21"/>
      <c r="E748" s="21"/>
      <c r="F748" s="21"/>
      <c r="G748" s="21"/>
      <c r="H748" s="21"/>
      <c r="I748" s="21"/>
      <c r="J748" s="21"/>
      <c r="K748" s="21"/>
      <c r="L748" s="21"/>
      <c r="M748" s="21"/>
      <c r="N748" s="21"/>
    </row>
    <row r="749" spans="1:14">
      <c r="A749" s="21"/>
      <c r="B749" s="21"/>
      <c r="C749" s="21"/>
      <c r="D749" s="21"/>
      <c r="E749" s="21"/>
      <c r="F749" s="21"/>
      <c r="G749" s="21"/>
      <c r="H749" s="21"/>
      <c r="I749" s="21"/>
      <c r="J749" s="21"/>
      <c r="K749" s="21"/>
      <c r="L749" s="21"/>
      <c r="M749" s="21"/>
      <c r="N749" s="21"/>
    </row>
    <row r="750" spans="1:14">
      <c r="A750" s="21"/>
      <c r="B750" s="21"/>
      <c r="C750" s="21"/>
      <c r="D750" s="21"/>
      <c r="E750" s="21"/>
      <c r="F750" s="21"/>
      <c r="G750" s="21"/>
      <c r="H750" s="21"/>
      <c r="I750" s="21"/>
      <c r="J750" s="21"/>
      <c r="K750" s="21"/>
      <c r="L750" s="21"/>
      <c r="M750" s="21"/>
      <c r="N750" s="21"/>
    </row>
    <row r="751" spans="1:14">
      <c r="A751" s="21"/>
      <c r="B751" s="21"/>
      <c r="C751" s="21"/>
      <c r="D751" s="21"/>
      <c r="E751" s="21"/>
      <c r="F751" s="21"/>
      <c r="G751" s="21"/>
      <c r="H751" s="21"/>
      <c r="I751" s="21"/>
      <c r="J751" s="21"/>
      <c r="K751" s="21"/>
      <c r="L751" s="21"/>
      <c r="M751" s="21"/>
      <c r="N751" s="21"/>
    </row>
    <row r="752" spans="1:14">
      <c r="A752" s="21"/>
      <c r="B752" s="21"/>
      <c r="C752" s="21"/>
      <c r="D752" s="21"/>
      <c r="E752" s="21"/>
      <c r="F752" s="21"/>
      <c r="G752" s="21"/>
      <c r="H752" s="21"/>
      <c r="I752" s="21"/>
      <c r="J752" s="21"/>
      <c r="K752" s="21"/>
      <c r="L752" s="21"/>
      <c r="M752" s="21"/>
      <c r="N752" s="21"/>
    </row>
    <row r="753" spans="1:14">
      <c r="A753" s="21"/>
      <c r="B753" s="21"/>
      <c r="C753" s="21"/>
      <c r="D753" s="21"/>
      <c r="E753" s="21"/>
      <c r="F753" s="21"/>
      <c r="G753" s="21"/>
      <c r="H753" s="21"/>
      <c r="I753" s="21"/>
      <c r="J753" s="21"/>
      <c r="K753" s="21"/>
      <c r="L753" s="21"/>
      <c r="M753" s="21"/>
      <c r="N753" s="21"/>
    </row>
    <row r="754" spans="1:14">
      <c r="A754" s="21"/>
      <c r="B754" s="21"/>
      <c r="C754" s="21"/>
      <c r="D754" s="21"/>
      <c r="E754" s="21"/>
      <c r="F754" s="21"/>
      <c r="G754" s="21"/>
      <c r="H754" s="21"/>
      <c r="I754" s="21"/>
      <c r="J754" s="21"/>
      <c r="K754" s="21"/>
      <c r="L754" s="21"/>
      <c r="M754" s="21"/>
      <c r="N754" s="21"/>
    </row>
    <row r="755" spans="1:14">
      <c r="A755" s="21"/>
      <c r="B755" s="21"/>
      <c r="C755" s="21"/>
      <c r="D755" s="21"/>
      <c r="E755" s="21"/>
      <c r="F755" s="21"/>
      <c r="G755" s="21"/>
      <c r="H755" s="21"/>
      <c r="I755" s="21"/>
      <c r="J755" s="21"/>
      <c r="K755" s="21"/>
      <c r="L755" s="21"/>
      <c r="M755" s="21"/>
      <c r="N755" s="21"/>
    </row>
    <row r="756" spans="1:14">
      <c r="A756" s="21"/>
      <c r="B756" s="21"/>
      <c r="C756" s="21"/>
      <c r="D756" s="21"/>
      <c r="E756" s="21"/>
      <c r="F756" s="21"/>
      <c r="G756" s="21"/>
      <c r="H756" s="21"/>
      <c r="I756" s="21"/>
      <c r="J756" s="21"/>
      <c r="K756" s="21"/>
      <c r="L756" s="21"/>
      <c r="M756" s="21"/>
      <c r="N756" s="21"/>
    </row>
    <row r="757" spans="1:14">
      <c r="A757" s="21"/>
      <c r="B757" s="21"/>
      <c r="C757" s="21"/>
      <c r="D757" s="21"/>
      <c r="E757" s="21"/>
      <c r="F757" s="21"/>
      <c r="G757" s="21"/>
      <c r="H757" s="21"/>
      <c r="I757" s="21"/>
      <c r="J757" s="21"/>
      <c r="K757" s="21"/>
      <c r="L757" s="21"/>
      <c r="M757" s="21"/>
      <c r="N757" s="21"/>
    </row>
    <row r="758" spans="1:14">
      <c r="A758" s="21"/>
      <c r="B758" s="21"/>
      <c r="C758" s="21"/>
      <c r="D758" s="21"/>
      <c r="E758" s="21"/>
      <c r="F758" s="21"/>
      <c r="G758" s="21"/>
      <c r="H758" s="21"/>
      <c r="I758" s="21"/>
      <c r="J758" s="21"/>
      <c r="K758" s="21"/>
      <c r="L758" s="21"/>
      <c r="M758" s="21"/>
      <c r="N758" s="21"/>
    </row>
    <row r="759" spans="1:14">
      <c r="A759" s="21"/>
      <c r="B759" s="21"/>
      <c r="C759" s="21"/>
      <c r="D759" s="21"/>
      <c r="E759" s="21"/>
      <c r="F759" s="21"/>
      <c r="G759" s="21"/>
      <c r="H759" s="21"/>
      <c r="I759" s="21"/>
      <c r="J759" s="21"/>
      <c r="K759" s="21"/>
      <c r="L759" s="21"/>
      <c r="M759" s="21"/>
      <c r="N759" s="21"/>
    </row>
    <row r="760" spans="1:14">
      <c r="A760" s="21"/>
      <c r="B760" s="21"/>
      <c r="C760" s="21"/>
      <c r="D760" s="21"/>
      <c r="E760" s="21"/>
      <c r="F760" s="21"/>
      <c r="G760" s="21"/>
      <c r="H760" s="21"/>
      <c r="I760" s="21"/>
      <c r="J760" s="21"/>
      <c r="K760" s="21"/>
      <c r="L760" s="21"/>
      <c r="M760" s="21"/>
      <c r="N760" s="21"/>
    </row>
    <row r="761" spans="1:14">
      <c r="A761" s="21"/>
      <c r="B761" s="21"/>
      <c r="C761" s="21"/>
      <c r="D761" s="21"/>
      <c r="E761" s="21"/>
      <c r="F761" s="21"/>
      <c r="G761" s="21"/>
      <c r="H761" s="21"/>
      <c r="I761" s="21"/>
      <c r="J761" s="21"/>
      <c r="K761" s="21"/>
      <c r="L761" s="21"/>
      <c r="M761" s="21"/>
      <c r="N761" s="21"/>
    </row>
    <row r="762" spans="1:14">
      <c r="A762" s="21"/>
      <c r="B762" s="21"/>
      <c r="C762" s="21"/>
      <c r="D762" s="21"/>
      <c r="E762" s="21"/>
      <c r="F762" s="21"/>
      <c r="G762" s="21"/>
      <c r="H762" s="21"/>
      <c r="I762" s="21"/>
      <c r="J762" s="21"/>
      <c r="K762" s="21"/>
      <c r="L762" s="21"/>
      <c r="M762" s="21"/>
      <c r="N762" s="21"/>
    </row>
    <row r="763" spans="1:14">
      <c r="A763" s="21"/>
      <c r="B763" s="21"/>
      <c r="C763" s="21"/>
      <c r="D763" s="21"/>
      <c r="E763" s="21"/>
      <c r="F763" s="21"/>
      <c r="G763" s="21"/>
      <c r="H763" s="21"/>
      <c r="I763" s="21"/>
      <c r="J763" s="21"/>
      <c r="K763" s="21"/>
      <c r="L763" s="21"/>
      <c r="M763" s="21"/>
      <c r="N763" s="21"/>
    </row>
    <row r="764" spans="1:14">
      <c r="A764" s="21"/>
      <c r="B764" s="21"/>
      <c r="C764" s="21"/>
      <c r="D764" s="21"/>
      <c r="E764" s="21"/>
      <c r="F764" s="21"/>
      <c r="G764" s="21"/>
      <c r="H764" s="21"/>
      <c r="I764" s="21"/>
      <c r="J764" s="21"/>
      <c r="K764" s="21"/>
      <c r="L764" s="21"/>
      <c r="M764" s="21"/>
      <c r="N764" s="21"/>
    </row>
    <row r="765" spans="1:14">
      <c r="A765" s="21"/>
      <c r="B765" s="21"/>
      <c r="C765" s="21"/>
      <c r="D765" s="21"/>
      <c r="E765" s="21"/>
      <c r="F765" s="21"/>
      <c r="G765" s="21"/>
      <c r="H765" s="21"/>
      <c r="I765" s="21"/>
      <c r="J765" s="21"/>
      <c r="K765" s="21"/>
      <c r="L765" s="21"/>
      <c r="M765" s="21"/>
      <c r="N765" s="21"/>
    </row>
    <row r="766" spans="1:14">
      <c r="A766" s="21"/>
      <c r="B766" s="21"/>
      <c r="C766" s="21"/>
      <c r="D766" s="21"/>
      <c r="E766" s="21"/>
      <c r="F766" s="21"/>
      <c r="G766" s="21"/>
      <c r="H766" s="21"/>
      <c r="I766" s="21"/>
      <c r="J766" s="21"/>
      <c r="K766" s="21"/>
      <c r="L766" s="21"/>
      <c r="M766" s="21"/>
      <c r="N766" s="21"/>
    </row>
    <row r="767" spans="1:14">
      <c r="A767" s="21"/>
      <c r="B767" s="21"/>
      <c r="C767" s="21"/>
      <c r="D767" s="21"/>
      <c r="E767" s="21"/>
      <c r="F767" s="21"/>
      <c r="G767" s="21"/>
      <c r="H767" s="21"/>
      <c r="I767" s="21"/>
      <c r="J767" s="21"/>
      <c r="K767" s="21"/>
      <c r="L767" s="21"/>
      <c r="M767" s="21"/>
      <c r="N767" s="21"/>
    </row>
    <row r="768" spans="1:14">
      <c r="A768" s="21"/>
      <c r="B768" s="21"/>
      <c r="C768" s="21"/>
      <c r="D768" s="21"/>
      <c r="E768" s="21"/>
      <c r="F768" s="21"/>
      <c r="G768" s="21"/>
      <c r="H768" s="21"/>
      <c r="I768" s="21"/>
      <c r="J768" s="21"/>
      <c r="K768" s="21"/>
      <c r="L768" s="21"/>
      <c r="M768" s="21"/>
      <c r="N768" s="21"/>
    </row>
    <row r="769" spans="1:14">
      <c r="A769" s="21"/>
      <c r="B769" s="21"/>
      <c r="C769" s="21"/>
      <c r="D769" s="21"/>
      <c r="E769" s="21"/>
      <c r="F769" s="21"/>
      <c r="G769" s="21"/>
      <c r="H769" s="21"/>
      <c r="I769" s="21"/>
      <c r="J769" s="21"/>
      <c r="K769" s="21"/>
      <c r="L769" s="21"/>
      <c r="M769" s="21"/>
      <c r="N769" s="21"/>
    </row>
    <row r="770" spans="1:14">
      <c r="A770" s="21"/>
      <c r="B770" s="21"/>
      <c r="C770" s="21"/>
      <c r="D770" s="21"/>
      <c r="E770" s="21"/>
      <c r="F770" s="21"/>
      <c r="G770" s="21"/>
      <c r="H770" s="21"/>
      <c r="I770" s="21"/>
      <c r="J770" s="21"/>
      <c r="K770" s="21"/>
      <c r="L770" s="21"/>
      <c r="M770" s="21"/>
      <c r="N770" s="21"/>
    </row>
    <row r="771" spans="1:14">
      <c r="A771" s="21"/>
      <c r="B771" s="21"/>
      <c r="C771" s="21"/>
      <c r="D771" s="21"/>
      <c r="E771" s="21"/>
      <c r="F771" s="21"/>
      <c r="G771" s="21"/>
      <c r="H771" s="21"/>
      <c r="I771" s="21"/>
      <c r="J771" s="21"/>
      <c r="K771" s="21"/>
      <c r="L771" s="21"/>
      <c r="M771" s="21"/>
      <c r="N771" s="21"/>
    </row>
    <row r="772" spans="1:14">
      <c r="A772" s="21"/>
      <c r="B772" s="21"/>
      <c r="C772" s="21"/>
      <c r="D772" s="21"/>
      <c r="E772" s="21"/>
      <c r="F772" s="21"/>
      <c r="G772" s="21"/>
      <c r="H772" s="21"/>
      <c r="I772" s="21"/>
      <c r="J772" s="21"/>
      <c r="K772" s="21"/>
      <c r="L772" s="21"/>
      <c r="M772" s="21"/>
      <c r="N772" s="21"/>
    </row>
    <row r="773" spans="1:14">
      <c r="A773" s="21"/>
      <c r="B773" s="21"/>
      <c r="C773" s="21"/>
      <c r="D773" s="21"/>
      <c r="E773" s="21"/>
      <c r="F773" s="21"/>
      <c r="G773" s="21"/>
      <c r="H773" s="21"/>
      <c r="I773" s="21"/>
      <c r="J773" s="21"/>
      <c r="K773" s="21"/>
      <c r="L773" s="21"/>
      <c r="M773" s="21"/>
      <c r="N773" s="21"/>
    </row>
    <row r="774" spans="1:14">
      <c r="A774" s="21"/>
      <c r="B774" s="21"/>
      <c r="C774" s="21"/>
      <c r="D774" s="21"/>
      <c r="E774" s="21"/>
      <c r="F774" s="21"/>
      <c r="G774" s="21"/>
      <c r="H774" s="21"/>
      <c r="I774" s="21"/>
      <c r="J774" s="21"/>
      <c r="K774" s="21"/>
      <c r="L774" s="21"/>
      <c r="M774" s="21"/>
      <c r="N774" s="21"/>
    </row>
    <row r="775" spans="1:14">
      <c r="A775" s="21"/>
      <c r="B775" s="21"/>
      <c r="C775" s="21"/>
      <c r="D775" s="21"/>
      <c r="E775" s="21"/>
      <c r="F775" s="21"/>
      <c r="G775" s="21"/>
      <c r="H775" s="21"/>
      <c r="I775" s="21"/>
      <c r="J775" s="21"/>
      <c r="K775" s="21"/>
      <c r="L775" s="21"/>
      <c r="M775" s="21"/>
      <c r="N775" s="21"/>
    </row>
    <row r="776" spans="1:14">
      <c r="A776" s="21"/>
      <c r="B776" s="21"/>
      <c r="C776" s="21"/>
      <c r="D776" s="21"/>
      <c r="E776" s="21"/>
      <c r="F776" s="21"/>
      <c r="G776" s="21"/>
      <c r="H776" s="21"/>
      <c r="I776" s="21"/>
      <c r="J776" s="21"/>
      <c r="K776" s="21"/>
      <c r="L776" s="21"/>
      <c r="M776" s="21"/>
      <c r="N776" s="21"/>
    </row>
    <row r="777" spans="1:14">
      <c r="A777" s="21"/>
      <c r="B777" s="21"/>
      <c r="C777" s="21"/>
      <c r="D777" s="21"/>
      <c r="E777" s="21"/>
      <c r="F777" s="21"/>
      <c r="G777" s="21"/>
      <c r="H777" s="21"/>
      <c r="I777" s="21"/>
      <c r="J777" s="21"/>
      <c r="K777" s="21"/>
      <c r="L777" s="21"/>
      <c r="M777" s="21"/>
      <c r="N777" s="21"/>
    </row>
    <row r="778" spans="1:14">
      <c r="A778" s="21"/>
      <c r="B778" s="21"/>
      <c r="C778" s="21"/>
      <c r="D778" s="21"/>
      <c r="E778" s="21"/>
      <c r="F778" s="21"/>
      <c r="G778" s="21"/>
      <c r="H778" s="21"/>
      <c r="I778" s="21"/>
      <c r="J778" s="21"/>
      <c r="K778" s="21"/>
      <c r="L778" s="21"/>
      <c r="M778" s="21"/>
      <c r="N778" s="21"/>
    </row>
    <row r="779" spans="1:14">
      <c r="A779" s="21"/>
      <c r="B779" s="21"/>
      <c r="C779" s="21"/>
      <c r="D779" s="21"/>
      <c r="E779" s="21"/>
      <c r="F779" s="21"/>
      <c r="G779" s="21"/>
      <c r="H779" s="21"/>
      <c r="I779" s="21"/>
      <c r="J779" s="21"/>
      <c r="K779" s="21"/>
      <c r="L779" s="21"/>
      <c r="M779" s="21"/>
      <c r="N779" s="21"/>
    </row>
    <row r="780" spans="1:14">
      <c r="A780" s="21"/>
      <c r="B780" s="21"/>
      <c r="C780" s="21"/>
      <c r="D780" s="21"/>
      <c r="E780" s="21"/>
      <c r="F780" s="21"/>
      <c r="G780" s="21"/>
      <c r="H780" s="21"/>
      <c r="I780" s="21"/>
      <c r="J780" s="21"/>
      <c r="K780" s="21"/>
      <c r="L780" s="21"/>
      <c r="M780" s="21"/>
      <c r="N780" s="21"/>
    </row>
    <row r="781" spans="1:14">
      <c r="A781" s="21"/>
      <c r="B781" s="21"/>
      <c r="C781" s="21"/>
      <c r="D781" s="21"/>
      <c r="E781" s="21"/>
      <c r="F781" s="21"/>
      <c r="G781" s="21"/>
      <c r="H781" s="21"/>
      <c r="I781" s="21"/>
      <c r="J781" s="21"/>
      <c r="K781" s="21"/>
      <c r="L781" s="21"/>
      <c r="M781" s="21"/>
      <c r="N781" s="21"/>
    </row>
    <row r="782" spans="1:14">
      <c r="A782" s="21"/>
      <c r="B782" s="21"/>
      <c r="C782" s="21"/>
      <c r="D782" s="21"/>
      <c r="E782" s="21"/>
      <c r="F782" s="21"/>
      <c r="G782" s="21"/>
      <c r="H782" s="21"/>
      <c r="I782" s="21"/>
      <c r="J782" s="21"/>
      <c r="K782" s="21"/>
      <c r="L782" s="21"/>
      <c r="M782" s="21"/>
      <c r="N782" s="21"/>
    </row>
    <row r="783" spans="1:14">
      <c r="A783" s="21"/>
      <c r="B783" s="21"/>
      <c r="C783" s="21"/>
      <c r="D783" s="21"/>
      <c r="E783" s="21"/>
      <c r="F783" s="21"/>
      <c r="G783" s="21"/>
      <c r="H783" s="21"/>
      <c r="I783" s="21"/>
      <c r="J783" s="21"/>
      <c r="K783" s="21"/>
      <c r="L783" s="21"/>
      <c r="M783" s="21"/>
      <c r="N783" s="21"/>
    </row>
    <row r="784" spans="1:14">
      <c r="A784" s="21"/>
      <c r="B784" s="21"/>
      <c r="C784" s="21"/>
      <c r="D784" s="21"/>
      <c r="E784" s="21"/>
      <c r="F784" s="21"/>
      <c r="G784" s="21"/>
      <c r="H784" s="21"/>
      <c r="I784" s="21"/>
      <c r="J784" s="21"/>
      <c r="K784" s="21"/>
      <c r="L784" s="21"/>
      <c r="M784" s="21"/>
      <c r="N784" s="21"/>
    </row>
    <row r="785" spans="1:14">
      <c r="A785" s="21"/>
      <c r="B785" s="21"/>
      <c r="C785" s="21"/>
      <c r="D785" s="21"/>
      <c r="E785" s="21"/>
      <c r="F785" s="21"/>
      <c r="G785" s="21"/>
      <c r="H785" s="21"/>
      <c r="I785" s="21"/>
      <c r="J785" s="21"/>
      <c r="K785" s="21"/>
      <c r="L785" s="21"/>
      <c r="M785" s="21"/>
      <c r="N785" s="21"/>
    </row>
    <row r="786" spans="1:14">
      <c r="A786" s="21"/>
      <c r="B786" s="21"/>
      <c r="C786" s="21"/>
      <c r="D786" s="21"/>
      <c r="E786" s="21"/>
      <c r="F786" s="21"/>
      <c r="G786" s="21"/>
      <c r="H786" s="21"/>
      <c r="I786" s="21"/>
      <c r="J786" s="21"/>
      <c r="K786" s="21"/>
      <c r="L786" s="21"/>
      <c r="M786" s="21"/>
      <c r="N786" s="21"/>
    </row>
    <row r="787" spans="1:14">
      <c r="A787" s="21"/>
      <c r="B787" s="21"/>
      <c r="C787" s="21"/>
      <c r="D787" s="21"/>
      <c r="E787" s="21"/>
      <c r="F787" s="21"/>
      <c r="G787" s="21"/>
      <c r="H787" s="21"/>
      <c r="I787" s="21"/>
      <c r="J787" s="21"/>
      <c r="K787" s="21"/>
      <c r="L787" s="21"/>
      <c r="M787" s="21"/>
      <c r="N787" s="21"/>
    </row>
    <row r="788" spans="1:14">
      <c r="A788" s="21"/>
      <c r="B788" s="21"/>
      <c r="C788" s="21"/>
      <c r="D788" s="21"/>
      <c r="E788" s="21"/>
      <c r="F788" s="21"/>
      <c r="G788" s="21"/>
      <c r="H788" s="21"/>
      <c r="I788" s="21"/>
      <c r="J788" s="21"/>
      <c r="K788" s="21"/>
      <c r="L788" s="21"/>
      <c r="M788" s="21"/>
      <c r="N788" s="21"/>
    </row>
    <row r="789" spans="1:14">
      <c r="A789" s="21"/>
      <c r="B789" s="21"/>
      <c r="C789" s="21"/>
      <c r="D789" s="21"/>
      <c r="E789" s="21"/>
      <c r="F789" s="21"/>
      <c r="G789" s="21"/>
      <c r="H789" s="21"/>
      <c r="I789" s="21"/>
      <c r="J789" s="21"/>
      <c r="K789" s="21"/>
      <c r="L789" s="21"/>
      <c r="M789" s="21"/>
      <c r="N789" s="21"/>
    </row>
    <row r="790" spans="1:14">
      <c r="A790" s="21"/>
      <c r="B790" s="21"/>
      <c r="C790" s="21"/>
      <c r="D790" s="21"/>
      <c r="E790" s="21"/>
      <c r="F790" s="21"/>
      <c r="G790" s="21"/>
      <c r="H790" s="21"/>
      <c r="I790" s="21"/>
      <c r="J790" s="21"/>
      <c r="K790" s="21"/>
      <c r="L790" s="21"/>
      <c r="M790" s="21"/>
      <c r="N790" s="21"/>
    </row>
    <row r="791" spans="1:14">
      <c r="A791" s="21"/>
      <c r="B791" s="21"/>
      <c r="C791" s="21"/>
      <c r="D791" s="21"/>
      <c r="E791" s="21"/>
      <c r="F791" s="21"/>
      <c r="G791" s="21"/>
      <c r="H791" s="21"/>
      <c r="I791" s="21"/>
      <c r="J791" s="21"/>
      <c r="K791" s="21"/>
      <c r="L791" s="21"/>
      <c r="M791" s="21"/>
      <c r="N791" s="21"/>
    </row>
    <row r="792" spans="1:14">
      <c r="A792" s="21"/>
      <c r="B792" s="21"/>
      <c r="C792" s="21"/>
      <c r="D792" s="21"/>
      <c r="E792" s="21"/>
      <c r="F792" s="21"/>
      <c r="G792" s="21"/>
      <c r="H792" s="21"/>
      <c r="I792" s="21"/>
      <c r="J792" s="21"/>
      <c r="K792" s="21"/>
      <c r="L792" s="21"/>
      <c r="M792" s="21"/>
      <c r="N792" s="21"/>
    </row>
    <row r="793" spans="1:14">
      <c r="A793" s="21"/>
      <c r="B793" s="21"/>
      <c r="C793" s="21"/>
      <c r="D793" s="21"/>
      <c r="E793" s="21"/>
      <c r="F793" s="21"/>
      <c r="G793" s="21"/>
      <c r="H793" s="21"/>
      <c r="I793" s="21"/>
      <c r="J793" s="21"/>
      <c r="K793" s="21"/>
      <c r="L793" s="21"/>
      <c r="M793" s="21"/>
      <c r="N793" s="21"/>
    </row>
    <row r="794" spans="1:14">
      <c r="A794" s="21"/>
      <c r="B794" s="21"/>
      <c r="C794" s="21"/>
      <c r="D794" s="21"/>
      <c r="E794" s="21"/>
      <c r="F794" s="21"/>
      <c r="G794" s="21"/>
      <c r="H794" s="21"/>
      <c r="I794" s="21"/>
      <c r="J794" s="21"/>
      <c r="K794" s="21"/>
      <c r="L794" s="21"/>
      <c r="M794" s="21"/>
      <c r="N794" s="21"/>
    </row>
    <row r="795" spans="1:14">
      <c r="A795" s="21"/>
      <c r="B795" s="21"/>
      <c r="C795" s="21"/>
      <c r="D795" s="21"/>
      <c r="E795" s="21"/>
      <c r="F795" s="21"/>
      <c r="G795" s="21"/>
      <c r="H795" s="21"/>
      <c r="I795" s="21"/>
      <c r="J795" s="21"/>
      <c r="K795" s="21"/>
      <c r="L795" s="21"/>
      <c r="M795" s="21"/>
      <c r="N795" s="21"/>
    </row>
    <row r="796" spans="1:14">
      <c r="A796" s="21"/>
      <c r="B796" s="21"/>
      <c r="C796" s="21"/>
      <c r="D796" s="21"/>
      <c r="E796" s="21"/>
      <c r="F796" s="21"/>
      <c r="G796" s="21"/>
      <c r="H796" s="21"/>
      <c r="I796" s="21"/>
      <c r="J796" s="21"/>
      <c r="K796" s="21"/>
      <c r="L796" s="21"/>
      <c r="M796" s="21"/>
      <c r="N796" s="21"/>
    </row>
    <row r="797" spans="1:14">
      <c r="A797" s="21"/>
      <c r="B797" s="21"/>
      <c r="C797" s="21"/>
      <c r="D797" s="21"/>
      <c r="E797" s="21"/>
      <c r="F797" s="21"/>
      <c r="G797" s="21"/>
      <c r="H797" s="21"/>
      <c r="I797" s="21"/>
      <c r="J797" s="21"/>
      <c r="K797" s="21"/>
      <c r="L797" s="21"/>
      <c r="M797" s="21"/>
      <c r="N797" s="21"/>
    </row>
    <row r="798" spans="1:14">
      <c r="A798" s="21"/>
      <c r="B798" s="21"/>
      <c r="C798" s="21"/>
      <c r="D798" s="21"/>
      <c r="E798" s="21"/>
      <c r="F798" s="21"/>
      <c r="G798" s="21"/>
      <c r="H798" s="21"/>
      <c r="I798" s="21"/>
      <c r="J798" s="21"/>
      <c r="K798" s="21"/>
      <c r="L798" s="21"/>
      <c r="M798" s="21"/>
      <c r="N798" s="21"/>
    </row>
    <row r="799" spans="1:14">
      <c r="A799" s="21"/>
      <c r="B799" s="21"/>
      <c r="C799" s="21"/>
      <c r="D799" s="21"/>
      <c r="E799" s="21"/>
      <c r="F799" s="21"/>
      <c r="G799" s="21"/>
      <c r="H799" s="21"/>
      <c r="I799" s="21"/>
      <c r="J799" s="21"/>
      <c r="K799" s="21"/>
      <c r="L799" s="21"/>
      <c r="M799" s="21"/>
      <c r="N799" s="21"/>
    </row>
    <row r="800" spans="1:14">
      <c r="A800" s="21"/>
      <c r="B800" s="21"/>
      <c r="C800" s="21"/>
      <c r="D800" s="21"/>
      <c r="E800" s="21"/>
      <c r="F800" s="21"/>
      <c r="G800" s="21"/>
      <c r="H800" s="21"/>
      <c r="I800" s="21"/>
      <c r="J800" s="21"/>
      <c r="K800" s="21"/>
      <c r="L800" s="21"/>
      <c r="M800" s="21"/>
      <c r="N800" s="21"/>
    </row>
    <row r="801" spans="1:14">
      <c r="A801" s="21"/>
      <c r="B801" s="21"/>
      <c r="C801" s="21"/>
      <c r="D801" s="21"/>
      <c r="E801" s="21"/>
      <c r="F801" s="21"/>
      <c r="G801" s="21"/>
      <c r="H801" s="21"/>
      <c r="I801" s="21"/>
      <c r="J801" s="21"/>
      <c r="K801" s="21"/>
      <c r="L801" s="21"/>
      <c r="M801" s="21"/>
      <c r="N801" s="21"/>
    </row>
    <row r="802" spans="1:14">
      <c r="A802" s="21"/>
      <c r="B802" s="21"/>
      <c r="C802" s="21"/>
      <c r="D802" s="21"/>
      <c r="E802" s="21"/>
      <c r="F802" s="21"/>
      <c r="G802" s="21"/>
      <c r="H802" s="21"/>
      <c r="I802" s="21"/>
      <c r="J802" s="21"/>
      <c r="K802" s="21"/>
      <c r="L802" s="21"/>
      <c r="M802" s="21"/>
      <c r="N802" s="21"/>
    </row>
    <row r="803" spans="1:14">
      <c r="A803" s="21"/>
      <c r="B803" s="21"/>
      <c r="C803" s="21"/>
      <c r="D803" s="21"/>
      <c r="E803" s="21"/>
      <c r="F803" s="21"/>
      <c r="G803" s="21"/>
      <c r="H803" s="21"/>
      <c r="I803" s="21"/>
      <c r="J803" s="21"/>
      <c r="K803" s="21"/>
      <c r="L803" s="21"/>
      <c r="M803" s="21"/>
      <c r="N803" s="21"/>
    </row>
    <row r="804" spans="1:14">
      <c r="A804" s="21"/>
      <c r="B804" s="21"/>
      <c r="C804" s="21"/>
      <c r="D804" s="21"/>
      <c r="E804" s="21"/>
      <c r="F804" s="21"/>
      <c r="G804" s="21"/>
      <c r="H804" s="21"/>
      <c r="I804" s="21"/>
      <c r="J804" s="21"/>
      <c r="K804" s="21"/>
      <c r="L804" s="21"/>
      <c r="M804" s="21"/>
      <c r="N804" s="21"/>
    </row>
    <row r="805" spans="1:14">
      <c r="A805" s="21"/>
      <c r="B805" s="21"/>
      <c r="C805" s="21"/>
      <c r="D805" s="21"/>
      <c r="E805" s="21"/>
      <c r="F805" s="21"/>
      <c r="G805" s="21"/>
      <c r="H805" s="21"/>
      <c r="I805" s="21"/>
      <c r="J805" s="21"/>
      <c r="K805" s="21"/>
      <c r="L805" s="21"/>
      <c r="M805" s="21"/>
      <c r="N805" s="21"/>
    </row>
    <row r="806" spans="1:14">
      <c r="A806" s="21"/>
      <c r="B806" s="21"/>
      <c r="C806" s="21"/>
      <c r="D806" s="21"/>
      <c r="E806" s="21"/>
      <c r="F806" s="21"/>
      <c r="G806" s="21"/>
      <c r="H806" s="21"/>
      <c r="I806" s="21"/>
      <c r="J806" s="21"/>
      <c r="K806" s="21"/>
      <c r="L806" s="21"/>
      <c r="M806" s="21"/>
      <c r="N806" s="21"/>
    </row>
    <row r="807" spans="1:14">
      <c r="A807" s="21"/>
      <c r="B807" s="21"/>
      <c r="C807" s="21"/>
      <c r="D807" s="21"/>
      <c r="E807" s="21"/>
      <c r="F807" s="21"/>
      <c r="G807" s="21"/>
      <c r="H807" s="21"/>
      <c r="I807" s="21"/>
      <c r="J807" s="21"/>
      <c r="K807" s="21"/>
      <c r="L807" s="21"/>
      <c r="M807" s="21"/>
      <c r="N807" s="21"/>
    </row>
    <row r="808" spans="1:14">
      <c r="A808" s="21"/>
      <c r="B808" s="21"/>
      <c r="C808" s="21"/>
      <c r="D808" s="21"/>
      <c r="E808" s="21"/>
      <c r="F808" s="21"/>
      <c r="G808" s="21"/>
      <c r="H808" s="21"/>
      <c r="I808" s="21"/>
      <c r="J808" s="21"/>
      <c r="K808" s="21"/>
      <c r="L808" s="21"/>
      <c r="M808" s="21"/>
      <c r="N808" s="21"/>
    </row>
    <row r="809" spans="1:14">
      <c r="A809" s="21"/>
      <c r="B809" s="21"/>
      <c r="C809" s="21"/>
      <c r="D809" s="21"/>
      <c r="E809" s="21"/>
      <c r="F809" s="21"/>
      <c r="G809" s="21"/>
      <c r="H809" s="21"/>
      <c r="I809" s="21"/>
      <c r="J809" s="21"/>
      <c r="K809" s="21"/>
      <c r="L809" s="21"/>
      <c r="M809" s="21"/>
      <c r="N809" s="21"/>
    </row>
    <row r="810" spans="1:14">
      <c r="A810" s="21"/>
      <c r="B810" s="21"/>
      <c r="C810" s="21"/>
      <c r="D810" s="21"/>
      <c r="E810" s="21"/>
      <c r="F810" s="21"/>
      <c r="G810" s="21"/>
      <c r="H810" s="21"/>
      <c r="I810" s="21"/>
      <c r="J810" s="21"/>
      <c r="K810" s="21"/>
      <c r="L810" s="21"/>
      <c r="M810" s="21"/>
      <c r="N810" s="21"/>
    </row>
    <row r="811" spans="1:14">
      <c r="A811" s="21"/>
      <c r="B811" s="21"/>
      <c r="C811" s="21"/>
      <c r="D811" s="21"/>
      <c r="E811" s="21"/>
      <c r="F811" s="21"/>
      <c r="G811" s="21"/>
      <c r="H811" s="21"/>
      <c r="I811" s="21"/>
      <c r="J811" s="21"/>
      <c r="K811" s="21"/>
      <c r="L811" s="21"/>
      <c r="M811" s="21"/>
      <c r="N811" s="21"/>
    </row>
    <row r="812" spans="1:14">
      <c r="A812" s="21"/>
      <c r="B812" s="21"/>
      <c r="C812" s="21"/>
      <c r="D812" s="21"/>
      <c r="E812" s="21"/>
      <c r="F812" s="21"/>
      <c r="G812" s="21"/>
      <c r="H812" s="21"/>
      <c r="I812" s="21"/>
      <c r="J812" s="21"/>
      <c r="K812" s="21"/>
      <c r="L812" s="21"/>
      <c r="M812" s="21"/>
      <c r="N812" s="21"/>
    </row>
    <row r="813" spans="1:14">
      <c r="A813" s="21"/>
      <c r="B813" s="21"/>
      <c r="C813" s="21"/>
      <c r="D813" s="21"/>
      <c r="E813" s="21"/>
      <c r="F813" s="21"/>
      <c r="G813" s="21"/>
      <c r="H813" s="21"/>
      <c r="I813" s="21"/>
      <c r="J813" s="21"/>
      <c r="K813" s="21"/>
      <c r="L813" s="21"/>
      <c r="M813" s="21"/>
      <c r="N813" s="21"/>
    </row>
    <row r="814" spans="1:14">
      <c r="A814" s="21"/>
      <c r="B814" s="21"/>
      <c r="C814" s="21"/>
      <c r="D814" s="21"/>
      <c r="E814" s="21"/>
      <c r="F814" s="21"/>
      <c r="G814" s="21"/>
      <c r="H814" s="21"/>
      <c r="I814" s="21"/>
      <c r="J814" s="21"/>
      <c r="K814" s="21"/>
      <c r="L814" s="21"/>
      <c r="M814" s="21"/>
      <c r="N814" s="21"/>
    </row>
    <row r="815" spans="1:14">
      <c r="A815" s="21"/>
      <c r="B815" s="21"/>
      <c r="C815" s="21"/>
      <c r="D815" s="21"/>
      <c r="E815" s="21"/>
      <c r="F815" s="21"/>
      <c r="G815" s="21"/>
      <c r="H815" s="21"/>
      <c r="I815" s="21"/>
      <c r="J815" s="21"/>
      <c r="K815" s="21"/>
      <c r="L815" s="21"/>
      <c r="M815" s="21"/>
      <c r="N815" s="21"/>
    </row>
    <row r="816" spans="1:14">
      <c r="A816" s="21"/>
      <c r="B816" s="21"/>
      <c r="C816" s="21"/>
      <c r="D816" s="21"/>
      <c r="E816" s="21"/>
      <c r="F816" s="21"/>
      <c r="G816" s="21"/>
      <c r="H816" s="21"/>
      <c r="I816" s="21"/>
      <c r="J816" s="21"/>
      <c r="K816" s="21"/>
      <c r="L816" s="21"/>
      <c r="M816" s="21"/>
      <c r="N816" s="21"/>
    </row>
    <row r="817" spans="1:14">
      <c r="A817" s="21"/>
      <c r="B817" s="21"/>
      <c r="C817" s="21"/>
      <c r="D817" s="21"/>
      <c r="E817" s="21"/>
      <c r="F817" s="21"/>
      <c r="G817" s="21"/>
      <c r="H817" s="21"/>
      <c r="I817" s="21"/>
      <c r="J817" s="21"/>
      <c r="K817" s="21"/>
      <c r="L817" s="21"/>
      <c r="M817" s="21"/>
      <c r="N817" s="21"/>
    </row>
    <row r="818" spans="1:14">
      <c r="A818" s="21"/>
      <c r="B818" s="21"/>
      <c r="C818" s="21"/>
      <c r="D818" s="21"/>
      <c r="E818" s="21"/>
      <c r="F818" s="21"/>
      <c r="G818" s="21"/>
      <c r="H818" s="21"/>
      <c r="I818" s="21"/>
      <c r="J818" s="21"/>
      <c r="K818" s="21"/>
      <c r="L818" s="21"/>
      <c r="M818" s="21"/>
      <c r="N818" s="21"/>
    </row>
    <row r="819" spans="1:14">
      <c r="A819" s="21"/>
      <c r="B819" s="21"/>
      <c r="C819" s="21"/>
      <c r="D819" s="21"/>
      <c r="E819" s="21"/>
      <c r="F819" s="21"/>
      <c r="G819" s="21"/>
      <c r="H819" s="21"/>
      <c r="I819" s="21"/>
      <c r="J819" s="21"/>
      <c r="K819" s="21"/>
      <c r="L819" s="21"/>
      <c r="M819" s="21"/>
      <c r="N819" s="21"/>
    </row>
    <row r="820" spans="1:14">
      <c r="A820" s="21"/>
      <c r="B820" s="21"/>
      <c r="C820" s="21"/>
      <c r="D820" s="21"/>
      <c r="E820" s="21"/>
      <c r="F820" s="21"/>
      <c r="G820" s="21"/>
      <c r="H820" s="21"/>
      <c r="I820" s="21"/>
      <c r="J820" s="21"/>
      <c r="K820" s="21"/>
      <c r="L820" s="21"/>
      <c r="M820" s="21"/>
      <c r="N820" s="21"/>
    </row>
    <row r="821" spans="1:14">
      <c r="A821" s="21"/>
      <c r="B821" s="21"/>
      <c r="C821" s="21"/>
      <c r="D821" s="21"/>
      <c r="E821" s="21"/>
      <c r="F821" s="21"/>
      <c r="G821" s="21"/>
      <c r="H821" s="21"/>
      <c r="I821" s="21"/>
      <c r="J821" s="21"/>
      <c r="K821" s="21"/>
      <c r="L821" s="21"/>
      <c r="M821" s="21"/>
      <c r="N821" s="21"/>
    </row>
    <row r="822" spans="1:14">
      <c r="A822" s="21"/>
      <c r="B822" s="21"/>
      <c r="C822" s="21"/>
      <c r="D822" s="21"/>
      <c r="E822" s="21"/>
      <c r="F822" s="21"/>
      <c r="G822" s="21"/>
      <c r="H822" s="21"/>
      <c r="I822" s="21"/>
      <c r="J822" s="21"/>
      <c r="K822" s="21"/>
      <c r="L822" s="21"/>
      <c r="M822" s="21"/>
      <c r="N822" s="21"/>
    </row>
    <row r="823" spans="1:14">
      <c r="A823" s="21"/>
      <c r="B823" s="21"/>
      <c r="C823" s="21"/>
      <c r="D823" s="21"/>
      <c r="E823" s="21"/>
      <c r="F823" s="21"/>
      <c r="G823" s="21"/>
      <c r="H823" s="21"/>
      <c r="I823" s="21"/>
      <c r="J823" s="21"/>
      <c r="K823" s="21"/>
      <c r="L823" s="21"/>
      <c r="M823" s="21"/>
      <c r="N823" s="21"/>
    </row>
    <row r="824" spans="1:14">
      <c r="A824" s="21"/>
      <c r="B824" s="21"/>
      <c r="C824" s="21"/>
      <c r="D824" s="21"/>
      <c r="E824" s="21"/>
      <c r="F824" s="21"/>
      <c r="G824" s="21"/>
      <c r="H824" s="21"/>
      <c r="I824" s="21"/>
      <c r="J824" s="21"/>
      <c r="K824" s="21"/>
      <c r="L824" s="21"/>
      <c r="M824" s="21"/>
      <c r="N824" s="21"/>
    </row>
    <row r="825" spans="1:14">
      <c r="A825" s="21"/>
      <c r="B825" s="21"/>
      <c r="C825" s="21"/>
      <c r="D825" s="21"/>
      <c r="E825" s="21"/>
      <c r="F825" s="21"/>
      <c r="G825" s="21"/>
      <c r="H825" s="21"/>
      <c r="I825" s="21"/>
      <c r="J825" s="21"/>
      <c r="K825" s="21"/>
      <c r="L825" s="21"/>
      <c r="M825" s="21"/>
      <c r="N825" s="21"/>
    </row>
    <row r="826" spans="1:14">
      <c r="A826" s="21"/>
      <c r="B826" s="21"/>
      <c r="C826" s="21"/>
      <c r="D826" s="21"/>
      <c r="E826" s="21"/>
      <c r="F826" s="21"/>
      <c r="G826" s="21"/>
      <c r="H826" s="21"/>
      <c r="I826" s="21"/>
      <c r="J826" s="21"/>
      <c r="K826" s="21"/>
      <c r="L826" s="21"/>
      <c r="M826" s="21"/>
      <c r="N826" s="21"/>
    </row>
    <row r="827" spans="1:14">
      <c r="A827" s="21"/>
      <c r="B827" s="21"/>
      <c r="C827" s="21"/>
      <c r="D827" s="21"/>
      <c r="E827" s="21"/>
      <c r="F827" s="21"/>
      <c r="G827" s="21"/>
      <c r="H827" s="21"/>
      <c r="I827" s="21"/>
      <c r="J827" s="21"/>
      <c r="K827" s="21"/>
      <c r="L827" s="21"/>
      <c r="M827" s="21"/>
      <c r="N827" s="21"/>
    </row>
    <row r="828" spans="1:14">
      <c r="A828" s="21"/>
      <c r="B828" s="21"/>
      <c r="C828" s="21"/>
      <c r="D828" s="21"/>
      <c r="E828" s="21"/>
      <c r="F828" s="21"/>
      <c r="G828" s="21"/>
      <c r="H828" s="21"/>
      <c r="I828" s="21"/>
      <c r="J828" s="21"/>
      <c r="K828" s="21"/>
      <c r="L828" s="21"/>
      <c r="M828" s="21"/>
      <c r="N828" s="21"/>
    </row>
    <row r="829" spans="1:14">
      <c r="A829" s="21"/>
      <c r="B829" s="21"/>
      <c r="C829" s="21"/>
      <c r="D829" s="21"/>
      <c r="E829" s="21"/>
      <c r="F829" s="21"/>
      <c r="G829" s="21"/>
      <c r="H829" s="21"/>
      <c r="I829" s="21"/>
      <c r="J829" s="21"/>
      <c r="K829" s="21"/>
      <c r="L829" s="21"/>
      <c r="M829" s="21"/>
      <c r="N829" s="21"/>
    </row>
    <row r="830" spans="1:14">
      <c r="A830" s="21"/>
      <c r="B830" s="21"/>
      <c r="C830" s="21"/>
      <c r="D830" s="21"/>
      <c r="E830" s="21"/>
      <c r="F830" s="21"/>
      <c r="G830" s="21"/>
      <c r="H830" s="21"/>
      <c r="I830" s="21"/>
      <c r="J830" s="21"/>
      <c r="K830" s="21"/>
      <c r="L830" s="21"/>
      <c r="M830" s="21"/>
      <c r="N830" s="21"/>
    </row>
    <row r="831" spans="1:14">
      <c r="A831" s="21"/>
      <c r="B831" s="21"/>
      <c r="C831" s="21"/>
      <c r="D831" s="21"/>
      <c r="E831" s="21"/>
      <c r="F831" s="21"/>
      <c r="G831" s="21"/>
      <c r="H831" s="21"/>
      <c r="I831" s="21"/>
      <c r="J831" s="21"/>
      <c r="K831" s="21"/>
      <c r="L831" s="21"/>
      <c r="M831" s="21"/>
      <c r="N831" s="21"/>
    </row>
    <row r="832" spans="1:14">
      <c r="A832" s="21"/>
      <c r="B832" s="21"/>
      <c r="C832" s="21"/>
      <c r="D832" s="21"/>
      <c r="E832" s="21"/>
      <c r="F832" s="21"/>
      <c r="G832" s="21"/>
      <c r="H832" s="21"/>
      <c r="I832" s="21"/>
      <c r="J832" s="21"/>
      <c r="K832" s="21"/>
      <c r="L832" s="21"/>
      <c r="M832" s="21"/>
      <c r="N832" s="21"/>
    </row>
    <row r="833" spans="1:14">
      <c r="A833" s="21"/>
      <c r="B833" s="21"/>
      <c r="C833" s="21"/>
      <c r="D833" s="21"/>
      <c r="E833" s="21"/>
      <c r="F833" s="21"/>
      <c r="G833" s="21"/>
      <c r="H833" s="21"/>
      <c r="I833" s="21"/>
      <c r="J833" s="21"/>
      <c r="K833" s="21"/>
      <c r="L833" s="21"/>
      <c r="M833" s="21"/>
      <c r="N833" s="21"/>
    </row>
    <row r="834" spans="1:14">
      <c r="A834" s="21"/>
      <c r="B834" s="21"/>
      <c r="C834" s="21"/>
      <c r="D834" s="21"/>
      <c r="E834" s="21"/>
      <c r="F834" s="21"/>
      <c r="G834" s="21"/>
      <c r="H834" s="21"/>
      <c r="I834" s="21"/>
      <c r="J834" s="21"/>
      <c r="K834" s="21"/>
      <c r="L834" s="21"/>
      <c r="M834" s="21"/>
      <c r="N834" s="21"/>
    </row>
    <row r="835" spans="1:14">
      <c r="A835" s="21"/>
      <c r="B835" s="21"/>
      <c r="C835" s="21"/>
      <c r="D835" s="21"/>
      <c r="E835" s="21"/>
      <c r="F835" s="21"/>
      <c r="G835" s="21"/>
      <c r="H835" s="21"/>
      <c r="I835" s="21"/>
      <c r="J835" s="21"/>
      <c r="K835" s="21"/>
      <c r="L835" s="21"/>
      <c r="M835" s="21"/>
      <c r="N835" s="21"/>
    </row>
    <row r="836" spans="1:14">
      <c r="A836" s="21"/>
      <c r="B836" s="21"/>
      <c r="C836" s="21"/>
      <c r="D836" s="21"/>
      <c r="E836" s="21"/>
      <c r="F836" s="21"/>
      <c r="G836" s="21"/>
      <c r="H836" s="21"/>
      <c r="I836" s="21"/>
      <c r="J836" s="21"/>
      <c r="K836" s="21"/>
      <c r="L836" s="21"/>
      <c r="M836" s="21"/>
      <c r="N836" s="21"/>
    </row>
    <row r="837" spans="1:14">
      <c r="A837" s="21"/>
      <c r="B837" s="21"/>
      <c r="C837" s="21"/>
      <c r="D837" s="21"/>
      <c r="E837" s="21"/>
      <c r="F837" s="21"/>
      <c r="G837" s="21"/>
      <c r="H837" s="21"/>
      <c r="I837" s="21"/>
      <c r="J837" s="21"/>
      <c r="K837" s="21"/>
      <c r="L837" s="21"/>
      <c r="M837" s="21"/>
      <c r="N837" s="21"/>
    </row>
    <row r="838" spans="1:14">
      <c r="A838" s="21"/>
      <c r="B838" s="21"/>
      <c r="C838" s="21"/>
      <c r="D838" s="21"/>
      <c r="E838" s="21"/>
      <c r="F838" s="21"/>
      <c r="G838" s="21"/>
      <c r="H838" s="21"/>
      <c r="I838" s="21"/>
      <c r="J838" s="21"/>
      <c r="K838" s="21"/>
      <c r="L838" s="21"/>
      <c r="M838" s="21"/>
      <c r="N838" s="21"/>
    </row>
    <row r="839" spans="1:14">
      <c r="A839" s="21"/>
      <c r="B839" s="21"/>
      <c r="C839" s="21"/>
      <c r="D839" s="21"/>
      <c r="E839" s="21"/>
      <c r="F839" s="21"/>
      <c r="G839" s="21"/>
      <c r="H839" s="21"/>
      <c r="I839" s="21"/>
      <c r="J839" s="21"/>
      <c r="K839" s="21"/>
      <c r="L839" s="21"/>
      <c r="M839" s="21"/>
      <c r="N839" s="21"/>
    </row>
    <row r="840" spans="1:14">
      <c r="A840" s="21"/>
      <c r="B840" s="21"/>
      <c r="C840" s="21"/>
      <c r="D840" s="21"/>
      <c r="E840" s="21"/>
      <c r="F840" s="21"/>
      <c r="G840" s="21"/>
      <c r="H840" s="21"/>
      <c r="I840" s="21"/>
      <c r="J840" s="21"/>
      <c r="K840" s="21"/>
      <c r="L840" s="21"/>
      <c r="M840" s="21"/>
      <c r="N840" s="21"/>
    </row>
    <row r="841" spans="1:14">
      <c r="A841" s="21"/>
      <c r="B841" s="21"/>
      <c r="C841" s="21"/>
      <c r="D841" s="21"/>
      <c r="E841" s="21"/>
      <c r="F841" s="21"/>
      <c r="G841" s="21"/>
      <c r="H841" s="21"/>
      <c r="I841" s="21"/>
      <c r="J841" s="21"/>
      <c r="K841" s="21"/>
      <c r="L841" s="21"/>
      <c r="M841" s="21"/>
      <c r="N841" s="21"/>
    </row>
    <row r="842" spans="1:14">
      <c r="A842" s="21"/>
      <c r="B842" s="21"/>
      <c r="C842" s="21"/>
      <c r="D842" s="21"/>
      <c r="E842" s="21"/>
      <c r="F842" s="21"/>
      <c r="G842" s="21"/>
      <c r="H842" s="21"/>
      <c r="I842" s="21"/>
      <c r="J842" s="21"/>
      <c r="K842" s="21"/>
      <c r="L842" s="21"/>
      <c r="M842" s="21"/>
      <c r="N842" s="21"/>
    </row>
    <row r="843" spans="1:14">
      <c r="A843" s="21"/>
      <c r="B843" s="21"/>
      <c r="C843" s="21"/>
      <c r="D843" s="21"/>
      <c r="E843" s="21"/>
      <c r="F843" s="21"/>
      <c r="G843" s="21"/>
      <c r="H843" s="21"/>
      <c r="I843" s="21"/>
      <c r="J843" s="21"/>
      <c r="K843" s="21"/>
      <c r="L843" s="21"/>
      <c r="M843" s="21"/>
      <c r="N843" s="21"/>
    </row>
    <row r="844" spans="1:14">
      <c r="A844" s="21"/>
      <c r="B844" s="21"/>
      <c r="C844" s="21"/>
      <c r="D844" s="21"/>
      <c r="E844" s="21"/>
      <c r="F844" s="21"/>
      <c r="G844" s="21"/>
      <c r="H844" s="21"/>
      <c r="I844" s="21"/>
      <c r="J844" s="21"/>
      <c r="K844" s="21"/>
      <c r="L844" s="21"/>
      <c r="M844" s="21"/>
      <c r="N844" s="21"/>
    </row>
    <row r="845" spans="1:14">
      <c r="A845" s="21"/>
      <c r="B845" s="21"/>
      <c r="C845" s="21"/>
      <c r="D845" s="21"/>
      <c r="E845" s="21"/>
      <c r="F845" s="21"/>
      <c r="G845" s="21"/>
      <c r="H845" s="21"/>
      <c r="I845" s="21"/>
      <c r="J845" s="21"/>
      <c r="K845" s="21"/>
      <c r="L845" s="21"/>
      <c r="M845" s="21"/>
      <c r="N845" s="21"/>
    </row>
    <row r="846" spans="1:14">
      <c r="A846" s="21"/>
      <c r="B846" s="21"/>
      <c r="C846" s="21"/>
      <c r="D846" s="21"/>
      <c r="E846" s="21"/>
      <c r="F846" s="21"/>
      <c r="G846" s="21"/>
      <c r="H846" s="21"/>
      <c r="I846" s="21"/>
      <c r="J846" s="21"/>
      <c r="K846" s="21"/>
      <c r="L846" s="21"/>
      <c r="M846" s="21"/>
      <c r="N846" s="21"/>
    </row>
    <row r="847" spans="1:14">
      <c r="A847" s="21"/>
      <c r="B847" s="21"/>
      <c r="C847" s="21"/>
      <c r="D847" s="21"/>
      <c r="E847" s="21"/>
      <c r="F847" s="21"/>
      <c r="G847" s="21"/>
      <c r="H847" s="21"/>
      <c r="I847" s="21"/>
      <c r="J847" s="21"/>
      <c r="K847" s="21"/>
      <c r="L847" s="21"/>
      <c r="M847" s="21"/>
      <c r="N847" s="21"/>
    </row>
    <row r="848" spans="1:14">
      <c r="A848" s="21"/>
      <c r="B848" s="21"/>
      <c r="C848" s="21"/>
      <c r="D848" s="21"/>
      <c r="E848" s="21"/>
      <c r="F848" s="21"/>
      <c r="G848" s="21"/>
      <c r="H848" s="21"/>
      <c r="I848" s="21"/>
      <c r="J848" s="21"/>
      <c r="K848" s="21"/>
      <c r="L848" s="21"/>
      <c r="M848" s="21"/>
      <c r="N848" s="21"/>
    </row>
    <row r="849" spans="1:14">
      <c r="A849" s="21"/>
      <c r="B849" s="21"/>
      <c r="C849" s="21"/>
      <c r="D849" s="21"/>
      <c r="E849" s="21"/>
      <c r="F849" s="21"/>
      <c r="G849" s="21"/>
      <c r="H849" s="21"/>
      <c r="I849" s="21"/>
      <c r="J849" s="21"/>
      <c r="K849" s="21"/>
      <c r="L849" s="21"/>
      <c r="M849" s="21"/>
      <c r="N849" s="21"/>
    </row>
    <row r="850" spans="1:14">
      <c r="A850" s="21"/>
      <c r="B850" s="21"/>
      <c r="C850" s="21"/>
      <c r="D850" s="21"/>
      <c r="E850" s="21"/>
      <c r="F850" s="21"/>
      <c r="G850" s="21"/>
      <c r="H850" s="21"/>
      <c r="I850" s="21"/>
      <c r="J850" s="21"/>
      <c r="K850" s="21"/>
      <c r="L850" s="21"/>
      <c r="M850" s="21"/>
      <c r="N850" s="21"/>
    </row>
    <row r="851" spans="1:14">
      <c r="A851" s="21"/>
      <c r="B851" s="21"/>
      <c r="C851" s="21"/>
      <c r="D851" s="21"/>
      <c r="E851" s="21"/>
      <c r="F851" s="21"/>
      <c r="G851" s="21"/>
      <c r="H851" s="21"/>
      <c r="I851" s="21"/>
      <c r="J851" s="21"/>
      <c r="K851" s="21"/>
      <c r="L851" s="21"/>
      <c r="M851" s="21"/>
      <c r="N851" s="21"/>
    </row>
    <row r="852" spans="1:14">
      <c r="A852" s="21"/>
      <c r="B852" s="21"/>
      <c r="C852" s="21"/>
      <c r="D852" s="21"/>
      <c r="E852" s="21"/>
      <c r="F852" s="21"/>
      <c r="G852" s="21"/>
      <c r="H852" s="21"/>
      <c r="I852" s="21"/>
      <c r="J852" s="21"/>
      <c r="K852" s="21"/>
      <c r="L852" s="21"/>
      <c r="M852" s="21"/>
      <c r="N852" s="21"/>
    </row>
    <row r="853" spans="1:14">
      <c r="A853" s="21"/>
      <c r="B853" s="21"/>
      <c r="C853" s="21"/>
      <c r="D853" s="21"/>
      <c r="E853" s="21"/>
      <c r="F853" s="21"/>
      <c r="G853" s="21"/>
      <c r="H853" s="21"/>
      <c r="I853" s="21"/>
      <c r="J853" s="21"/>
      <c r="K853" s="21"/>
      <c r="L853" s="21"/>
      <c r="M853" s="21"/>
      <c r="N853" s="21"/>
    </row>
    <row r="854" spans="1:14">
      <c r="A854" s="21"/>
      <c r="B854" s="21"/>
      <c r="C854" s="21"/>
      <c r="D854" s="21"/>
      <c r="E854" s="21"/>
      <c r="F854" s="21"/>
      <c r="G854" s="21"/>
      <c r="H854" s="21"/>
      <c r="I854" s="21"/>
      <c r="J854" s="21"/>
      <c r="K854" s="21"/>
      <c r="L854" s="21"/>
      <c r="M854" s="21"/>
      <c r="N854" s="21"/>
    </row>
    <row r="855" spans="1:14">
      <c r="A855" s="21"/>
      <c r="B855" s="21"/>
      <c r="C855" s="21"/>
      <c r="D855" s="21"/>
      <c r="E855" s="21"/>
      <c r="F855" s="21"/>
      <c r="G855" s="21"/>
      <c r="H855" s="21"/>
      <c r="I855" s="21"/>
      <c r="J855" s="21"/>
      <c r="K855" s="21"/>
      <c r="L855" s="21"/>
      <c r="M855" s="21"/>
      <c r="N855" s="21"/>
    </row>
    <row r="856" spans="1:14">
      <c r="A856" s="21"/>
      <c r="B856" s="21"/>
      <c r="C856" s="21"/>
      <c r="D856" s="21"/>
      <c r="E856" s="21"/>
      <c r="F856" s="21"/>
      <c r="G856" s="21"/>
      <c r="H856" s="21"/>
      <c r="I856" s="21"/>
      <c r="J856" s="21"/>
      <c r="K856" s="21"/>
      <c r="L856" s="21"/>
      <c r="M856" s="21"/>
      <c r="N856" s="21"/>
    </row>
    <row r="857" spans="1:14">
      <c r="A857" s="21"/>
      <c r="B857" s="21"/>
      <c r="C857" s="21"/>
      <c r="D857" s="21"/>
      <c r="E857" s="21"/>
      <c r="F857" s="21"/>
      <c r="G857" s="21"/>
      <c r="H857" s="21"/>
      <c r="I857" s="21"/>
      <c r="J857" s="21"/>
      <c r="K857" s="21"/>
      <c r="L857" s="21"/>
      <c r="M857" s="21"/>
      <c r="N857" s="21"/>
    </row>
    <row r="858" spans="1:14">
      <c r="A858" s="21"/>
      <c r="B858" s="21"/>
      <c r="C858" s="21"/>
      <c r="D858" s="21"/>
      <c r="E858" s="21"/>
      <c r="F858" s="21"/>
      <c r="G858" s="21"/>
      <c r="H858" s="21"/>
      <c r="I858" s="21"/>
      <c r="J858" s="21"/>
      <c r="K858" s="21"/>
      <c r="L858" s="21"/>
      <c r="M858" s="21"/>
      <c r="N858" s="21"/>
    </row>
    <row r="859" spans="1:14">
      <c r="A859" s="21"/>
      <c r="B859" s="21"/>
      <c r="C859" s="21"/>
      <c r="D859" s="21"/>
      <c r="E859" s="21"/>
      <c r="F859" s="21"/>
      <c r="G859" s="21"/>
      <c r="H859" s="21"/>
      <c r="I859" s="21"/>
      <c r="J859" s="21"/>
      <c r="K859" s="21"/>
      <c r="L859" s="21"/>
      <c r="M859" s="21"/>
      <c r="N859" s="21"/>
    </row>
    <row r="860" spans="1:14">
      <c r="A860" s="21"/>
      <c r="B860" s="21"/>
      <c r="C860" s="21"/>
      <c r="D860" s="21"/>
      <c r="E860" s="21"/>
      <c r="F860" s="21"/>
      <c r="G860" s="21"/>
      <c r="H860" s="21"/>
      <c r="I860" s="21"/>
      <c r="J860" s="21"/>
      <c r="K860" s="21"/>
      <c r="L860" s="21"/>
      <c r="M860" s="21"/>
      <c r="N860" s="21"/>
    </row>
    <row r="861" spans="1:14">
      <c r="A861" s="21"/>
      <c r="B861" s="21"/>
      <c r="C861" s="21"/>
      <c r="D861" s="21"/>
      <c r="E861" s="21"/>
      <c r="F861" s="21"/>
      <c r="G861" s="21"/>
      <c r="H861" s="21"/>
      <c r="I861" s="21"/>
      <c r="J861" s="21"/>
      <c r="K861" s="21"/>
      <c r="L861" s="21"/>
      <c r="M861" s="21"/>
      <c r="N861" s="21"/>
    </row>
    <row r="862" spans="1:14">
      <c r="A862" s="21"/>
      <c r="B862" s="21"/>
      <c r="C862" s="21"/>
      <c r="D862" s="21"/>
      <c r="E862" s="21"/>
      <c r="F862" s="21"/>
      <c r="G862" s="21"/>
      <c r="H862" s="21"/>
      <c r="I862" s="21"/>
      <c r="J862" s="21"/>
      <c r="K862" s="21"/>
      <c r="L862" s="21"/>
      <c r="M862" s="21"/>
      <c r="N862" s="21"/>
    </row>
    <row r="863" spans="1:14">
      <c r="A863" s="21"/>
      <c r="B863" s="21"/>
      <c r="C863" s="21"/>
      <c r="D863" s="21"/>
      <c r="E863" s="21"/>
      <c r="F863" s="21"/>
      <c r="G863" s="21"/>
      <c r="H863" s="21"/>
      <c r="I863" s="21"/>
      <c r="J863" s="21"/>
      <c r="K863" s="21"/>
      <c r="L863" s="21"/>
      <c r="M863" s="21"/>
      <c r="N863" s="21"/>
    </row>
    <row r="864" spans="1:14">
      <c r="A864" s="21"/>
      <c r="B864" s="21"/>
      <c r="C864" s="21"/>
      <c r="D864" s="21"/>
      <c r="E864" s="21"/>
      <c r="F864" s="21"/>
      <c r="G864" s="21"/>
      <c r="H864" s="21"/>
      <c r="I864" s="21"/>
      <c r="J864" s="21"/>
      <c r="K864" s="21"/>
      <c r="L864" s="21"/>
      <c r="M864" s="21"/>
      <c r="N864" s="21"/>
    </row>
    <row r="865" spans="1:14">
      <c r="A865" s="21"/>
      <c r="B865" s="21"/>
      <c r="C865" s="21"/>
      <c r="D865" s="21"/>
      <c r="E865" s="21"/>
      <c r="F865" s="21"/>
      <c r="G865" s="21"/>
      <c r="H865" s="21"/>
      <c r="I865" s="21"/>
      <c r="J865" s="21"/>
      <c r="K865" s="21"/>
      <c r="L865" s="21"/>
      <c r="M865" s="21"/>
      <c r="N865" s="21"/>
    </row>
    <row r="866" spans="1:14">
      <c r="A866" s="21"/>
      <c r="B866" s="21"/>
      <c r="C866" s="21"/>
      <c r="D866" s="21"/>
      <c r="E866" s="21"/>
      <c r="F866" s="21"/>
      <c r="G866" s="21"/>
      <c r="H866" s="21"/>
      <c r="I866" s="21"/>
      <c r="J866" s="21"/>
      <c r="K866" s="21"/>
      <c r="L866" s="21"/>
      <c r="M866" s="21"/>
      <c r="N866" s="21"/>
    </row>
    <row r="867" spans="1:14">
      <c r="A867" s="21"/>
      <c r="B867" s="21"/>
      <c r="C867" s="21"/>
      <c r="D867" s="21"/>
      <c r="E867" s="21"/>
      <c r="F867" s="21"/>
      <c r="G867" s="21"/>
      <c r="H867" s="21"/>
      <c r="I867" s="21"/>
      <c r="J867" s="21"/>
      <c r="K867" s="21"/>
      <c r="L867" s="21"/>
      <c r="M867" s="21"/>
      <c r="N867" s="21"/>
    </row>
    <row r="868" spans="1:14">
      <c r="A868" s="21"/>
      <c r="B868" s="21"/>
      <c r="C868" s="21"/>
      <c r="D868" s="21"/>
      <c r="E868" s="21"/>
      <c r="F868" s="21"/>
      <c r="G868" s="21"/>
      <c r="H868" s="21"/>
      <c r="I868" s="21"/>
      <c r="J868" s="21"/>
      <c r="K868" s="21"/>
      <c r="L868" s="21"/>
      <c r="M868" s="21"/>
      <c r="N868" s="21"/>
    </row>
    <row r="869" spans="1:14">
      <c r="A869" s="21"/>
      <c r="B869" s="21"/>
      <c r="C869" s="21"/>
      <c r="D869" s="21"/>
      <c r="E869" s="21"/>
      <c r="F869" s="21"/>
      <c r="G869" s="21"/>
      <c r="H869" s="21"/>
      <c r="I869" s="21"/>
      <c r="J869" s="21"/>
      <c r="K869" s="21"/>
      <c r="L869" s="21"/>
      <c r="M869" s="21"/>
      <c r="N869" s="21"/>
    </row>
    <row r="870" spans="1:14">
      <c r="A870" s="21"/>
      <c r="B870" s="21"/>
      <c r="C870" s="21"/>
      <c r="D870" s="21"/>
      <c r="E870" s="21"/>
      <c r="F870" s="21"/>
      <c r="G870" s="21"/>
      <c r="H870" s="21"/>
      <c r="I870" s="21"/>
      <c r="J870" s="21"/>
      <c r="K870" s="21"/>
      <c r="L870" s="21"/>
      <c r="M870" s="21"/>
      <c r="N870" s="21"/>
    </row>
    <row r="871" spans="1:14">
      <c r="A871" s="21"/>
      <c r="B871" s="21"/>
      <c r="C871" s="21"/>
      <c r="D871" s="21"/>
      <c r="E871" s="21"/>
      <c r="F871" s="21"/>
      <c r="G871" s="21"/>
      <c r="H871" s="21"/>
      <c r="I871" s="21"/>
      <c r="J871" s="21"/>
      <c r="K871" s="21"/>
      <c r="L871" s="21"/>
      <c r="M871" s="21"/>
      <c r="N871" s="21"/>
    </row>
    <row r="872" spans="1:14">
      <c r="A872" s="21"/>
      <c r="B872" s="21"/>
      <c r="C872" s="21"/>
      <c r="D872" s="21"/>
      <c r="E872" s="21"/>
      <c r="F872" s="21"/>
      <c r="G872" s="21"/>
      <c r="H872" s="21"/>
      <c r="I872" s="21"/>
      <c r="J872" s="21"/>
      <c r="K872" s="21"/>
      <c r="L872" s="21"/>
      <c r="M872" s="21"/>
      <c r="N872" s="21"/>
    </row>
    <row r="873" spans="1:14">
      <c r="A873" s="21"/>
      <c r="B873" s="21"/>
      <c r="C873" s="21"/>
      <c r="D873" s="21"/>
      <c r="E873" s="21"/>
      <c r="F873" s="21"/>
      <c r="G873" s="21"/>
      <c r="H873" s="21"/>
      <c r="I873" s="21"/>
      <c r="J873" s="21"/>
      <c r="K873" s="21"/>
      <c r="L873" s="21"/>
      <c r="M873" s="21"/>
      <c r="N873" s="21"/>
    </row>
    <row r="874" spans="1:14">
      <c r="A874" s="21"/>
      <c r="B874" s="21"/>
      <c r="C874" s="21"/>
      <c r="D874" s="21"/>
      <c r="E874" s="21"/>
      <c r="F874" s="21"/>
      <c r="G874" s="21"/>
      <c r="H874" s="21"/>
      <c r="I874" s="21"/>
      <c r="J874" s="21"/>
      <c r="K874" s="21"/>
      <c r="L874" s="21"/>
      <c r="M874" s="21"/>
      <c r="N874" s="21"/>
    </row>
    <row r="875" spans="1:14">
      <c r="A875" s="21"/>
      <c r="B875" s="21"/>
      <c r="C875" s="21"/>
      <c r="D875" s="21"/>
      <c r="E875" s="21"/>
      <c r="F875" s="21"/>
      <c r="G875" s="21"/>
      <c r="H875" s="21"/>
      <c r="I875" s="21"/>
      <c r="J875" s="21"/>
      <c r="K875" s="21"/>
      <c r="L875" s="21"/>
      <c r="M875" s="21"/>
      <c r="N875" s="21"/>
    </row>
    <row r="876" spans="1:14">
      <c r="A876" s="21"/>
      <c r="B876" s="21"/>
      <c r="C876" s="21"/>
      <c r="D876" s="21"/>
      <c r="E876" s="21"/>
      <c r="F876" s="21"/>
      <c r="G876" s="21"/>
      <c r="H876" s="21"/>
      <c r="I876" s="21"/>
      <c r="J876" s="21"/>
      <c r="K876" s="21"/>
      <c r="L876" s="21"/>
      <c r="M876" s="21"/>
      <c r="N876" s="21"/>
    </row>
    <row r="877" spans="1:14">
      <c r="A877" s="21"/>
      <c r="B877" s="21"/>
      <c r="C877" s="21"/>
      <c r="D877" s="21"/>
      <c r="E877" s="21"/>
      <c r="F877" s="21"/>
      <c r="G877" s="21"/>
      <c r="H877" s="21"/>
      <c r="I877" s="21"/>
      <c r="J877" s="21"/>
      <c r="K877" s="21"/>
      <c r="L877" s="21"/>
      <c r="M877" s="21"/>
      <c r="N877" s="21"/>
    </row>
    <row r="878" spans="1:14">
      <c r="A878" s="21"/>
      <c r="B878" s="21"/>
      <c r="C878" s="21"/>
      <c r="D878" s="21"/>
      <c r="E878" s="21"/>
      <c r="F878" s="21"/>
      <c r="G878" s="21"/>
      <c r="H878" s="21"/>
      <c r="I878" s="21"/>
      <c r="J878" s="21"/>
      <c r="K878" s="21"/>
      <c r="L878" s="21"/>
      <c r="M878" s="21"/>
      <c r="N878" s="21"/>
    </row>
    <row r="879" spans="1:14">
      <c r="A879" s="21"/>
      <c r="B879" s="21"/>
      <c r="C879" s="21"/>
      <c r="D879" s="21"/>
      <c r="E879" s="21"/>
      <c r="F879" s="21"/>
      <c r="G879" s="21"/>
      <c r="H879" s="21"/>
      <c r="I879" s="21"/>
      <c r="J879" s="21"/>
      <c r="K879" s="21"/>
      <c r="L879" s="21"/>
      <c r="M879" s="21"/>
      <c r="N879" s="21"/>
    </row>
    <row r="880" spans="1:14">
      <c r="A880" s="21"/>
      <c r="B880" s="21"/>
      <c r="C880" s="21"/>
      <c r="D880" s="21"/>
      <c r="E880" s="21"/>
      <c r="F880" s="21"/>
      <c r="G880" s="21"/>
      <c r="H880" s="21"/>
      <c r="I880" s="21"/>
      <c r="J880" s="21"/>
      <c r="K880" s="21"/>
      <c r="L880" s="21"/>
      <c r="M880" s="21"/>
      <c r="N880" s="21"/>
    </row>
    <row r="881" spans="1:14">
      <c r="A881" s="21"/>
      <c r="B881" s="21"/>
      <c r="C881" s="21"/>
      <c r="D881" s="21"/>
      <c r="E881" s="21"/>
      <c r="F881" s="21"/>
      <c r="G881" s="21"/>
      <c r="H881" s="21"/>
      <c r="I881" s="21"/>
      <c r="J881" s="21"/>
      <c r="K881" s="21"/>
      <c r="L881" s="21"/>
      <c r="M881" s="21"/>
      <c r="N881" s="21"/>
    </row>
    <row r="882" spans="1:14">
      <c r="A882" s="21"/>
      <c r="B882" s="21"/>
      <c r="C882" s="21"/>
      <c r="D882" s="21"/>
      <c r="E882" s="21"/>
      <c r="F882" s="21"/>
      <c r="G882" s="21"/>
      <c r="H882" s="21"/>
      <c r="I882" s="21"/>
      <c r="J882" s="21"/>
      <c r="K882" s="21"/>
      <c r="L882" s="21"/>
      <c r="M882" s="21"/>
      <c r="N882" s="21"/>
    </row>
    <row r="883" spans="1:14">
      <c r="A883" s="21"/>
      <c r="B883" s="21"/>
      <c r="C883" s="21"/>
      <c r="D883" s="21"/>
      <c r="E883" s="21"/>
      <c r="F883" s="21"/>
      <c r="G883" s="21"/>
      <c r="H883" s="21"/>
      <c r="I883" s="21"/>
      <c r="J883" s="21"/>
      <c r="K883" s="21"/>
      <c r="L883" s="21"/>
      <c r="M883" s="21"/>
      <c r="N883" s="21"/>
    </row>
    <row r="884" spans="1:14">
      <c r="A884" s="21"/>
      <c r="B884" s="21"/>
      <c r="C884" s="21"/>
      <c r="D884" s="21"/>
      <c r="E884" s="21"/>
      <c r="F884" s="21"/>
      <c r="G884" s="21"/>
      <c r="H884" s="21"/>
      <c r="I884" s="21"/>
      <c r="J884" s="21"/>
      <c r="K884" s="21"/>
      <c r="L884" s="21"/>
      <c r="M884" s="21"/>
      <c r="N884" s="21"/>
    </row>
    <row r="885" spans="1:14">
      <c r="A885" s="21"/>
      <c r="B885" s="21"/>
      <c r="C885" s="21"/>
      <c r="D885" s="21"/>
      <c r="E885" s="21"/>
      <c r="F885" s="21"/>
      <c r="G885" s="21"/>
      <c r="H885" s="21"/>
      <c r="I885" s="21"/>
      <c r="J885" s="21"/>
      <c r="K885" s="21"/>
      <c r="L885" s="21"/>
      <c r="M885" s="21"/>
      <c r="N885" s="21"/>
    </row>
    <row r="886" spans="1:14">
      <c r="A886" s="21"/>
      <c r="B886" s="21"/>
      <c r="C886" s="21"/>
      <c r="D886" s="21"/>
      <c r="E886" s="21"/>
      <c r="F886" s="21"/>
      <c r="G886" s="21"/>
      <c r="H886" s="21"/>
      <c r="I886" s="21"/>
      <c r="J886" s="21"/>
      <c r="K886" s="21"/>
      <c r="L886" s="21"/>
      <c r="M886" s="21"/>
      <c r="N886" s="21"/>
    </row>
    <row r="887" spans="1:14">
      <c r="A887" s="21"/>
      <c r="B887" s="21"/>
      <c r="C887" s="21"/>
      <c r="D887" s="21"/>
      <c r="E887" s="21"/>
      <c r="F887" s="21"/>
      <c r="G887" s="21"/>
      <c r="H887" s="21"/>
      <c r="I887" s="21"/>
      <c r="J887" s="21"/>
      <c r="K887" s="21"/>
      <c r="L887" s="21"/>
      <c r="M887" s="21"/>
      <c r="N887" s="21"/>
    </row>
    <row r="888" spans="1:14">
      <c r="A888" s="21"/>
      <c r="B888" s="21"/>
      <c r="C888" s="21"/>
      <c r="D888" s="21"/>
      <c r="E888" s="21"/>
      <c r="F888" s="21"/>
      <c r="G888" s="21"/>
      <c r="H888" s="21"/>
      <c r="I888" s="21"/>
      <c r="J888" s="21"/>
      <c r="K888" s="21"/>
      <c r="L888" s="21"/>
      <c r="M888" s="21"/>
      <c r="N888" s="21"/>
    </row>
    <row r="889" spans="1:14">
      <c r="A889" s="21"/>
      <c r="B889" s="21"/>
      <c r="C889" s="21"/>
      <c r="D889" s="21"/>
      <c r="E889" s="21"/>
      <c r="F889" s="21"/>
      <c r="G889" s="21"/>
      <c r="H889" s="21"/>
      <c r="I889" s="21"/>
      <c r="J889" s="21"/>
      <c r="K889" s="21"/>
      <c r="L889" s="21"/>
      <c r="M889" s="21"/>
      <c r="N889" s="21"/>
    </row>
    <row r="890" spans="1:14">
      <c r="A890" s="21"/>
      <c r="B890" s="21"/>
      <c r="C890" s="21"/>
      <c r="D890" s="21"/>
      <c r="E890" s="21"/>
      <c r="F890" s="21"/>
      <c r="G890" s="21"/>
      <c r="H890" s="21"/>
      <c r="I890" s="21"/>
      <c r="J890" s="21"/>
      <c r="K890" s="21"/>
      <c r="L890" s="21"/>
      <c r="M890" s="21"/>
      <c r="N890" s="21"/>
    </row>
    <row r="891" spans="1:14">
      <c r="A891" s="21"/>
      <c r="B891" s="21"/>
      <c r="C891" s="21"/>
      <c r="D891" s="21"/>
      <c r="E891" s="21"/>
      <c r="F891" s="21"/>
      <c r="G891" s="21"/>
      <c r="H891" s="21"/>
      <c r="I891" s="21"/>
      <c r="J891" s="21"/>
      <c r="K891" s="21"/>
      <c r="L891" s="21"/>
      <c r="M891" s="21"/>
      <c r="N891" s="21"/>
    </row>
    <row r="892" spans="1:14">
      <c r="A892" s="21"/>
      <c r="B892" s="21"/>
      <c r="C892" s="21"/>
      <c r="D892" s="21"/>
      <c r="E892" s="21"/>
      <c r="F892" s="21"/>
      <c r="G892" s="21"/>
      <c r="H892" s="21"/>
      <c r="I892" s="21"/>
      <c r="J892" s="21"/>
      <c r="K892" s="21"/>
      <c r="L892" s="21"/>
      <c r="M892" s="21"/>
      <c r="N892" s="21"/>
    </row>
    <row r="893" spans="1:14">
      <c r="A893" s="21"/>
      <c r="B893" s="21"/>
      <c r="C893" s="21"/>
      <c r="D893" s="21"/>
      <c r="E893" s="21"/>
      <c r="F893" s="21"/>
      <c r="G893" s="21"/>
      <c r="H893" s="21"/>
      <c r="I893" s="21"/>
      <c r="J893" s="21"/>
      <c r="K893" s="21"/>
      <c r="L893" s="21"/>
      <c r="M893" s="21"/>
      <c r="N893" s="21"/>
    </row>
    <row r="894" spans="1:14">
      <c r="A894" s="21"/>
      <c r="B894" s="21"/>
      <c r="C894" s="21"/>
      <c r="D894" s="21"/>
      <c r="E894" s="21"/>
      <c r="F894" s="21"/>
      <c r="G894" s="21"/>
      <c r="H894" s="21"/>
      <c r="I894" s="21"/>
      <c r="J894" s="21"/>
      <c r="K894" s="21"/>
      <c r="L894" s="21"/>
      <c r="M894" s="21"/>
      <c r="N894" s="21"/>
    </row>
    <row r="895" spans="1:14">
      <c r="A895" s="21"/>
      <c r="B895" s="21"/>
      <c r="C895" s="21"/>
      <c r="D895" s="21"/>
      <c r="E895" s="21"/>
      <c r="F895" s="21"/>
      <c r="G895" s="21"/>
      <c r="H895" s="21"/>
      <c r="I895" s="21"/>
      <c r="J895" s="21"/>
      <c r="K895" s="21"/>
      <c r="L895" s="21"/>
      <c r="M895" s="21"/>
      <c r="N895" s="21"/>
    </row>
    <row r="896" spans="1:14">
      <c r="A896" s="21"/>
      <c r="B896" s="21"/>
      <c r="C896" s="21"/>
      <c r="D896" s="21"/>
      <c r="E896" s="21"/>
      <c r="F896" s="21"/>
      <c r="G896" s="21"/>
      <c r="H896" s="21"/>
      <c r="I896" s="21"/>
      <c r="J896" s="21"/>
      <c r="K896" s="21"/>
      <c r="L896" s="21"/>
      <c r="M896" s="21"/>
      <c r="N896" s="21"/>
    </row>
    <row r="897" spans="1:14">
      <c r="A897" s="21"/>
      <c r="B897" s="21"/>
      <c r="C897" s="21"/>
      <c r="D897" s="21"/>
      <c r="E897" s="21"/>
      <c r="F897" s="21"/>
      <c r="G897" s="21"/>
      <c r="H897" s="21"/>
      <c r="I897" s="21"/>
      <c r="J897" s="21"/>
      <c r="K897" s="21"/>
      <c r="L897" s="21"/>
      <c r="M897" s="21"/>
      <c r="N897" s="21"/>
    </row>
    <row r="898" spans="1:14">
      <c r="A898" s="21"/>
      <c r="B898" s="21"/>
      <c r="C898" s="21"/>
      <c r="D898" s="21"/>
      <c r="E898" s="21"/>
      <c r="F898" s="21"/>
      <c r="G898" s="21"/>
      <c r="H898" s="21"/>
      <c r="I898" s="21"/>
      <c r="J898" s="21"/>
      <c r="K898" s="21"/>
      <c r="L898" s="21"/>
      <c r="M898" s="21"/>
      <c r="N898" s="21"/>
    </row>
    <row r="899" spans="1:14">
      <c r="A899" s="21"/>
      <c r="B899" s="21"/>
      <c r="C899" s="21"/>
      <c r="D899" s="21"/>
      <c r="E899" s="21"/>
      <c r="F899" s="21"/>
      <c r="G899" s="21"/>
      <c r="H899" s="21"/>
      <c r="I899" s="21"/>
      <c r="J899" s="21"/>
      <c r="K899" s="21"/>
      <c r="L899" s="21"/>
      <c r="M899" s="21"/>
      <c r="N899" s="21"/>
    </row>
    <row r="900" spans="1:14">
      <c r="A900" s="21"/>
      <c r="B900" s="21"/>
      <c r="C900" s="21"/>
      <c r="D900" s="21"/>
      <c r="E900" s="21"/>
      <c r="F900" s="21"/>
      <c r="G900" s="21"/>
      <c r="H900" s="21"/>
      <c r="I900" s="21"/>
      <c r="J900" s="21"/>
      <c r="K900" s="21"/>
      <c r="L900" s="21"/>
      <c r="M900" s="21"/>
      <c r="N900" s="21"/>
    </row>
    <row r="901" spans="1:14">
      <c r="A901" s="21"/>
      <c r="B901" s="21"/>
      <c r="C901" s="21"/>
      <c r="D901" s="21"/>
      <c r="E901" s="21"/>
      <c r="F901" s="21"/>
      <c r="G901" s="21"/>
      <c r="H901" s="21"/>
      <c r="I901" s="21"/>
      <c r="J901" s="21"/>
      <c r="K901" s="21"/>
      <c r="L901" s="21"/>
      <c r="M901" s="21"/>
      <c r="N901" s="21"/>
    </row>
    <row r="902" spans="1:14">
      <c r="A902" s="21"/>
      <c r="B902" s="21"/>
      <c r="C902" s="21"/>
      <c r="D902" s="21"/>
      <c r="E902" s="21"/>
      <c r="F902" s="21"/>
      <c r="G902" s="21"/>
      <c r="H902" s="21"/>
      <c r="I902" s="21"/>
      <c r="J902" s="21"/>
      <c r="K902" s="21"/>
      <c r="L902" s="21"/>
      <c r="M902" s="21"/>
      <c r="N902" s="21"/>
    </row>
    <row r="903" spans="1:14">
      <c r="A903" s="21"/>
      <c r="B903" s="21"/>
      <c r="C903" s="21"/>
      <c r="D903" s="21"/>
      <c r="E903" s="21"/>
      <c r="F903" s="21"/>
      <c r="G903" s="21"/>
      <c r="H903" s="21"/>
      <c r="I903" s="21"/>
      <c r="J903" s="21"/>
      <c r="K903" s="21"/>
      <c r="L903" s="21"/>
      <c r="M903" s="21"/>
      <c r="N903" s="21"/>
    </row>
    <row r="904" spans="1:14">
      <c r="A904" s="21"/>
      <c r="B904" s="21"/>
      <c r="C904" s="21"/>
      <c r="D904" s="21"/>
      <c r="E904" s="21"/>
      <c r="F904" s="21"/>
      <c r="G904" s="21"/>
      <c r="H904" s="21"/>
      <c r="I904" s="21"/>
      <c r="J904" s="21"/>
      <c r="K904" s="21"/>
      <c r="L904" s="21"/>
      <c r="M904" s="21"/>
      <c r="N904" s="21"/>
    </row>
    <row r="905" spans="1:14">
      <c r="A905" s="21"/>
      <c r="B905" s="21"/>
      <c r="C905" s="21"/>
      <c r="D905" s="21"/>
      <c r="E905" s="21"/>
      <c r="F905" s="21"/>
      <c r="G905" s="21"/>
      <c r="H905" s="21"/>
      <c r="I905" s="21"/>
      <c r="J905" s="21"/>
      <c r="K905" s="21"/>
      <c r="L905" s="21"/>
      <c r="M905" s="21"/>
      <c r="N905" s="21"/>
    </row>
    <row r="906" spans="1:14">
      <c r="A906" s="21"/>
      <c r="B906" s="21"/>
      <c r="C906" s="21"/>
      <c r="D906" s="21"/>
      <c r="E906" s="21"/>
      <c r="F906" s="21"/>
      <c r="G906" s="21"/>
      <c r="H906" s="21"/>
      <c r="I906" s="21"/>
      <c r="J906" s="21"/>
      <c r="K906" s="21"/>
      <c r="L906" s="21"/>
      <c r="M906" s="21"/>
      <c r="N906" s="21"/>
    </row>
    <row r="907" spans="1:14">
      <c r="A907" s="21"/>
      <c r="B907" s="21"/>
      <c r="C907" s="21"/>
      <c r="D907" s="21"/>
      <c r="E907" s="21"/>
      <c r="F907" s="21"/>
      <c r="G907" s="21"/>
      <c r="H907" s="21"/>
      <c r="I907" s="21"/>
      <c r="J907" s="21"/>
      <c r="K907" s="21"/>
      <c r="L907" s="21"/>
      <c r="M907" s="21"/>
      <c r="N907" s="21"/>
    </row>
    <row r="908" spans="1:14">
      <c r="A908" s="21"/>
      <c r="B908" s="21"/>
      <c r="C908" s="21"/>
      <c r="D908" s="21"/>
      <c r="E908" s="21"/>
      <c r="F908" s="21"/>
      <c r="G908" s="21"/>
      <c r="H908" s="21"/>
      <c r="I908" s="21"/>
      <c r="J908" s="21"/>
      <c r="K908" s="21"/>
      <c r="L908" s="21"/>
      <c r="M908" s="21"/>
      <c r="N908" s="21"/>
    </row>
    <row r="909" spans="1:14">
      <c r="A909" s="21"/>
      <c r="B909" s="21"/>
      <c r="C909" s="21"/>
      <c r="D909" s="21"/>
      <c r="E909" s="21"/>
      <c r="F909" s="21"/>
      <c r="G909" s="21"/>
      <c r="H909" s="21"/>
      <c r="I909" s="21"/>
      <c r="J909" s="21"/>
      <c r="K909" s="21"/>
      <c r="L909" s="21"/>
      <c r="M909" s="21"/>
      <c r="N909" s="21"/>
    </row>
    <row r="910" spans="1:14">
      <c r="A910" s="21"/>
      <c r="B910" s="21"/>
      <c r="C910" s="21"/>
      <c r="D910" s="21"/>
      <c r="E910" s="21"/>
      <c r="F910" s="21"/>
      <c r="G910" s="21"/>
      <c r="H910" s="21"/>
      <c r="I910" s="21"/>
      <c r="J910" s="21"/>
      <c r="K910" s="21"/>
      <c r="L910" s="21"/>
      <c r="M910" s="21"/>
      <c r="N910" s="21"/>
    </row>
    <row r="911" spans="1:14">
      <c r="A911" s="21"/>
      <c r="B911" s="21"/>
      <c r="C911" s="21"/>
      <c r="D911" s="21"/>
      <c r="E911" s="21"/>
      <c r="F911" s="21"/>
      <c r="G911" s="21"/>
      <c r="H911" s="21"/>
      <c r="I911" s="21"/>
      <c r="J911" s="21"/>
      <c r="K911" s="21"/>
      <c r="L911" s="21"/>
      <c r="M911" s="21"/>
      <c r="N911" s="21"/>
    </row>
    <row r="912" spans="1:14">
      <c r="A912" s="21"/>
      <c r="B912" s="21"/>
      <c r="C912" s="21"/>
      <c r="D912" s="21"/>
      <c r="E912" s="21"/>
      <c r="F912" s="21"/>
      <c r="G912" s="21"/>
      <c r="H912" s="21"/>
      <c r="I912" s="21"/>
      <c r="J912" s="21"/>
      <c r="K912" s="21"/>
      <c r="L912" s="21"/>
      <c r="M912" s="21"/>
      <c r="N912" s="21"/>
    </row>
    <row r="913" spans="1:14">
      <c r="A913" s="21"/>
      <c r="B913" s="21"/>
      <c r="C913" s="21"/>
      <c r="D913" s="21"/>
      <c r="E913" s="21"/>
      <c r="F913" s="21"/>
      <c r="G913" s="21"/>
      <c r="H913" s="21"/>
      <c r="I913" s="21"/>
      <c r="J913" s="21"/>
      <c r="K913" s="21"/>
      <c r="L913" s="21"/>
      <c r="M913" s="21"/>
      <c r="N913" s="21"/>
    </row>
    <row r="914" spans="1:14">
      <c r="A914" s="21"/>
      <c r="B914" s="21"/>
      <c r="C914" s="21"/>
      <c r="D914" s="21"/>
      <c r="E914" s="21"/>
      <c r="F914" s="21"/>
      <c r="G914" s="21"/>
      <c r="H914" s="21"/>
      <c r="I914" s="21"/>
      <c r="J914" s="21"/>
      <c r="K914" s="21"/>
      <c r="L914" s="21"/>
      <c r="M914" s="21"/>
      <c r="N914" s="21"/>
    </row>
    <row r="915" spans="1:14">
      <c r="A915" s="21"/>
      <c r="B915" s="21"/>
      <c r="C915" s="21"/>
      <c r="D915" s="21"/>
      <c r="E915" s="21"/>
      <c r="F915" s="21"/>
      <c r="G915" s="21"/>
      <c r="H915" s="21"/>
      <c r="I915" s="21"/>
      <c r="J915" s="21"/>
      <c r="K915" s="21"/>
      <c r="L915" s="21"/>
      <c r="M915" s="21"/>
      <c r="N915" s="21"/>
    </row>
    <row r="916" spans="1:14">
      <c r="A916" s="21"/>
      <c r="B916" s="21"/>
      <c r="C916" s="21"/>
      <c r="D916" s="21"/>
      <c r="E916" s="21"/>
      <c r="F916" s="21"/>
      <c r="G916" s="21"/>
      <c r="H916" s="21"/>
      <c r="I916" s="21"/>
      <c r="J916" s="21"/>
      <c r="K916" s="21"/>
      <c r="L916" s="21"/>
      <c r="M916" s="21"/>
      <c r="N916" s="21"/>
    </row>
    <row r="917" spans="1:14">
      <c r="A917" s="21"/>
      <c r="B917" s="21"/>
      <c r="C917" s="21"/>
      <c r="D917" s="21"/>
      <c r="E917" s="21"/>
      <c r="F917" s="21"/>
      <c r="G917" s="21"/>
      <c r="H917" s="21"/>
      <c r="I917" s="21"/>
      <c r="J917" s="21"/>
      <c r="K917" s="21"/>
      <c r="L917" s="21"/>
      <c r="M917" s="21"/>
      <c r="N917" s="21"/>
    </row>
    <row r="918" spans="1:14">
      <c r="A918" s="21"/>
      <c r="B918" s="21"/>
      <c r="C918" s="21"/>
      <c r="D918" s="21"/>
      <c r="E918" s="21"/>
      <c r="F918" s="21"/>
      <c r="G918" s="21"/>
      <c r="H918" s="21"/>
      <c r="I918" s="21"/>
      <c r="J918" s="21"/>
      <c r="K918" s="21"/>
      <c r="L918" s="21"/>
      <c r="M918" s="21"/>
      <c r="N918" s="21"/>
    </row>
    <row r="919" spans="1:14">
      <c r="A919" s="21"/>
      <c r="B919" s="21"/>
      <c r="C919" s="21"/>
      <c r="D919" s="21"/>
      <c r="E919" s="21"/>
      <c r="F919" s="21"/>
      <c r="G919" s="21"/>
      <c r="H919" s="21"/>
      <c r="I919" s="21"/>
      <c r="J919" s="21"/>
      <c r="K919" s="21"/>
      <c r="L919" s="21"/>
      <c r="M919" s="21"/>
      <c r="N919" s="21"/>
    </row>
    <row r="920" spans="1:14">
      <c r="A920" s="21"/>
      <c r="B920" s="21"/>
      <c r="C920" s="21"/>
      <c r="D920" s="21"/>
      <c r="E920" s="21"/>
      <c r="F920" s="21"/>
      <c r="G920" s="21"/>
      <c r="H920" s="21"/>
      <c r="I920" s="21"/>
      <c r="J920" s="21"/>
      <c r="K920" s="21"/>
      <c r="L920" s="21"/>
      <c r="M920" s="21"/>
      <c r="N920" s="21"/>
    </row>
    <row r="921" spans="1:14">
      <c r="A921" s="21"/>
      <c r="B921" s="21"/>
      <c r="C921" s="21"/>
      <c r="D921" s="21"/>
      <c r="E921" s="21"/>
      <c r="F921" s="21"/>
      <c r="G921" s="21"/>
      <c r="H921" s="21"/>
      <c r="I921" s="21"/>
      <c r="J921" s="21"/>
      <c r="K921" s="21"/>
      <c r="L921" s="21"/>
      <c r="M921" s="21"/>
      <c r="N921" s="21"/>
    </row>
    <row r="922" spans="1:14">
      <c r="A922" s="21"/>
      <c r="B922" s="21"/>
      <c r="C922" s="21"/>
      <c r="D922" s="21"/>
      <c r="E922" s="21"/>
      <c r="F922" s="21"/>
      <c r="G922" s="21"/>
      <c r="H922" s="21"/>
      <c r="I922" s="21"/>
      <c r="J922" s="21"/>
      <c r="K922" s="21"/>
      <c r="L922" s="21"/>
      <c r="M922" s="21"/>
      <c r="N922" s="21"/>
    </row>
    <row r="923" spans="1:14">
      <c r="A923" s="21"/>
      <c r="B923" s="21"/>
      <c r="C923" s="21"/>
      <c r="D923" s="21"/>
      <c r="E923" s="21"/>
      <c r="F923" s="21"/>
      <c r="G923" s="21"/>
      <c r="H923" s="21"/>
      <c r="I923" s="21"/>
      <c r="J923" s="21"/>
      <c r="K923" s="21"/>
      <c r="L923" s="21"/>
      <c r="M923" s="21"/>
      <c r="N923" s="21"/>
    </row>
    <row r="924" spans="1:14">
      <c r="A924" s="21"/>
      <c r="B924" s="21"/>
      <c r="C924" s="21"/>
      <c r="D924" s="21"/>
      <c r="E924" s="21"/>
      <c r="F924" s="21"/>
      <c r="G924" s="21"/>
      <c r="H924" s="21"/>
      <c r="I924" s="21"/>
      <c r="J924" s="21"/>
      <c r="K924" s="21"/>
      <c r="L924" s="21"/>
      <c r="M924" s="21"/>
      <c r="N924" s="21"/>
    </row>
    <row r="925" spans="1:14">
      <c r="A925" s="21"/>
      <c r="B925" s="21"/>
      <c r="C925" s="21"/>
      <c r="D925" s="21"/>
      <c r="E925" s="21"/>
      <c r="F925" s="21"/>
      <c r="G925" s="21"/>
      <c r="H925" s="21"/>
      <c r="I925" s="21"/>
      <c r="J925" s="21"/>
      <c r="K925" s="21"/>
      <c r="L925" s="21"/>
      <c r="M925" s="21"/>
      <c r="N925" s="21"/>
    </row>
    <row r="926" spans="1:14">
      <c r="A926" s="21"/>
      <c r="B926" s="21"/>
      <c r="C926" s="21"/>
      <c r="D926" s="21"/>
      <c r="E926" s="21"/>
      <c r="F926" s="21"/>
      <c r="G926" s="21"/>
      <c r="H926" s="21"/>
      <c r="I926" s="21"/>
      <c r="J926" s="21"/>
      <c r="K926" s="21"/>
      <c r="L926" s="21"/>
      <c r="M926" s="21"/>
      <c r="N926" s="21"/>
    </row>
    <row r="927" spans="1:14">
      <c r="A927" s="21"/>
      <c r="B927" s="21"/>
      <c r="C927" s="21"/>
      <c r="D927" s="21"/>
      <c r="E927" s="21"/>
      <c r="F927" s="21"/>
      <c r="G927" s="21"/>
      <c r="H927" s="21"/>
      <c r="I927" s="21"/>
      <c r="J927" s="21"/>
      <c r="K927" s="21"/>
      <c r="L927" s="21"/>
      <c r="M927" s="21"/>
      <c r="N927" s="21"/>
    </row>
    <row r="928" spans="1:14">
      <c r="A928" s="21"/>
      <c r="B928" s="21"/>
      <c r="C928" s="21"/>
      <c r="D928" s="21"/>
      <c r="E928" s="21"/>
      <c r="F928" s="21"/>
      <c r="G928" s="21"/>
      <c r="H928" s="21"/>
      <c r="I928" s="21"/>
      <c r="J928" s="21"/>
      <c r="K928" s="21"/>
      <c r="L928" s="21"/>
      <c r="M928" s="21"/>
      <c r="N928" s="21"/>
    </row>
    <row r="929" spans="1:14">
      <c r="A929" s="21"/>
      <c r="B929" s="21"/>
      <c r="C929" s="21"/>
      <c r="D929" s="21"/>
      <c r="E929" s="21"/>
      <c r="F929" s="21"/>
      <c r="G929" s="21"/>
      <c r="H929" s="21"/>
      <c r="I929" s="21"/>
      <c r="J929" s="21"/>
      <c r="K929" s="21"/>
      <c r="L929" s="21"/>
      <c r="M929" s="21"/>
      <c r="N929" s="21"/>
    </row>
    <row r="930" spans="1:14">
      <c r="A930" s="21"/>
      <c r="B930" s="21"/>
      <c r="C930" s="21"/>
      <c r="D930" s="21"/>
      <c r="E930" s="21"/>
      <c r="F930" s="21"/>
      <c r="G930" s="21"/>
      <c r="H930" s="21"/>
      <c r="I930" s="21"/>
      <c r="J930" s="21"/>
      <c r="K930" s="21"/>
      <c r="L930" s="21"/>
      <c r="M930" s="21"/>
      <c r="N930" s="21"/>
    </row>
    <row r="931" spans="1:14">
      <c r="A931" s="21"/>
      <c r="B931" s="21"/>
      <c r="C931" s="21"/>
      <c r="D931" s="21"/>
      <c r="E931" s="21"/>
      <c r="F931" s="21"/>
      <c r="G931" s="21"/>
      <c r="H931" s="21"/>
      <c r="I931" s="21"/>
      <c r="J931" s="21"/>
      <c r="K931" s="21"/>
      <c r="L931" s="21"/>
      <c r="M931" s="21"/>
      <c r="N931" s="21"/>
    </row>
    <row r="932" spans="1:14">
      <c r="A932" s="21"/>
      <c r="B932" s="21"/>
      <c r="C932" s="21"/>
      <c r="D932" s="21"/>
      <c r="E932" s="21"/>
      <c r="F932" s="21"/>
      <c r="G932" s="21"/>
      <c r="H932" s="21"/>
      <c r="I932" s="21"/>
      <c r="J932" s="21"/>
      <c r="K932" s="21"/>
      <c r="L932" s="21"/>
      <c r="M932" s="21"/>
      <c r="N932" s="21"/>
    </row>
    <row r="933" spans="1:14">
      <c r="A933" s="21"/>
      <c r="B933" s="21"/>
      <c r="C933" s="21"/>
      <c r="D933" s="21"/>
      <c r="E933" s="21"/>
      <c r="F933" s="21"/>
      <c r="G933" s="21"/>
      <c r="H933" s="21"/>
      <c r="I933" s="21"/>
      <c r="J933" s="21"/>
      <c r="K933" s="21"/>
      <c r="L933" s="21"/>
      <c r="M933" s="21"/>
      <c r="N933" s="21"/>
    </row>
    <row r="934" spans="1:14">
      <c r="A934" s="21"/>
      <c r="B934" s="21"/>
      <c r="C934" s="21"/>
      <c r="D934" s="21"/>
      <c r="E934" s="21"/>
      <c r="F934" s="21"/>
      <c r="G934" s="21"/>
      <c r="H934" s="21"/>
      <c r="I934" s="21"/>
      <c r="J934" s="21"/>
      <c r="K934" s="21"/>
      <c r="L934" s="21"/>
      <c r="M934" s="21"/>
      <c r="N934" s="21"/>
    </row>
    <row r="935" spans="1:14">
      <c r="A935" s="21"/>
      <c r="B935" s="21"/>
      <c r="C935" s="21"/>
      <c r="D935" s="21"/>
      <c r="E935" s="21"/>
      <c r="F935" s="21"/>
      <c r="G935" s="21"/>
      <c r="H935" s="21"/>
      <c r="I935" s="21"/>
      <c r="J935" s="21"/>
      <c r="K935" s="21"/>
      <c r="L935" s="21"/>
      <c r="M935" s="21"/>
      <c r="N935" s="21"/>
    </row>
    <row r="936" spans="1:14">
      <c r="A936" s="21"/>
      <c r="B936" s="21"/>
      <c r="C936" s="21"/>
      <c r="D936" s="21"/>
      <c r="E936" s="21"/>
      <c r="F936" s="21"/>
      <c r="G936" s="21"/>
      <c r="H936" s="21"/>
      <c r="I936" s="21"/>
      <c r="J936" s="21"/>
      <c r="K936" s="21"/>
      <c r="L936" s="21"/>
      <c r="M936" s="21"/>
      <c r="N936" s="21"/>
    </row>
    <row r="937" spans="1:14">
      <c r="A937" s="21"/>
      <c r="B937" s="21"/>
      <c r="C937" s="21"/>
      <c r="D937" s="21"/>
      <c r="E937" s="21"/>
      <c r="F937" s="21"/>
      <c r="G937" s="21"/>
      <c r="H937" s="21"/>
      <c r="I937" s="21"/>
      <c r="J937" s="21"/>
      <c r="K937" s="21"/>
      <c r="L937" s="21"/>
      <c r="M937" s="21"/>
      <c r="N937" s="21"/>
    </row>
    <row r="938" spans="1:14">
      <c r="A938" s="21"/>
      <c r="B938" s="21"/>
      <c r="C938" s="21"/>
      <c r="D938" s="21"/>
      <c r="E938" s="21"/>
      <c r="F938" s="21"/>
      <c r="G938" s="21"/>
      <c r="H938" s="21"/>
      <c r="I938" s="21"/>
      <c r="J938" s="21"/>
      <c r="K938" s="21"/>
      <c r="L938" s="21"/>
      <c r="M938" s="21"/>
      <c r="N938" s="21"/>
    </row>
    <row r="939" spans="1:14">
      <c r="A939" s="21"/>
      <c r="B939" s="21"/>
      <c r="C939" s="21"/>
      <c r="D939" s="21"/>
      <c r="E939" s="21"/>
      <c r="F939" s="21"/>
      <c r="G939" s="21"/>
      <c r="H939" s="21"/>
      <c r="I939" s="21"/>
      <c r="J939" s="21"/>
      <c r="K939" s="21"/>
      <c r="L939" s="21"/>
      <c r="M939" s="21"/>
      <c r="N939" s="21"/>
    </row>
    <row r="940" spans="1:14">
      <c r="A940" s="21"/>
      <c r="B940" s="21"/>
      <c r="C940" s="21"/>
      <c r="D940" s="21"/>
      <c r="E940" s="21"/>
      <c r="F940" s="21"/>
      <c r="G940" s="21"/>
      <c r="H940" s="21"/>
      <c r="I940" s="21"/>
      <c r="J940" s="21"/>
      <c r="K940" s="21"/>
      <c r="L940" s="21"/>
      <c r="M940" s="21"/>
      <c r="N940" s="21"/>
    </row>
    <row r="941" spans="1:14">
      <c r="A941" s="21"/>
      <c r="B941" s="21"/>
      <c r="C941" s="21"/>
      <c r="D941" s="21"/>
      <c r="E941" s="21"/>
      <c r="F941" s="21"/>
      <c r="G941" s="21"/>
      <c r="H941" s="21"/>
      <c r="I941" s="21"/>
      <c r="J941" s="21"/>
      <c r="K941" s="21"/>
      <c r="L941" s="21"/>
      <c r="M941" s="21"/>
      <c r="N941" s="21"/>
    </row>
    <row r="942" spans="1:14">
      <c r="A942" s="21"/>
      <c r="B942" s="21"/>
      <c r="C942" s="21"/>
      <c r="D942" s="21"/>
      <c r="E942" s="21"/>
      <c r="F942" s="21"/>
      <c r="G942" s="21"/>
      <c r="H942" s="21"/>
      <c r="I942" s="21"/>
      <c r="J942" s="21"/>
      <c r="K942" s="21"/>
      <c r="L942" s="21"/>
      <c r="M942" s="21"/>
      <c r="N942" s="21"/>
    </row>
    <row r="943" spans="1:14">
      <c r="A943" s="21"/>
      <c r="B943" s="21"/>
      <c r="C943" s="21"/>
      <c r="D943" s="21"/>
      <c r="E943" s="21"/>
      <c r="F943" s="21"/>
      <c r="G943" s="21"/>
      <c r="H943" s="21"/>
      <c r="I943" s="21"/>
      <c r="J943" s="21"/>
      <c r="K943" s="21"/>
      <c r="L943" s="21"/>
      <c r="M943" s="21"/>
      <c r="N943" s="21"/>
    </row>
    <row r="944" spans="1:14">
      <c r="A944" s="21"/>
      <c r="B944" s="21"/>
      <c r="C944" s="21"/>
      <c r="D944" s="21"/>
      <c r="E944" s="21"/>
      <c r="F944" s="21"/>
      <c r="G944" s="21"/>
      <c r="H944" s="21"/>
      <c r="I944" s="21"/>
      <c r="J944" s="21"/>
      <c r="K944" s="21"/>
      <c r="L944" s="21"/>
      <c r="M944" s="21"/>
      <c r="N944" s="21"/>
    </row>
    <row r="945" spans="1:14">
      <c r="A945" s="21"/>
      <c r="B945" s="21"/>
      <c r="C945" s="21"/>
      <c r="D945" s="21"/>
      <c r="E945" s="21"/>
      <c r="F945" s="21"/>
      <c r="G945" s="21"/>
      <c r="H945" s="21"/>
      <c r="I945" s="21"/>
      <c r="J945" s="21"/>
      <c r="K945" s="21"/>
      <c r="L945" s="21"/>
      <c r="M945" s="21"/>
      <c r="N945" s="21"/>
    </row>
    <row r="946" spans="1:14">
      <c r="A946" s="21"/>
      <c r="B946" s="21"/>
      <c r="C946" s="21"/>
      <c r="D946" s="21"/>
      <c r="E946" s="21"/>
      <c r="F946" s="21"/>
      <c r="G946" s="21"/>
      <c r="H946" s="21"/>
      <c r="I946" s="21"/>
      <c r="J946" s="21"/>
      <c r="K946" s="21"/>
      <c r="L946" s="21"/>
      <c r="M946" s="21"/>
      <c r="N946" s="21"/>
    </row>
    <row r="947" spans="1:14">
      <c r="A947" s="21"/>
      <c r="B947" s="21"/>
      <c r="C947" s="21"/>
      <c r="D947" s="21"/>
      <c r="E947" s="21"/>
      <c r="F947" s="21"/>
      <c r="G947" s="21"/>
      <c r="H947" s="21"/>
      <c r="I947" s="21"/>
      <c r="J947" s="21"/>
      <c r="K947" s="21"/>
      <c r="L947" s="21"/>
      <c r="M947" s="21"/>
      <c r="N947" s="21"/>
    </row>
    <row r="948" spans="1:14">
      <c r="A948" s="21"/>
      <c r="B948" s="21"/>
      <c r="C948" s="21"/>
      <c r="D948" s="21"/>
      <c r="E948" s="21"/>
      <c r="F948" s="21"/>
      <c r="G948" s="21"/>
      <c r="H948" s="21"/>
      <c r="I948" s="21"/>
      <c r="J948" s="21"/>
      <c r="K948" s="21"/>
      <c r="L948" s="21"/>
      <c r="M948" s="21"/>
      <c r="N948" s="21"/>
    </row>
    <row r="949" spans="1:14">
      <c r="A949" s="21"/>
      <c r="B949" s="21"/>
      <c r="C949" s="21"/>
      <c r="D949" s="21"/>
      <c r="E949" s="21"/>
      <c r="F949" s="21"/>
      <c r="G949" s="21"/>
      <c r="H949" s="21"/>
      <c r="I949" s="21"/>
      <c r="J949" s="21"/>
      <c r="K949" s="21"/>
      <c r="L949" s="21"/>
      <c r="M949" s="21"/>
      <c r="N949" s="21"/>
    </row>
    <row r="950" spans="1:14">
      <c r="A950" s="21"/>
      <c r="B950" s="21"/>
      <c r="C950" s="21"/>
      <c r="D950" s="21"/>
      <c r="E950" s="21"/>
      <c r="F950" s="21"/>
      <c r="G950" s="21"/>
      <c r="H950" s="21"/>
      <c r="I950" s="21"/>
      <c r="J950" s="21"/>
      <c r="K950" s="21"/>
      <c r="L950" s="21"/>
      <c r="M950" s="21"/>
      <c r="N950" s="21"/>
    </row>
    <row r="951" spans="1:14">
      <c r="A951" s="21"/>
      <c r="B951" s="21"/>
      <c r="C951" s="21"/>
      <c r="D951" s="21"/>
      <c r="E951" s="21"/>
      <c r="F951" s="21"/>
      <c r="G951" s="21"/>
      <c r="H951" s="21"/>
      <c r="I951" s="21"/>
      <c r="J951" s="21"/>
      <c r="K951" s="21"/>
      <c r="L951" s="21"/>
      <c r="M951" s="21"/>
      <c r="N951" s="21"/>
    </row>
    <row r="952" spans="1:14">
      <c r="A952" s="21"/>
      <c r="B952" s="21"/>
      <c r="C952" s="21"/>
      <c r="D952" s="21"/>
      <c r="E952" s="21"/>
      <c r="F952" s="21"/>
      <c r="G952" s="21"/>
      <c r="H952" s="21"/>
      <c r="I952" s="21"/>
      <c r="J952" s="21"/>
      <c r="K952" s="21"/>
      <c r="L952" s="21"/>
      <c r="M952" s="21"/>
      <c r="N952" s="21"/>
    </row>
    <row r="953" spans="1:14">
      <c r="A953" s="21"/>
      <c r="B953" s="21"/>
      <c r="C953" s="21"/>
      <c r="D953" s="21"/>
      <c r="E953" s="21"/>
      <c r="F953" s="21"/>
      <c r="G953" s="21"/>
      <c r="H953" s="21"/>
      <c r="I953" s="21"/>
      <c r="J953" s="21"/>
      <c r="K953" s="21"/>
      <c r="L953" s="21"/>
      <c r="M953" s="21"/>
      <c r="N953" s="21"/>
    </row>
    <row r="954" spans="1:14">
      <c r="A954" s="21"/>
      <c r="B954" s="21"/>
      <c r="C954" s="21"/>
      <c r="D954" s="21"/>
      <c r="E954" s="21"/>
      <c r="F954" s="21"/>
      <c r="G954" s="21"/>
      <c r="H954" s="21"/>
      <c r="I954" s="21"/>
      <c r="J954" s="21"/>
      <c r="K954" s="21"/>
      <c r="L954" s="21"/>
      <c r="M954" s="21"/>
      <c r="N954" s="21"/>
    </row>
    <row r="955" spans="1:14">
      <c r="A955" s="21"/>
      <c r="B955" s="21"/>
      <c r="C955" s="21"/>
      <c r="D955" s="21"/>
      <c r="E955" s="21"/>
      <c r="F955" s="21"/>
      <c r="G955" s="21"/>
      <c r="H955" s="21"/>
      <c r="I955" s="21"/>
      <c r="J955" s="21"/>
      <c r="K955" s="21"/>
      <c r="L955" s="21"/>
      <c r="M955" s="21"/>
      <c r="N955" s="21"/>
    </row>
    <row r="956" spans="1:14">
      <c r="A956" s="21"/>
      <c r="B956" s="21"/>
      <c r="C956" s="21"/>
      <c r="D956" s="21"/>
      <c r="E956" s="21"/>
      <c r="F956" s="21"/>
      <c r="G956" s="21"/>
      <c r="H956" s="21"/>
      <c r="I956" s="21"/>
      <c r="J956" s="21"/>
      <c r="K956" s="21"/>
      <c r="L956" s="21"/>
      <c r="M956" s="21"/>
      <c r="N956" s="21"/>
    </row>
    <row r="957" spans="1:14">
      <c r="A957" s="21"/>
      <c r="B957" s="21"/>
      <c r="C957" s="21"/>
      <c r="D957" s="21"/>
      <c r="E957" s="21"/>
      <c r="F957" s="21"/>
      <c r="G957" s="21"/>
      <c r="H957" s="21"/>
      <c r="I957" s="21"/>
      <c r="J957" s="21"/>
      <c r="K957" s="21"/>
      <c r="L957" s="21"/>
      <c r="M957" s="21"/>
      <c r="N957" s="21"/>
    </row>
    <row r="958" spans="1:14">
      <c r="A958" s="21"/>
      <c r="B958" s="21"/>
      <c r="C958" s="21"/>
      <c r="D958" s="21"/>
      <c r="E958" s="21"/>
      <c r="F958" s="21"/>
      <c r="G958" s="21"/>
      <c r="H958" s="21"/>
      <c r="I958" s="21"/>
      <c r="J958" s="21"/>
      <c r="K958" s="21"/>
      <c r="L958" s="21"/>
      <c r="M958" s="21"/>
      <c r="N958" s="21"/>
    </row>
    <row r="959" spans="1:14">
      <c r="A959" s="21"/>
      <c r="B959" s="21"/>
      <c r="C959" s="21"/>
      <c r="D959" s="21"/>
      <c r="E959" s="21"/>
      <c r="F959" s="21"/>
      <c r="G959" s="21"/>
      <c r="H959" s="21"/>
      <c r="I959" s="21"/>
      <c r="J959" s="21"/>
      <c r="K959" s="21"/>
      <c r="L959" s="21"/>
      <c r="M959" s="21"/>
      <c r="N959" s="21"/>
    </row>
    <row r="960" spans="1:14">
      <c r="A960" s="21"/>
      <c r="B960" s="21"/>
      <c r="C960" s="21"/>
      <c r="D960" s="21"/>
      <c r="E960" s="21"/>
      <c r="F960" s="21"/>
      <c r="G960" s="21"/>
      <c r="H960" s="21"/>
      <c r="I960" s="21"/>
      <c r="J960" s="21"/>
      <c r="K960" s="21"/>
      <c r="L960" s="21"/>
      <c r="M960" s="21"/>
      <c r="N960" s="21"/>
    </row>
    <row r="961" spans="1:14">
      <c r="A961" s="21"/>
      <c r="B961" s="21"/>
      <c r="C961" s="21"/>
      <c r="D961" s="21"/>
      <c r="E961" s="21"/>
      <c r="F961" s="21"/>
      <c r="G961" s="21"/>
      <c r="H961" s="21"/>
      <c r="I961" s="21"/>
      <c r="J961" s="21"/>
      <c r="K961" s="21"/>
      <c r="L961" s="21"/>
      <c r="M961" s="21"/>
      <c r="N961" s="21"/>
    </row>
    <row r="962" spans="1:14">
      <c r="A962" s="21"/>
      <c r="B962" s="21"/>
      <c r="C962" s="21"/>
      <c r="D962" s="21"/>
      <c r="E962" s="21"/>
      <c r="F962" s="21"/>
      <c r="G962" s="21"/>
      <c r="H962" s="21"/>
      <c r="I962" s="21"/>
      <c r="J962" s="21"/>
      <c r="K962" s="21"/>
      <c r="L962" s="21"/>
      <c r="M962" s="21"/>
      <c r="N962" s="21"/>
    </row>
    <row r="963" spans="1:14">
      <c r="A963" s="21"/>
      <c r="B963" s="21"/>
      <c r="C963" s="21"/>
      <c r="D963" s="21"/>
      <c r="E963" s="21"/>
      <c r="F963" s="21"/>
      <c r="G963" s="21"/>
      <c r="H963" s="21"/>
      <c r="I963" s="21"/>
      <c r="J963" s="21"/>
      <c r="K963" s="21"/>
      <c r="L963" s="21"/>
      <c r="M963" s="21"/>
      <c r="N963" s="21"/>
    </row>
    <row r="964" spans="1:14">
      <c r="A964" s="21"/>
      <c r="B964" s="21"/>
      <c r="C964" s="21"/>
      <c r="D964" s="21"/>
      <c r="E964" s="21"/>
      <c r="F964" s="21"/>
      <c r="G964" s="21"/>
      <c r="H964" s="21"/>
      <c r="I964" s="21"/>
      <c r="J964" s="21"/>
      <c r="K964" s="21"/>
      <c r="L964" s="21"/>
      <c r="M964" s="21"/>
      <c r="N964" s="21"/>
    </row>
    <row r="965" spans="1:14">
      <c r="A965" s="21"/>
      <c r="B965" s="21"/>
      <c r="C965" s="21"/>
      <c r="D965" s="21"/>
      <c r="E965" s="21"/>
      <c r="F965" s="21"/>
      <c r="G965" s="21"/>
      <c r="H965" s="21"/>
      <c r="I965" s="21"/>
      <c r="J965" s="21"/>
      <c r="K965" s="21"/>
      <c r="L965" s="21"/>
      <c r="M965" s="21"/>
      <c r="N965" s="21"/>
    </row>
    <row r="966" spans="1:14">
      <c r="A966" s="21"/>
      <c r="B966" s="21"/>
      <c r="C966" s="21"/>
      <c r="D966" s="21"/>
      <c r="E966" s="21"/>
      <c r="F966" s="21"/>
      <c r="G966" s="21"/>
      <c r="H966" s="21"/>
      <c r="I966" s="21"/>
      <c r="J966" s="21"/>
      <c r="K966" s="21"/>
      <c r="L966" s="21"/>
      <c r="M966" s="21"/>
      <c r="N966" s="21"/>
    </row>
    <row r="967" spans="1:14">
      <c r="A967" s="21"/>
      <c r="B967" s="21"/>
      <c r="C967" s="21"/>
      <c r="D967" s="21"/>
      <c r="E967" s="21"/>
      <c r="F967" s="21"/>
      <c r="G967" s="21"/>
      <c r="H967" s="21"/>
      <c r="I967" s="21"/>
      <c r="J967" s="21"/>
      <c r="K967" s="21"/>
      <c r="L967" s="21"/>
      <c r="M967" s="21"/>
      <c r="N967" s="21"/>
    </row>
    <row r="968" spans="1:14">
      <c r="A968" s="21"/>
      <c r="B968" s="21"/>
      <c r="C968" s="21"/>
      <c r="D968" s="21"/>
      <c r="E968" s="21"/>
      <c r="F968" s="21"/>
      <c r="G968" s="21"/>
      <c r="H968" s="21"/>
      <c r="I968" s="21"/>
      <c r="J968" s="21"/>
      <c r="K968" s="21"/>
      <c r="L968" s="21"/>
      <c r="M968" s="21"/>
      <c r="N968" s="21"/>
    </row>
    <row r="969" spans="1:14">
      <c r="A969" s="21"/>
      <c r="B969" s="21"/>
      <c r="C969" s="21"/>
      <c r="D969" s="21"/>
      <c r="E969" s="21"/>
      <c r="F969" s="21"/>
      <c r="G969" s="21"/>
      <c r="H969" s="21"/>
      <c r="I969" s="21"/>
      <c r="J969" s="21"/>
      <c r="K969" s="21"/>
      <c r="L969" s="21"/>
      <c r="M969" s="21"/>
      <c r="N969" s="21"/>
    </row>
    <row r="970" spans="1:14">
      <c r="A970" s="21"/>
      <c r="B970" s="21"/>
      <c r="C970" s="21"/>
      <c r="D970" s="21"/>
      <c r="E970" s="21"/>
      <c r="F970" s="21"/>
      <c r="G970" s="21"/>
      <c r="H970" s="21"/>
      <c r="I970" s="21"/>
      <c r="J970" s="21"/>
      <c r="K970" s="21"/>
      <c r="L970" s="21"/>
      <c r="M970" s="21"/>
      <c r="N970" s="21"/>
    </row>
    <row r="971" spans="1:14">
      <c r="A971" s="21"/>
      <c r="B971" s="21"/>
      <c r="C971" s="21"/>
      <c r="D971" s="21"/>
      <c r="E971" s="21"/>
      <c r="F971" s="21"/>
      <c r="G971" s="21"/>
      <c r="H971" s="21"/>
      <c r="I971" s="21"/>
      <c r="J971" s="21"/>
      <c r="K971" s="21"/>
      <c r="L971" s="21"/>
      <c r="M971" s="21"/>
      <c r="N971" s="21"/>
    </row>
    <row r="972" spans="1:14">
      <c r="A972" s="21"/>
      <c r="B972" s="21"/>
      <c r="C972" s="21"/>
      <c r="D972" s="21"/>
      <c r="E972" s="21"/>
      <c r="F972" s="21"/>
      <c r="G972" s="21"/>
      <c r="H972" s="21"/>
      <c r="I972" s="21"/>
      <c r="J972" s="21"/>
      <c r="K972" s="21"/>
      <c r="L972" s="21"/>
      <c r="M972" s="21"/>
      <c r="N972" s="21"/>
    </row>
    <row r="973" spans="1:14">
      <c r="A973" s="21"/>
      <c r="B973" s="21"/>
      <c r="C973" s="21"/>
      <c r="D973" s="21"/>
      <c r="E973" s="21"/>
      <c r="F973" s="21"/>
      <c r="G973" s="21"/>
      <c r="H973" s="21"/>
      <c r="I973" s="21"/>
      <c r="J973" s="21"/>
      <c r="K973" s="21"/>
      <c r="L973" s="21"/>
      <c r="M973" s="21"/>
      <c r="N973" s="21"/>
    </row>
    <row r="974" spans="1:14">
      <c r="A974" s="21"/>
      <c r="B974" s="21"/>
      <c r="C974" s="21"/>
      <c r="D974" s="21"/>
      <c r="E974" s="21"/>
      <c r="F974" s="21"/>
      <c r="G974" s="21"/>
      <c r="H974" s="21"/>
      <c r="I974" s="21"/>
      <c r="J974" s="21"/>
      <c r="K974" s="21"/>
      <c r="L974" s="21"/>
      <c r="M974" s="21"/>
      <c r="N974" s="21"/>
    </row>
    <row r="975" spans="1:14">
      <c r="A975" s="21"/>
      <c r="B975" s="21"/>
      <c r="C975" s="21"/>
      <c r="D975" s="21"/>
      <c r="E975" s="21"/>
      <c r="F975" s="21"/>
      <c r="G975" s="21"/>
      <c r="H975" s="21"/>
      <c r="I975" s="21"/>
      <c r="J975" s="21"/>
      <c r="K975" s="21"/>
      <c r="L975" s="21"/>
      <c r="M975" s="21"/>
      <c r="N975" s="21"/>
    </row>
    <row r="976" spans="1:14">
      <c r="A976" s="21"/>
      <c r="B976" s="21"/>
      <c r="C976" s="21"/>
      <c r="D976" s="21"/>
      <c r="E976" s="21"/>
      <c r="F976" s="21"/>
      <c r="G976" s="21"/>
      <c r="H976" s="21"/>
      <c r="I976" s="21"/>
      <c r="J976" s="21"/>
      <c r="K976" s="21"/>
      <c r="L976" s="21"/>
      <c r="M976" s="21"/>
      <c r="N976" s="21"/>
    </row>
    <row r="977" spans="1:14">
      <c r="A977" s="21"/>
      <c r="B977" s="21"/>
      <c r="C977" s="21"/>
      <c r="D977" s="21"/>
      <c r="E977" s="21"/>
      <c r="F977" s="21"/>
      <c r="G977" s="21"/>
      <c r="H977" s="21"/>
      <c r="I977" s="21"/>
      <c r="J977" s="21"/>
      <c r="K977" s="21"/>
      <c r="L977" s="21"/>
      <c r="M977" s="21"/>
      <c r="N977" s="21"/>
    </row>
    <row r="978" spans="1:14">
      <c r="A978" s="21"/>
      <c r="B978" s="21"/>
      <c r="C978" s="21"/>
      <c r="D978" s="21"/>
      <c r="E978" s="21"/>
      <c r="F978" s="21"/>
      <c r="G978" s="21"/>
      <c r="H978" s="21"/>
      <c r="I978" s="21"/>
      <c r="J978" s="21"/>
      <c r="K978" s="21"/>
      <c r="L978" s="21"/>
      <c r="M978" s="21"/>
      <c r="N978" s="21"/>
    </row>
    <row r="979" spans="1:14">
      <c r="A979" s="21"/>
      <c r="B979" s="21"/>
      <c r="C979" s="21"/>
      <c r="D979" s="21"/>
      <c r="E979" s="21"/>
      <c r="F979" s="21"/>
      <c r="G979" s="21"/>
      <c r="H979" s="21"/>
      <c r="I979" s="21"/>
      <c r="J979" s="21"/>
      <c r="K979" s="21"/>
      <c r="L979" s="21"/>
      <c r="M979" s="21"/>
      <c r="N979" s="21"/>
    </row>
    <row r="980" spans="1:14">
      <c r="A980" s="21"/>
      <c r="B980" s="21"/>
      <c r="C980" s="21"/>
      <c r="D980" s="21"/>
      <c r="E980" s="21"/>
      <c r="F980" s="21"/>
      <c r="G980" s="21"/>
      <c r="H980" s="21"/>
      <c r="I980" s="21"/>
      <c r="J980" s="21"/>
      <c r="K980" s="21"/>
      <c r="L980" s="21"/>
      <c r="M980" s="21"/>
      <c r="N980" s="21"/>
    </row>
    <row r="981" spans="1:14">
      <c r="A981" s="21"/>
      <c r="B981" s="21"/>
      <c r="C981" s="21"/>
      <c r="D981" s="21"/>
      <c r="E981" s="21"/>
      <c r="F981" s="21"/>
      <c r="G981" s="21"/>
      <c r="H981" s="21"/>
      <c r="I981" s="21"/>
      <c r="J981" s="21"/>
      <c r="K981" s="21"/>
      <c r="L981" s="21"/>
      <c r="M981" s="21"/>
      <c r="N981" s="21"/>
    </row>
    <row r="982" spans="1:14">
      <c r="A982" s="21"/>
      <c r="B982" s="21"/>
      <c r="C982" s="21"/>
      <c r="D982" s="21"/>
      <c r="E982" s="21"/>
      <c r="F982" s="21"/>
      <c r="G982" s="21"/>
      <c r="H982" s="21"/>
      <c r="I982" s="21"/>
      <c r="J982" s="21"/>
      <c r="K982" s="21"/>
      <c r="L982" s="21"/>
      <c r="M982" s="21"/>
      <c r="N982" s="21"/>
    </row>
    <row r="983" spans="1:14">
      <c r="A983" s="21"/>
      <c r="B983" s="21"/>
      <c r="C983" s="21"/>
      <c r="D983" s="21"/>
      <c r="E983" s="21"/>
      <c r="F983" s="21"/>
      <c r="G983" s="21"/>
      <c r="H983" s="21"/>
      <c r="I983" s="21"/>
      <c r="J983" s="21"/>
      <c r="K983" s="21"/>
      <c r="L983" s="21"/>
      <c r="M983" s="21"/>
      <c r="N983" s="21"/>
    </row>
    <row r="984" spans="1:14">
      <c r="A984" s="21"/>
      <c r="B984" s="21"/>
      <c r="C984" s="21"/>
      <c r="D984" s="21"/>
      <c r="E984" s="21"/>
      <c r="F984" s="21"/>
      <c r="G984" s="21"/>
      <c r="H984" s="21"/>
      <c r="I984" s="21"/>
      <c r="J984" s="21"/>
      <c r="K984" s="21"/>
      <c r="L984" s="21"/>
      <c r="M984" s="21"/>
      <c r="N984" s="21"/>
    </row>
    <row r="985" spans="1:14">
      <c r="A985" s="21"/>
      <c r="B985" s="21"/>
      <c r="C985" s="21"/>
      <c r="D985" s="21"/>
      <c r="E985" s="21"/>
      <c r="F985" s="21"/>
      <c r="G985" s="21"/>
      <c r="H985" s="21"/>
      <c r="I985" s="21"/>
      <c r="J985" s="21"/>
      <c r="K985" s="21"/>
      <c r="L985" s="21"/>
      <c r="M985" s="21"/>
      <c r="N985" s="21"/>
    </row>
    <row r="986" spans="1:14">
      <c r="A986" s="21"/>
      <c r="B986" s="21"/>
      <c r="C986" s="21"/>
      <c r="D986" s="21"/>
      <c r="E986" s="21"/>
      <c r="F986" s="21"/>
      <c r="G986" s="21"/>
      <c r="H986" s="21"/>
      <c r="I986" s="21"/>
      <c r="J986" s="21"/>
      <c r="K986" s="21"/>
      <c r="L986" s="21"/>
      <c r="M986" s="21"/>
      <c r="N986" s="21"/>
    </row>
    <row r="987" spans="1:14">
      <c r="A987" s="21"/>
      <c r="B987" s="21"/>
      <c r="C987" s="21"/>
      <c r="D987" s="21"/>
      <c r="E987" s="21"/>
      <c r="F987" s="21"/>
      <c r="G987" s="21"/>
      <c r="H987" s="21"/>
      <c r="I987" s="21"/>
      <c r="J987" s="21"/>
      <c r="K987" s="21"/>
      <c r="L987" s="21"/>
      <c r="M987" s="21"/>
      <c r="N987" s="21"/>
    </row>
    <row r="988" spans="1:14">
      <c r="A988" s="21"/>
      <c r="B988" s="21"/>
      <c r="C988" s="21"/>
      <c r="D988" s="21"/>
      <c r="E988" s="21"/>
      <c r="F988" s="21"/>
      <c r="G988" s="21"/>
      <c r="H988" s="21"/>
      <c r="I988" s="21"/>
      <c r="J988" s="21"/>
      <c r="K988" s="21"/>
      <c r="L988" s="21"/>
      <c r="M988" s="21"/>
      <c r="N988" s="21"/>
    </row>
    <row r="989" spans="1:14">
      <c r="A989" s="21"/>
      <c r="B989" s="21"/>
      <c r="C989" s="21"/>
      <c r="D989" s="21"/>
      <c r="E989" s="21"/>
      <c r="F989" s="21"/>
      <c r="G989" s="21"/>
      <c r="H989" s="21"/>
      <c r="I989" s="21"/>
      <c r="J989" s="21"/>
      <c r="K989" s="21"/>
      <c r="L989" s="21"/>
      <c r="M989" s="21"/>
      <c r="N989" s="21"/>
    </row>
    <row r="990" spans="1:14">
      <c r="A990" s="21"/>
      <c r="B990" s="21"/>
      <c r="C990" s="21"/>
      <c r="D990" s="21"/>
      <c r="E990" s="21"/>
      <c r="F990" s="21"/>
      <c r="G990" s="21"/>
      <c r="H990" s="21"/>
      <c r="I990" s="21"/>
      <c r="J990" s="21"/>
      <c r="K990" s="21"/>
      <c r="L990" s="21"/>
      <c r="M990" s="21"/>
      <c r="N990" s="21"/>
    </row>
    <row r="991" spans="1:14">
      <c r="A991" s="21"/>
      <c r="B991" s="21"/>
      <c r="C991" s="21"/>
      <c r="D991" s="21"/>
      <c r="E991" s="21"/>
      <c r="F991" s="21"/>
      <c r="G991" s="21"/>
      <c r="H991" s="21"/>
      <c r="I991" s="21"/>
      <c r="J991" s="21"/>
      <c r="K991" s="21"/>
      <c r="L991" s="21"/>
      <c r="M991" s="21"/>
      <c r="N991" s="21"/>
    </row>
    <row r="992" spans="1:14">
      <c r="A992" s="21"/>
      <c r="B992" s="21"/>
      <c r="C992" s="21"/>
      <c r="D992" s="21"/>
      <c r="E992" s="21"/>
      <c r="F992" s="21"/>
      <c r="G992" s="21"/>
      <c r="H992" s="21"/>
      <c r="I992" s="21"/>
      <c r="J992" s="21"/>
      <c r="K992" s="21"/>
      <c r="L992" s="21"/>
      <c r="M992" s="21"/>
      <c r="N992" s="21"/>
    </row>
    <row r="993" spans="1:14">
      <c r="A993" s="21"/>
      <c r="B993" s="21"/>
      <c r="C993" s="21"/>
      <c r="D993" s="21"/>
      <c r="E993" s="21"/>
      <c r="F993" s="21"/>
      <c r="G993" s="21"/>
      <c r="H993" s="21"/>
      <c r="I993" s="21"/>
      <c r="J993" s="21"/>
      <c r="K993" s="21"/>
      <c r="L993" s="21"/>
      <c r="M993" s="21"/>
      <c r="N993" s="21"/>
    </row>
    <row r="994" spans="1:14">
      <c r="A994" s="21"/>
      <c r="B994" s="21"/>
      <c r="C994" s="21"/>
      <c r="D994" s="21"/>
      <c r="E994" s="21"/>
      <c r="F994" s="21"/>
      <c r="G994" s="21"/>
      <c r="H994" s="21"/>
      <c r="I994" s="21"/>
      <c r="J994" s="21"/>
      <c r="K994" s="21"/>
      <c r="L994" s="21"/>
      <c r="M994" s="21"/>
      <c r="N994" s="21"/>
    </row>
    <row r="995" spans="1:14">
      <c r="A995" s="21"/>
      <c r="B995" s="21"/>
      <c r="C995" s="21"/>
      <c r="D995" s="21"/>
      <c r="E995" s="21"/>
      <c r="F995" s="21"/>
      <c r="G995" s="21"/>
      <c r="H995" s="21"/>
      <c r="I995" s="21"/>
      <c r="J995" s="21"/>
      <c r="K995" s="21"/>
      <c r="L995" s="21"/>
      <c r="M995" s="21"/>
      <c r="N995" s="21"/>
    </row>
    <row r="996" spans="1:14">
      <c r="A996" s="21"/>
      <c r="B996" s="21"/>
      <c r="C996" s="21"/>
      <c r="D996" s="21"/>
      <c r="E996" s="21"/>
      <c r="F996" s="21"/>
      <c r="G996" s="21"/>
      <c r="H996" s="21"/>
      <c r="I996" s="21"/>
      <c r="J996" s="21"/>
      <c r="K996" s="21"/>
      <c r="L996" s="21"/>
      <c r="M996" s="21"/>
      <c r="N996" s="21"/>
    </row>
    <row r="997" spans="1:14">
      <c r="A997" s="21"/>
      <c r="B997" s="21"/>
      <c r="C997" s="21"/>
      <c r="D997" s="21"/>
      <c r="E997" s="21"/>
      <c r="F997" s="21"/>
      <c r="G997" s="21"/>
      <c r="H997" s="21"/>
      <c r="I997" s="21"/>
      <c r="J997" s="21"/>
      <c r="K997" s="21"/>
      <c r="L997" s="21"/>
      <c r="M997" s="21"/>
      <c r="N997" s="21"/>
    </row>
    <row r="998" spans="1:14">
      <c r="A998" s="21"/>
      <c r="B998" s="21"/>
      <c r="C998" s="21"/>
      <c r="D998" s="21"/>
      <c r="E998" s="21"/>
      <c r="F998" s="21"/>
      <c r="G998" s="21"/>
      <c r="H998" s="21"/>
      <c r="I998" s="21"/>
      <c r="J998" s="21"/>
      <c r="K998" s="21"/>
      <c r="L998" s="21"/>
      <c r="M998" s="21"/>
      <c r="N998" s="21"/>
    </row>
    <row r="999" spans="1:14">
      <c r="A999" s="21"/>
      <c r="B999" s="21"/>
      <c r="C999" s="21"/>
      <c r="D999" s="21"/>
      <c r="E999" s="21"/>
      <c r="F999" s="21"/>
      <c r="G999" s="21"/>
      <c r="H999" s="21"/>
      <c r="I999" s="21"/>
      <c r="J999" s="21"/>
      <c r="K999" s="21"/>
      <c r="L999" s="21"/>
      <c r="M999" s="21"/>
      <c r="N999" s="21"/>
    </row>
    <row r="1000" spans="1:14">
      <c r="A1000" s="21"/>
      <c r="B1000" s="21"/>
      <c r="C1000" s="21"/>
      <c r="D1000" s="21"/>
      <c r="E1000" s="21"/>
      <c r="F1000" s="21"/>
      <c r="G1000" s="21"/>
      <c r="H1000" s="21"/>
      <c r="I1000" s="21"/>
      <c r="J1000" s="21"/>
      <c r="K1000" s="21"/>
      <c r="L1000" s="21"/>
      <c r="M1000" s="21"/>
      <c r="N1000" s="21"/>
    </row>
    <row r="1001" spans="1:14">
      <c r="A1001" s="21"/>
      <c r="B1001" s="21"/>
      <c r="C1001" s="21"/>
      <c r="D1001" s="21"/>
      <c r="E1001" s="21"/>
      <c r="F1001" s="21"/>
      <c r="G1001" s="21"/>
      <c r="H1001" s="21"/>
      <c r="I1001" s="21"/>
      <c r="J1001" s="21"/>
      <c r="K1001" s="21"/>
      <c r="L1001" s="21"/>
      <c r="M1001" s="21"/>
      <c r="N1001" s="21"/>
    </row>
    <row r="1002" spans="1:14">
      <c r="A1002" s="21"/>
      <c r="B1002" s="21"/>
      <c r="C1002" s="21"/>
      <c r="D1002" s="21"/>
      <c r="E1002" s="21"/>
      <c r="F1002" s="21"/>
      <c r="G1002" s="21"/>
      <c r="H1002" s="21"/>
      <c r="I1002" s="21"/>
      <c r="J1002" s="21"/>
      <c r="K1002" s="21"/>
      <c r="L1002" s="21"/>
      <c r="M1002" s="21"/>
      <c r="N1002" s="21"/>
    </row>
    <row r="1003" spans="1:14">
      <c r="A1003" s="21"/>
      <c r="B1003" s="21"/>
      <c r="C1003" s="21"/>
      <c r="D1003" s="21"/>
      <c r="E1003" s="21"/>
      <c r="F1003" s="21"/>
      <c r="G1003" s="21"/>
      <c r="H1003" s="21"/>
      <c r="I1003" s="21"/>
      <c r="J1003" s="21"/>
      <c r="K1003" s="21"/>
      <c r="L1003" s="21"/>
      <c r="M1003" s="21"/>
      <c r="N1003" s="21"/>
    </row>
    <row r="1004" spans="1:14">
      <c r="A1004" s="21"/>
      <c r="B1004" s="21"/>
      <c r="C1004" s="21"/>
      <c r="D1004" s="21"/>
      <c r="E1004" s="21"/>
      <c r="F1004" s="21"/>
      <c r="G1004" s="21"/>
      <c r="H1004" s="21"/>
      <c r="I1004" s="21"/>
      <c r="J1004" s="21"/>
      <c r="K1004" s="21"/>
      <c r="L1004" s="21"/>
      <c r="M1004" s="21"/>
      <c r="N1004" s="21"/>
    </row>
    <row r="1005" spans="1:14">
      <c r="A1005" s="21"/>
      <c r="B1005" s="21"/>
      <c r="C1005" s="21"/>
      <c r="D1005" s="21"/>
      <c r="E1005" s="21"/>
      <c r="F1005" s="21"/>
      <c r="G1005" s="21"/>
      <c r="H1005" s="21"/>
      <c r="I1005" s="21"/>
      <c r="J1005" s="21"/>
      <c r="K1005" s="21"/>
      <c r="L1005" s="21"/>
      <c r="M1005" s="21"/>
      <c r="N1005" s="21"/>
    </row>
    <row r="1006" spans="1:14">
      <c r="A1006" s="21"/>
      <c r="B1006" s="21"/>
      <c r="C1006" s="21"/>
      <c r="D1006" s="21"/>
      <c r="E1006" s="21"/>
      <c r="F1006" s="21"/>
      <c r="G1006" s="21"/>
      <c r="H1006" s="21"/>
      <c r="I1006" s="21"/>
      <c r="J1006" s="21"/>
      <c r="K1006" s="21"/>
      <c r="L1006" s="21"/>
      <c r="M1006" s="21"/>
      <c r="N1006" s="21"/>
    </row>
    <row r="1007" spans="1:14">
      <c r="A1007" s="21"/>
      <c r="B1007" s="21"/>
      <c r="C1007" s="21"/>
      <c r="D1007" s="21"/>
      <c r="E1007" s="21"/>
      <c r="F1007" s="21"/>
      <c r="G1007" s="21"/>
      <c r="H1007" s="21"/>
      <c r="I1007" s="21"/>
      <c r="J1007" s="21"/>
      <c r="K1007" s="21"/>
      <c r="L1007" s="21"/>
      <c r="M1007" s="21"/>
      <c r="N1007" s="21"/>
    </row>
    <row r="1008" spans="1:14">
      <c r="A1008" s="21"/>
      <c r="B1008" s="21"/>
      <c r="C1008" s="21"/>
      <c r="D1008" s="21"/>
      <c r="E1008" s="21"/>
      <c r="F1008" s="21"/>
      <c r="G1008" s="21"/>
      <c r="H1008" s="21"/>
      <c r="I1008" s="21"/>
      <c r="J1008" s="21"/>
      <c r="K1008" s="21"/>
      <c r="L1008" s="21"/>
      <c r="M1008" s="21"/>
      <c r="N1008" s="21"/>
    </row>
    <row r="1009" spans="1:14">
      <c r="A1009" s="21"/>
      <c r="B1009" s="21"/>
      <c r="C1009" s="21"/>
      <c r="D1009" s="21"/>
      <c r="E1009" s="21"/>
      <c r="F1009" s="21"/>
      <c r="G1009" s="21"/>
      <c r="H1009" s="21"/>
      <c r="I1009" s="21"/>
      <c r="J1009" s="21"/>
      <c r="K1009" s="21"/>
      <c r="L1009" s="21"/>
      <c r="M1009" s="21"/>
      <c r="N1009" s="21"/>
    </row>
    <row r="1010" spans="1:14">
      <c r="A1010" s="21"/>
      <c r="B1010" s="21"/>
      <c r="C1010" s="21"/>
      <c r="D1010" s="21"/>
      <c r="E1010" s="21"/>
      <c r="F1010" s="21"/>
      <c r="G1010" s="21"/>
      <c r="H1010" s="21"/>
      <c r="I1010" s="21"/>
      <c r="J1010" s="21"/>
      <c r="K1010" s="21"/>
      <c r="L1010" s="21"/>
      <c r="M1010" s="21"/>
      <c r="N1010" s="21"/>
    </row>
    <row r="1011" spans="1:14">
      <c r="A1011" s="21"/>
      <c r="B1011" s="21"/>
      <c r="C1011" s="21"/>
      <c r="D1011" s="21"/>
      <c r="E1011" s="21"/>
      <c r="F1011" s="21"/>
      <c r="G1011" s="21"/>
      <c r="H1011" s="21"/>
      <c r="I1011" s="21"/>
      <c r="J1011" s="21"/>
      <c r="K1011" s="21"/>
      <c r="L1011" s="21"/>
      <c r="M1011" s="21"/>
      <c r="N1011" s="21"/>
    </row>
    <row r="1012" spans="1:14">
      <c r="A1012" s="21"/>
      <c r="B1012" s="21"/>
      <c r="C1012" s="21"/>
      <c r="D1012" s="21"/>
      <c r="E1012" s="21"/>
      <c r="F1012" s="21"/>
      <c r="G1012" s="21"/>
      <c r="H1012" s="21"/>
      <c r="I1012" s="21"/>
      <c r="J1012" s="21"/>
      <c r="K1012" s="21"/>
      <c r="L1012" s="21"/>
      <c r="M1012" s="21"/>
      <c r="N1012" s="21"/>
    </row>
  </sheetData>
  <pageMargins left="0.7" right="0.7" top="0.75" bottom="0.75" header="0.3" footer="0.3"/>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pageSetUpPr fitToPage="1"/>
  </sheetPr>
  <dimension ref="A1:N809"/>
  <sheetViews>
    <sheetView topLeftCell="H159" workbookViewId="0">
      <selection activeCell="G175" sqref="G175"/>
    </sheetView>
  </sheetViews>
  <sheetFormatPr baseColWidth="10" defaultColWidth="12.6640625" defaultRowHeight="15.75" customHeight="1"/>
  <cols>
    <col min="3" max="3" width="13.83203125" customWidth="1"/>
    <col min="4" max="4" width="39.6640625" customWidth="1"/>
    <col min="5" max="5" width="45" customWidth="1"/>
    <col min="6" max="6" width="58.1640625" customWidth="1"/>
    <col min="7" max="7" width="66.1640625" customWidth="1"/>
    <col min="8" max="8" width="36.33203125" customWidth="1"/>
    <col min="9" max="9" width="50.83203125" customWidth="1"/>
  </cols>
  <sheetData>
    <row r="1" spans="1:14">
      <c r="A1" s="21"/>
      <c r="B1" s="21"/>
      <c r="C1" s="21"/>
      <c r="D1" s="21"/>
      <c r="E1" s="21"/>
      <c r="F1" s="21"/>
      <c r="G1" s="5"/>
      <c r="H1" s="5"/>
      <c r="I1" s="5"/>
      <c r="J1" s="21"/>
      <c r="K1" s="21"/>
      <c r="L1" s="21"/>
      <c r="M1" s="21"/>
      <c r="N1" s="21"/>
    </row>
    <row r="2" spans="1:14">
      <c r="A2" s="11"/>
      <c r="B2" s="11"/>
      <c r="C2" s="11"/>
      <c r="D2" s="11"/>
      <c r="E2" s="5"/>
      <c r="F2" s="11"/>
      <c r="G2" s="5"/>
      <c r="H2" s="5"/>
      <c r="I2" s="5"/>
      <c r="J2" s="21"/>
      <c r="K2" s="21"/>
      <c r="L2" s="21"/>
      <c r="M2" s="21"/>
      <c r="N2" s="21"/>
    </row>
    <row r="3" spans="1:14">
      <c r="A3" s="114" t="s">
        <v>2608</v>
      </c>
      <c r="B3" s="114"/>
      <c r="C3" s="114"/>
      <c r="D3" s="114"/>
      <c r="E3" s="114"/>
      <c r="F3" s="114"/>
      <c r="G3" s="5"/>
      <c r="H3" s="5"/>
      <c r="I3" s="5"/>
      <c r="J3" s="21"/>
      <c r="K3" s="21"/>
      <c r="L3" s="21"/>
      <c r="M3" s="21"/>
      <c r="N3" s="21"/>
    </row>
    <row r="4" spans="1:14">
      <c r="A4" s="227" t="s">
        <v>2326</v>
      </c>
      <c r="B4" s="227" t="s">
        <v>1793</v>
      </c>
      <c r="C4" s="227" t="s">
        <v>2609</v>
      </c>
      <c r="D4" s="227" t="s">
        <v>2610</v>
      </c>
      <c r="E4" s="227" t="s">
        <v>2611</v>
      </c>
      <c r="F4" s="227" t="s">
        <v>2612</v>
      </c>
      <c r="G4" s="5"/>
      <c r="H4" s="5"/>
      <c r="I4" s="5"/>
      <c r="J4" s="21"/>
      <c r="K4" s="21"/>
      <c r="L4" s="21"/>
      <c r="M4" s="21"/>
      <c r="N4" s="21"/>
    </row>
    <row r="5" spans="1:14" ht="75">
      <c r="A5" s="36" t="s">
        <v>55</v>
      </c>
      <c r="B5" s="36" t="s">
        <v>56</v>
      </c>
      <c r="C5" s="36" t="s">
        <v>85</v>
      </c>
      <c r="D5" s="36" t="s">
        <v>2613</v>
      </c>
      <c r="E5" s="36" t="s">
        <v>2614</v>
      </c>
      <c r="F5" s="36" t="s">
        <v>2615</v>
      </c>
      <c r="G5" s="5"/>
      <c r="H5" s="5"/>
      <c r="I5" s="5"/>
      <c r="J5" s="21"/>
      <c r="K5" s="21"/>
      <c r="L5" s="21"/>
      <c r="M5" s="21"/>
      <c r="N5" s="21"/>
    </row>
    <row r="6" spans="1:14" ht="150">
      <c r="A6" s="36" t="s">
        <v>92</v>
      </c>
      <c r="B6" s="36" t="s">
        <v>93</v>
      </c>
      <c r="C6" s="36" t="s">
        <v>85</v>
      </c>
      <c r="D6" s="36" t="s">
        <v>2616</v>
      </c>
      <c r="E6" s="36" t="s">
        <v>2617</v>
      </c>
      <c r="F6" s="36" t="s">
        <v>2618</v>
      </c>
      <c r="G6" s="5"/>
      <c r="H6" s="5"/>
      <c r="I6" s="5"/>
      <c r="J6" s="21"/>
      <c r="K6" s="21"/>
      <c r="L6" s="21"/>
      <c r="M6" s="21"/>
      <c r="N6" s="21"/>
    </row>
    <row r="7" spans="1:14" ht="120">
      <c r="A7" s="36" t="s">
        <v>119</v>
      </c>
      <c r="B7" s="36" t="s">
        <v>120</v>
      </c>
      <c r="C7" s="36" t="s">
        <v>142</v>
      </c>
      <c r="D7" s="36" t="s">
        <v>2619</v>
      </c>
      <c r="E7" s="36" t="s">
        <v>2620</v>
      </c>
      <c r="F7" s="36" t="s">
        <v>2621</v>
      </c>
      <c r="G7" s="5"/>
      <c r="H7" s="5"/>
      <c r="I7" s="5"/>
      <c r="J7" s="21"/>
      <c r="K7" s="21"/>
      <c r="L7" s="21"/>
      <c r="M7" s="21"/>
      <c r="N7" s="21"/>
    </row>
    <row r="8" spans="1:14" ht="120">
      <c r="A8" s="36" t="s">
        <v>149</v>
      </c>
      <c r="B8" s="36" t="s">
        <v>150</v>
      </c>
      <c r="C8" s="36" t="s">
        <v>85</v>
      </c>
      <c r="D8" s="36" t="s">
        <v>2622</v>
      </c>
      <c r="E8" s="36" t="s">
        <v>2623</v>
      </c>
      <c r="F8" s="36" t="s">
        <v>2624</v>
      </c>
      <c r="G8" s="5"/>
      <c r="H8" s="5"/>
      <c r="I8" s="5"/>
      <c r="J8" s="21"/>
      <c r="K8" s="21"/>
      <c r="L8" s="21"/>
      <c r="M8" s="21"/>
      <c r="N8" s="21"/>
    </row>
    <row r="9" spans="1:14" ht="120">
      <c r="A9" s="36" t="s">
        <v>179</v>
      </c>
      <c r="B9" s="36" t="s">
        <v>180</v>
      </c>
      <c r="C9" s="36" t="s">
        <v>142</v>
      </c>
      <c r="D9" s="36" t="s">
        <v>2625</v>
      </c>
      <c r="E9" s="36" t="s">
        <v>2626</v>
      </c>
      <c r="F9" s="36" t="s">
        <v>2627</v>
      </c>
      <c r="G9" s="5"/>
      <c r="H9" s="5"/>
      <c r="I9" s="5"/>
      <c r="J9" s="21"/>
      <c r="K9" s="21"/>
      <c r="L9" s="21"/>
      <c r="M9" s="21"/>
      <c r="N9" s="21"/>
    </row>
    <row r="10" spans="1:14" ht="60">
      <c r="A10" s="36" t="s">
        <v>239</v>
      </c>
      <c r="B10" s="36" t="s">
        <v>240</v>
      </c>
      <c r="C10" s="36" t="s">
        <v>85</v>
      </c>
      <c r="D10" s="36" t="s">
        <v>2628</v>
      </c>
      <c r="E10" s="36" t="s">
        <v>2629</v>
      </c>
      <c r="F10" s="36" t="s">
        <v>2630</v>
      </c>
      <c r="G10" s="5"/>
      <c r="H10" s="5"/>
      <c r="I10" s="5"/>
      <c r="J10" s="21"/>
      <c r="K10" s="21"/>
      <c r="L10" s="21"/>
      <c r="M10" s="21"/>
      <c r="N10" s="21"/>
    </row>
    <row r="11" spans="1:14" ht="45">
      <c r="A11" s="36" t="s">
        <v>266</v>
      </c>
      <c r="B11" s="36" t="s">
        <v>267</v>
      </c>
      <c r="C11" s="36" t="s">
        <v>85</v>
      </c>
      <c r="D11" s="36" t="s">
        <v>2631</v>
      </c>
      <c r="E11" s="36" t="s">
        <v>2632</v>
      </c>
      <c r="F11" s="36" t="s">
        <v>2633</v>
      </c>
      <c r="G11" s="5"/>
      <c r="H11" s="5"/>
      <c r="I11" s="5"/>
      <c r="J11" s="21"/>
      <c r="K11" s="21"/>
      <c r="L11" s="21"/>
      <c r="M11" s="21"/>
      <c r="N11" s="21"/>
    </row>
    <row r="12" spans="1:14" ht="180">
      <c r="A12" s="36" t="s">
        <v>322</v>
      </c>
      <c r="B12" s="36" t="s">
        <v>323</v>
      </c>
      <c r="C12" s="36" t="s">
        <v>85</v>
      </c>
      <c r="D12" s="36" t="s">
        <v>2634</v>
      </c>
      <c r="E12" s="36" t="s">
        <v>2635</v>
      </c>
      <c r="F12" s="36" t="s">
        <v>2636</v>
      </c>
      <c r="G12" s="5"/>
      <c r="H12" s="5"/>
      <c r="I12" s="5"/>
      <c r="J12" s="21"/>
      <c r="K12" s="21"/>
      <c r="L12" s="21"/>
      <c r="M12" s="21"/>
      <c r="N12" s="21"/>
    </row>
    <row r="13" spans="1:14" ht="45">
      <c r="A13" s="36" t="s">
        <v>344</v>
      </c>
      <c r="B13" s="36" t="s">
        <v>345</v>
      </c>
      <c r="C13" s="36" t="s">
        <v>85</v>
      </c>
      <c r="D13" s="36" t="s">
        <v>2637</v>
      </c>
      <c r="E13" s="36" t="s">
        <v>2638</v>
      </c>
      <c r="F13" s="36" t="s">
        <v>2639</v>
      </c>
      <c r="G13" s="5"/>
      <c r="H13" s="5"/>
      <c r="I13" s="5"/>
      <c r="J13" s="21"/>
      <c r="K13" s="21"/>
      <c r="L13" s="21"/>
      <c r="M13" s="21"/>
      <c r="N13" s="21"/>
    </row>
    <row r="14" spans="1:14" ht="60">
      <c r="A14" s="36" t="s">
        <v>368</v>
      </c>
      <c r="B14" s="36" t="s">
        <v>369</v>
      </c>
      <c r="C14" s="36" t="s">
        <v>85</v>
      </c>
      <c r="D14" s="36" t="s">
        <v>2640</v>
      </c>
      <c r="E14" s="36" t="s">
        <v>2641</v>
      </c>
      <c r="F14" s="36" t="s">
        <v>2642</v>
      </c>
      <c r="G14" s="5"/>
      <c r="H14" s="5"/>
      <c r="I14" s="5"/>
      <c r="J14" s="21"/>
      <c r="K14" s="21"/>
      <c r="L14" s="21"/>
      <c r="M14" s="21"/>
      <c r="N14" s="21"/>
    </row>
    <row r="15" spans="1:14" ht="45">
      <c r="A15" s="36" t="s">
        <v>395</v>
      </c>
      <c r="B15" s="36" t="s">
        <v>396</v>
      </c>
      <c r="C15" s="36" t="s">
        <v>85</v>
      </c>
      <c r="D15" s="36" t="s">
        <v>2643</v>
      </c>
      <c r="E15" s="36" t="s">
        <v>2644</v>
      </c>
      <c r="F15" s="36" t="s">
        <v>2645</v>
      </c>
      <c r="G15" s="5"/>
      <c r="H15" s="5"/>
      <c r="I15" s="5"/>
      <c r="J15" s="21"/>
      <c r="K15" s="21"/>
      <c r="L15" s="21"/>
      <c r="M15" s="21"/>
      <c r="N15" s="21"/>
    </row>
    <row r="16" spans="1:14" ht="45">
      <c r="A16" s="36" t="s">
        <v>419</v>
      </c>
      <c r="B16" s="36" t="s">
        <v>420</v>
      </c>
      <c r="C16" s="36" t="s">
        <v>142</v>
      </c>
      <c r="D16" s="36" t="s">
        <v>2646</v>
      </c>
      <c r="E16" s="36" t="s">
        <v>2647</v>
      </c>
      <c r="F16" s="36" t="s">
        <v>2648</v>
      </c>
      <c r="G16" s="5"/>
      <c r="H16" s="5"/>
      <c r="I16" s="5"/>
      <c r="J16" s="21"/>
      <c r="K16" s="21"/>
      <c r="L16" s="21"/>
      <c r="M16" s="21"/>
      <c r="N16" s="21"/>
    </row>
    <row r="17" spans="1:14" ht="75">
      <c r="A17" s="36" t="s">
        <v>471</v>
      </c>
      <c r="B17" s="36" t="s">
        <v>472</v>
      </c>
      <c r="C17" s="36" t="s">
        <v>85</v>
      </c>
      <c r="D17" s="36" t="s">
        <v>2649</v>
      </c>
      <c r="E17" s="36" t="s">
        <v>2650</v>
      </c>
      <c r="F17" s="36" t="s">
        <v>2651</v>
      </c>
      <c r="G17" s="5"/>
      <c r="H17" s="5"/>
      <c r="I17" s="5"/>
      <c r="J17" s="21"/>
      <c r="K17" s="21"/>
      <c r="L17" s="21"/>
      <c r="M17" s="21"/>
      <c r="N17" s="21"/>
    </row>
    <row r="18" spans="1:14" ht="75">
      <c r="A18" s="36" t="s">
        <v>499</v>
      </c>
      <c r="B18" s="36" t="s">
        <v>500</v>
      </c>
      <c r="C18" s="36" t="s">
        <v>142</v>
      </c>
      <c r="D18" s="36" t="s">
        <v>2652</v>
      </c>
      <c r="E18" s="36" t="s">
        <v>2653</v>
      </c>
      <c r="F18" s="36" t="s">
        <v>2654</v>
      </c>
      <c r="G18" s="5"/>
      <c r="H18" s="5"/>
      <c r="I18" s="5"/>
      <c r="J18" s="21"/>
      <c r="K18" s="21"/>
      <c r="L18" s="21"/>
      <c r="M18" s="21"/>
      <c r="N18" s="21"/>
    </row>
    <row r="19" spans="1:14" ht="105">
      <c r="A19" s="36" t="s">
        <v>546</v>
      </c>
      <c r="B19" s="36" t="s">
        <v>547</v>
      </c>
      <c r="C19" s="36" t="s">
        <v>85</v>
      </c>
      <c r="D19" s="36" t="s">
        <v>2655</v>
      </c>
      <c r="E19" s="36" t="s">
        <v>2656</v>
      </c>
      <c r="F19" s="36" t="s">
        <v>2657</v>
      </c>
      <c r="G19" s="5"/>
      <c r="H19" s="5"/>
      <c r="I19" s="5"/>
      <c r="J19" s="21"/>
      <c r="K19" s="21"/>
      <c r="L19" s="21"/>
      <c r="M19" s="21"/>
      <c r="N19" s="21"/>
    </row>
    <row r="20" spans="1:14" ht="105">
      <c r="A20" s="36" t="s">
        <v>573</v>
      </c>
      <c r="B20" s="36" t="s">
        <v>574</v>
      </c>
      <c r="C20" s="36" t="s">
        <v>142</v>
      </c>
      <c r="D20" s="36" t="s">
        <v>2658</v>
      </c>
      <c r="E20" s="36" t="s">
        <v>2659</v>
      </c>
      <c r="F20" s="36" t="s">
        <v>2660</v>
      </c>
      <c r="G20" s="5"/>
      <c r="H20" s="5"/>
      <c r="I20" s="5"/>
      <c r="J20" s="21"/>
      <c r="K20" s="21"/>
      <c r="L20" s="21"/>
      <c r="M20" s="21"/>
      <c r="N20" s="21"/>
    </row>
    <row r="21" spans="1:14" ht="45">
      <c r="A21" s="36" t="s">
        <v>622</v>
      </c>
      <c r="B21" s="36" t="s">
        <v>623</v>
      </c>
      <c r="C21" s="36" t="s">
        <v>85</v>
      </c>
      <c r="D21" s="36" t="s">
        <v>2661</v>
      </c>
      <c r="E21" s="36" t="s">
        <v>2662</v>
      </c>
      <c r="F21" s="36" t="s">
        <v>2663</v>
      </c>
      <c r="G21" s="5"/>
      <c r="H21" s="5"/>
      <c r="I21" s="5"/>
      <c r="J21" s="21"/>
      <c r="K21" s="21"/>
      <c r="L21" s="21"/>
      <c r="M21" s="21"/>
      <c r="N21" s="21"/>
    </row>
    <row r="22" spans="1:14" ht="75">
      <c r="A22" s="36" t="s">
        <v>645</v>
      </c>
      <c r="B22" s="36" t="s">
        <v>646</v>
      </c>
      <c r="C22" s="36" t="s">
        <v>142</v>
      </c>
      <c r="D22" s="36" t="s">
        <v>2664</v>
      </c>
      <c r="E22" s="36" t="s">
        <v>2665</v>
      </c>
      <c r="F22" s="36" t="s">
        <v>2666</v>
      </c>
      <c r="G22" s="5"/>
      <c r="H22" s="5"/>
      <c r="I22" s="5"/>
      <c r="J22" s="21"/>
      <c r="K22" s="21"/>
      <c r="L22" s="21"/>
      <c r="M22" s="21"/>
      <c r="N22" s="21"/>
    </row>
    <row r="23" spans="1:14" ht="135">
      <c r="A23" s="36" t="s">
        <v>668</v>
      </c>
      <c r="B23" s="36" t="s">
        <v>669</v>
      </c>
      <c r="C23" s="36" t="s">
        <v>85</v>
      </c>
      <c r="D23" s="36" t="s">
        <v>2667</v>
      </c>
      <c r="E23" s="36" t="s">
        <v>2668</v>
      </c>
      <c r="F23" s="36" t="s">
        <v>2669</v>
      </c>
      <c r="G23" s="5"/>
      <c r="H23" s="5"/>
      <c r="I23" s="5"/>
      <c r="J23" s="21"/>
      <c r="K23" s="21"/>
      <c r="L23" s="21"/>
      <c r="M23" s="21"/>
      <c r="N23" s="21"/>
    </row>
    <row r="24" spans="1:14" ht="90">
      <c r="A24" s="36" t="s">
        <v>693</v>
      </c>
      <c r="B24" s="36" t="s">
        <v>694</v>
      </c>
      <c r="C24" s="36" t="s">
        <v>85</v>
      </c>
      <c r="D24" s="36" t="s">
        <v>2670</v>
      </c>
      <c r="E24" s="36" t="s">
        <v>2671</v>
      </c>
      <c r="F24" s="36" t="s">
        <v>2672</v>
      </c>
      <c r="G24" s="5"/>
      <c r="H24" s="5"/>
      <c r="I24" s="5"/>
      <c r="J24" s="21"/>
      <c r="K24" s="21"/>
      <c r="L24" s="21"/>
      <c r="M24" s="21"/>
      <c r="N24" s="21"/>
    </row>
    <row r="25" spans="1:14" ht="45">
      <c r="A25" s="36" t="s">
        <v>740</v>
      </c>
      <c r="B25" s="36" t="s">
        <v>741</v>
      </c>
      <c r="C25" s="36" t="s">
        <v>85</v>
      </c>
      <c r="D25" s="36" t="s">
        <v>2673</v>
      </c>
      <c r="E25" s="36" t="s">
        <v>2674</v>
      </c>
      <c r="F25" s="36" t="s">
        <v>2675</v>
      </c>
      <c r="G25" s="5"/>
      <c r="H25" s="5"/>
      <c r="I25" s="5"/>
      <c r="J25" s="21"/>
      <c r="K25" s="21"/>
      <c r="L25" s="21"/>
      <c r="M25" s="21"/>
      <c r="N25" s="21"/>
    </row>
    <row r="26" spans="1:14" ht="60">
      <c r="A26" s="36" t="s">
        <v>792</v>
      </c>
      <c r="B26" s="36" t="s">
        <v>793</v>
      </c>
      <c r="C26" s="36" t="s">
        <v>85</v>
      </c>
      <c r="D26" s="36" t="s">
        <v>2676</v>
      </c>
      <c r="E26" s="36" t="s">
        <v>2677</v>
      </c>
      <c r="F26" s="36" t="s">
        <v>2678</v>
      </c>
      <c r="G26" s="5"/>
      <c r="H26" s="5"/>
      <c r="I26" s="5"/>
      <c r="J26" s="21"/>
      <c r="K26" s="21"/>
      <c r="L26" s="21"/>
      <c r="M26" s="21"/>
      <c r="N26" s="21"/>
    </row>
    <row r="27" spans="1:14" ht="60">
      <c r="A27" s="36" t="s">
        <v>864</v>
      </c>
      <c r="B27" s="36" t="s">
        <v>865</v>
      </c>
      <c r="C27" s="36" t="s">
        <v>85</v>
      </c>
      <c r="D27" s="36" t="s">
        <v>2679</v>
      </c>
      <c r="E27" s="36" t="s">
        <v>2680</v>
      </c>
      <c r="F27" s="36" t="s">
        <v>2681</v>
      </c>
      <c r="G27" s="5"/>
      <c r="H27" s="5"/>
      <c r="I27" s="5"/>
      <c r="J27" s="21"/>
      <c r="K27" s="21"/>
      <c r="L27" s="21"/>
      <c r="M27" s="21"/>
      <c r="N27" s="21"/>
    </row>
    <row r="28" spans="1:14" ht="90">
      <c r="A28" s="36" t="s">
        <v>886</v>
      </c>
      <c r="B28" s="36" t="s">
        <v>887</v>
      </c>
      <c r="C28" s="36" t="s">
        <v>85</v>
      </c>
      <c r="D28" s="36" t="s">
        <v>2682</v>
      </c>
      <c r="E28" s="36" t="s">
        <v>2683</v>
      </c>
      <c r="F28" s="36" t="s">
        <v>2684</v>
      </c>
      <c r="G28" s="5"/>
      <c r="H28" s="5"/>
      <c r="I28" s="5"/>
      <c r="J28" s="21"/>
      <c r="K28" s="21"/>
      <c r="L28" s="21"/>
      <c r="M28" s="21"/>
      <c r="N28" s="21"/>
    </row>
    <row r="29" spans="1:14" ht="45">
      <c r="A29" s="235" t="s">
        <v>908</v>
      </c>
      <c r="B29" s="36" t="s">
        <v>909</v>
      </c>
      <c r="C29" s="36" t="s">
        <v>85</v>
      </c>
      <c r="D29" s="36" t="s">
        <v>2685</v>
      </c>
      <c r="E29" s="36" t="s">
        <v>2686</v>
      </c>
      <c r="F29" s="36" t="s">
        <v>2687</v>
      </c>
      <c r="G29" s="5"/>
      <c r="H29" s="5"/>
      <c r="I29" s="5"/>
      <c r="J29" s="21"/>
      <c r="K29" s="21"/>
      <c r="L29" s="21"/>
      <c r="M29" s="21"/>
      <c r="N29" s="21"/>
    </row>
    <row r="30" spans="1:14" ht="105">
      <c r="A30" s="36" t="s">
        <v>929</v>
      </c>
      <c r="B30" s="36" t="s">
        <v>930</v>
      </c>
      <c r="C30" s="36" t="s">
        <v>85</v>
      </c>
      <c r="D30" s="36" t="s">
        <v>2688</v>
      </c>
      <c r="E30" s="36" t="s">
        <v>2689</v>
      </c>
      <c r="F30" s="36" t="s">
        <v>2690</v>
      </c>
      <c r="G30" s="5"/>
      <c r="H30" s="5"/>
      <c r="I30" s="5"/>
      <c r="J30" s="21"/>
      <c r="K30" s="21"/>
      <c r="L30" s="21"/>
      <c r="M30" s="21"/>
      <c r="N30" s="21"/>
    </row>
    <row r="31" spans="1:14" ht="45">
      <c r="A31" s="36" t="s">
        <v>978</v>
      </c>
      <c r="B31" s="36" t="s">
        <v>979</v>
      </c>
      <c r="C31" s="36" t="s">
        <v>85</v>
      </c>
      <c r="D31" s="36" t="s">
        <v>2691</v>
      </c>
      <c r="E31" s="36" t="s">
        <v>2692</v>
      </c>
      <c r="F31" s="36" t="s">
        <v>2693</v>
      </c>
      <c r="G31" s="5"/>
      <c r="H31" s="5"/>
      <c r="I31" s="5"/>
      <c r="J31" s="21"/>
      <c r="K31" s="21"/>
      <c r="L31" s="21"/>
      <c r="M31" s="21"/>
      <c r="N31" s="21"/>
    </row>
    <row r="32" spans="1:14" ht="90">
      <c r="A32" s="36" t="s">
        <v>995</v>
      </c>
      <c r="B32" s="36" t="s">
        <v>996</v>
      </c>
      <c r="C32" s="36" t="s">
        <v>85</v>
      </c>
      <c r="D32" s="36" t="s">
        <v>2694</v>
      </c>
      <c r="E32" s="36" t="s">
        <v>2695</v>
      </c>
      <c r="F32" s="36" t="s">
        <v>2696</v>
      </c>
      <c r="G32" s="5"/>
      <c r="H32" s="5"/>
      <c r="I32" s="5"/>
      <c r="J32" s="21"/>
      <c r="K32" s="21"/>
      <c r="L32" s="21"/>
      <c r="M32" s="21"/>
      <c r="N32" s="21"/>
    </row>
    <row r="33" spans="1:14" ht="75">
      <c r="A33" s="36" t="s">
        <v>1017</v>
      </c>
      <c r="B33" s="36" t="s">
        <v>1018</v>
      </c>
      <c r="C33" s="36" t="s">
        <v>142</v>
      </c>
      <c r="D33" s="36" t="s">
        <v>2697</v>
      </c>
      <c r="E33" s="36" t="s">
        <v>2698</v>
      </c>
      <c r="F33" s="36" t="s">
        <v>2699</v>
      </c>
      <c r="G33" s="5"/>
      <c r="H33" s="5"/>
      <c r="I33" s="5"/>
      <c r="J33" s="21"/>
      <c r="K33" s="21"/>
      <c r="L33" s="21"/>
      <c r="M33" s="21"/>
      <c r="N33" s="21"/>
    </row>
    <row r="34" spans="1:14" ht="45">
      <c r="A34" s="36" t="s">
        <v>295</v>
      </c>
      <c r="B34" s="36" t="s">
        <v>296</v>
      </c>
      <c r="C34" s="36" t="s">
        <v>85</v>
      </c>
      <c r="D34" s="36" t="s">
        <v>2700</v>
      </c>
      <c r="E34" s="36" t="s">
        <v>2701</v>
      </c>
      <c r="F34" s="36" t="s">
        <v>2702</v>
      </c>
      <c r="G34" s="5"/>
      <c r="H34" s="5"/>
      <c r="I34" s="5"/>
      <c r="J34" s="21"/>
      <c r="K34" s="21"/>
      <c r="L34" s="21"/>
      <c r="M34" s="21"/>
      <c r="N34" s="21"/>
    </row>
    <row r="35" spans="1:14" ht="45">
      <c r="A35" s="36" t="s">
        <v>1042</v>
      </c>
      <c r="B35" s="36" t="s">
        <v>1043</v>
      </c>
      <c r="C35" s="36" t="s">
        <v>85</v>
      </c>
      <c r="D35" s="36" t="s">
        <v>2703</v>
      </c>
      <c r="E35" s="36" t="s">
        <v>2704</v>
      </c>
      <c r="F35" s="36" t="s">
        <v>2705</v>
      </c>
      <c r="G35" s="5"/>
      <c r="H35" s="5"/>
      <c r="I35" s="5"/>
      <c r="J35" s="21"/>
      <c r="K35" s="21"/>
      <c r="L35" s="21"/>
      <c r="M35" s="21"/>
      <c r="N35" s="21"/>
    </row>
    <row r="36" spans="1:14" ht="45">
      <c r="A36" s="36" t="s">
        <v>1065</v>
      </c>
      <c r="B36" s="36" t="s">
        <v>1066</v>
      </c>
      <c r="C36" s="36" t="s">
        <v>85</v>
      </c>
      <c r="D36" s="36" t="s">
        <v>2706</v>
      </c>
      <c r="E36" s="36" t="s">
        <v>2707</v>
      </c>
      <c r="F36" s="36" t="s">
        <v>2708</v>
      </c>
      <c r="G36" s="5"/>
      <c r="H36" s="5"/>
      <c r="I36" s="5"/>
      <c r="J36" s="21"/>
      <c r="K36" s="21"/>
      <c r="L36" s="21"/>
      <c r="M36" s="21"/>
      <c r="N36" s="21"/>
    </row>
    <row r="37" spans="1:14" ht="60">
      <c r="A37" s="36" t="s">
        <v>1087</v>
      </c>
      <c r="B37" s="36" t="s">
        <v>1088</v>
      </c>
      <c r="C37" s="36" t="s">
        <v>85</v>
      </c>
      <c r="D37" s="36" t="s">
        <v>2709</v>
      </c>
      <c r="E37" s="36" t="s">
        <v>2710</v>
      </c>
      <c r="F37" s="36" t="s">
        <v>2711</v>
      </c>
      <c r="G37" s="5"/>
      <c r="H37" s="5"/>
      <c r="I37" s="5"/>
      <c r="J37" s="21"/>
      <c r="K37" s="21"/>
      <c r="L37" s="21"/>
      <c r="M37" s="21"/>
      <c r="N37" s="21"/>
    </row>
    <row r="38" spans="1:14" ht="60">
      <c r="A38" s="36" t="s">
        <v>1109</v>
      </c>
      <c r="B38" s="36" t="s">
        <v>1110</v>
      </c>
      <c r="C38" s="36" t="s">
        <v>85</v>
      </c>
      <c r="D38" s="36" t="s">
        <v>2712</v>
      </c>
      <c r="E38" s="36" t="s">
        <v>2713</v>
      </c>
      <c r="F38" s="36" t="s">
        <v>2714</v>
      </c>
      <c r="G38" s="5"/>
      <c r="H38" s="5"/>
      <c r="I38" s="5"/>
      <c r="J38" s="21"/>
      <c r="K38" s="21"/>
      <c r="L38" s="21"/>
      <c r="M38" s="21"/>
      <c r="N38" s="21"/>
    </row>
    <row r="39" spans="1:14">
      <c r="A39" s="11"/>
      <c r="B39" s="11"/>
      <c r="C39" s="11"/>
      <c r="D39" s="11"/>
      <c r="E39" s="11"/>
      <c r="F39" s="11"/>
      <c r="G39" s="5"/>
      <c r="H39" s="5"/>
      <c r="I39" s="5"/>
      <c r="J39" s="21"/>
      <c r="K39" s="21"/>
      <c r="L39" s="21"/>
      <c r="M39" s="21"/>
      <c r="N39" s="21"/>
    </row>
    <row r="40" spans="1:14">
      <c r="A40" s="11"/>
      <c r="B40" s="11"/>
      <c r="C40" s="11"/>
      <c r="D40" s="11"/>
      <c r="E40" s="11"/>
      <c r="F40" s="11"/>
      <c r="G40" s="5"/>
      <c r="H40" s="5"/>
      <c r="I40" s="5"/>
      <c r="J40" s="21"/>
      <c r="K40" s="21"/>
      <c r="L40" s="21"/>
      <c r="M40" s="21"/>
      <c r="N40" s="21"/>
    </row>
    <row r="41" spans="1:14">
      <c r="A41" s="21"/>
      <c r="B41" s="21"/>
      <c r="C41" s="21"/>
      <c r="D41" s="21"/>
      <c r="E41" s="21"/>
      <c r="F41" s="21"/>
      <c r="G41" s="5"/>
      <c r="H41" s="5"/>
      <c r="I41" s="5"/>
      <c r="J41" s="21"/>
      <c r="K41" s="21"/>
      <c r="L41" s="21"/>
      <c r="M41" s="21"/>
      <c r="N41" s="21"/>
    </row>
    <row r="42" spans="1:14">
      <c r="A42" s="21"/>
      <c r="B42" s="21"/>
      <c r="C42" s="21"/>
      <c r="D42" s="21"/>
      <c r="E42" s="21"/>
      <c r="F42" s="21"/>
      <c r="G42" s="5"/>
      <c r="H42" s="5"/>
      <c r="I42" s="5"/>
      <c r="J42" s="21"/>
      <c r="K42" s="21"/>
      <c r="L42" s="21"/>
      <c r="M42" s="21"/>
      <c r="N42" s="21"/>
    </row>
    <row r="43" spans="1:14">
      <c r="A43" s="108" t="s">
        <v>2715</v>
      </c>
      <c r="B43" s="108"/>
      <c r="C43" s="108"/>
      <c r="D43" s="108"/>
      <c r="E43" s="108"/>
      <c r="F43" s="108"/>
      <c r="G43" s="5"/>
      <c r="H43" s="5"/>
      <c r="I43" s="5"/>
      <c r="J43" s="21"/>
      <c r="K43" s="21"/>
      <c r="L43" s="21"/>
      <c r="M43" s="21"/>
      <c r="N43" s="21"/>
    </row>
    <row r="44" spans="1:14">
      <c r="A44" s="183" t="s">
        <v>1610</v>
      </c>
      <c r="B44" s="190" t="s">
        <v>1854</v>
      </c>
      <c r="C44" s="190" t="s">
        <v>2716</v>
      </c>
      <c r="D44" s="183" t="s">
        <v>2717</v>
      </c>
      <c r="E44" s="183" t="s">
        <v>2718</v>
      </c>
      <c r="F44" s="183" t="s">
        <v>1972</v>
      </c>
      <c r="G44" s="5"/>
      <c r="H44" s="5"/>
      <c r="I44" s="5"/>
      <c r="J44" s="21"/>
      <c r="K44" s="21"/>
      <c r="L44" s="21"/>
      <c r="M44" s="21"/>
      <c r="N44" s="21"/>
    </row>
    <row r="45" spans="1:14" ht="75">
      <c r="A45" s="325" t="s">
        <v>1910</v>
      </c>
      <c r="B45" s="124" t="s">
        <v>306</v>
      </c>
      <c r="C45" s="124" t="s">
        <v>85</v>
      </c>
      <c r="D45" s="36" t="s">
        <v>2719</v>
      </c>
      <c r="E45" s="36" t="s">
        <v>2720</v>
      </c>
      <c r="F45" s="36" t="s">
        <v>2721</v>
      </c>
      <c r="G45" s="5"/>
      <c r="H45" s="5"/>
      <c r="I45" s="5"/>
      <c r="J45" s="21"/>
      <c r="K45" s="21"/>
      <c r="L45" s="21"/>
      <c r="M45" s="21"/>
      <c r="N45" s="21"/>
    </row>
    <row r="46" spans="1:14" ht="105">
      <c r="A46" s="323"/>
      <c r="B46" s="124" t="s">
        <v>1938</v>
      </c>
      <c r="C46" s="124" t="s">
        <v>2722</v>
      </c>
      <c r="D46" s="36" t="s">
        <v>2723</v>
      </c>
      <c r="E46" s="36" t="s">
        <v>2724</v>
      </c>
      <c r="F46" s="36" t="s">
        <v>2725</v>
      </c>
      <c r="G46" s="5"/>
      <c r="H46" s="5"/>
      <c r="I46" s="5"/>
      <c r="J46" s="21"/>
      <c r="K46" s="21"/>
      <c r="L46" s="21"/>
      <c r="M46" s="21"/>
      <c r="N46" s="21"/>
    </row>
    <row r="47" spans="1:14" ht="105">
      <c r="A47" s="323"/>
      <c r="B47" s="124" t="s">
        <v>1862</v>
      </c>
      <c r="C47" s="124" t="s">
        <v>2722</v>
      </c>
      <c r="D47" s="36" t="s">
        <v>2726</v>
      </c>
      <c r="E47" s="36" t="s">
        <v>2727</v>
      </c>
      <c r="F47" s="36" t="s">
        <v>2728</v>
      </c>
      <c r="G47" s="5"/>
      <c r="H47" s="5"/>
      <c r="I47" s="5"/>
      <c r="J47" s="21"/>
      <c r="K47" s="21"/>
      <c r="L47" s="21"/>
      <c r="M47" s="21"/>
      <c r="N47" s="21"/>
    </row>
    <row r="48" spans="1:14" ht="105">
      <c r="A48" s="323"/>
      <c r="B48" s="124" t="s">
        <v>1868</v>
      </c>
      <c r="C48" s="124" t="s">
        <v>2722</v>
      </c>
      <c r="D48" s="36" t="s">
        <v>2729</v>
      </c>
      <c r="E48" s="36" t="s">
        <v>2730</v>
      </c>
      <c r="F48" s="36" t="s">
        <v>2731</v>
      </c>
      <c r="G48" s="5"/>
      <c r="H48" s="5"/>
      <c r="I48" s="5"/>
      <c r="J48" s="21"/>
      <c r="K48" s="21"/>
      <c r="L48" s="21"/>
      <c r="M48" s="21"/>
      <c r="N48" s="21"/>
    </row>
    <row r="49" spans="1:14" ht="60">
      <c r="A49" s="323"/>
      <c r="B49" s="124" t="s">
        <v>1885</v>
      </c>
      <c r="C49" s="124" t="s">
        <v>85</v>
      </c>
      <c r="D49" s="36"/>
      <c r="E49" s="36" t="s">
        <v>2732</v>
      </c>
      <c r="F49" s="36" t="s">
        <v>2733</v>
      </c>
      <c r="G49" s="5"/>
      <c r="H49" s="5"/>
      <c r="I49" s="5"/>
      <c r="J49" s="21"/>
      <c r="K49" s="21"/>
      <c r="L49" s="21"/>
      <c r="M49" s="21"/>
      <c r="N49" s="21"/>
    </row>
    <row r="50" spans="1:14" ht="60">
      <c r="A50" s="323"/>
      <c r="B50" s="124" t="s">
        <v>1890</v>
      </c>
      <c r="C50" s="124" t="s">
        <v>85</v>
      </c>
      <c r="D50" s="36"/>
      <c r="E50" s="36" t="s">
        <v>2734</v>
      </c>
      <c r="F50" s="36" t="s">
        <v>2735</v>
      </c>
      <c r="G50" s="5"/>
      <c r="H50" s="5"/>
      <c r="I50" s="5"/>
      <c r="J50" s="21"/>
      <c r="K50" s="21"/>
      <c r="L50" s="21"/>
      <c r="M50" s="21"/>
      <c r="N50" s="21"/>
    </row>
    <row r="51" spans="1:14" ht="105">
      <c r="A51" s="323"/>
      <c r="B51" s="124" t="s">
        <v>1894</v>
      </c>
      <c r="C51" s="124" t="s">
        <v>2736</v>
      </c>
      <c r="D51" s="36" t="s">
        <v>2737</v>
      </c>
      <c r="E51" s="36" t="s">
        <v>2738</v>
      </c>
      <c r="F51" s="36" t="s">
        <v>2739</v>
      </c>
      <c r="G51" s="5"/>
      <c r="H51" s="5"/>
      <c r="I51" s="5"/>
      <c r="J51" s="21"/>
      <c r="K51" s="21"/>
      <c r="L51" s="21"/>
      <c r="M51" s="21"/>
      <c r="N51" s="21"/>
    </row>
    <row r="52" spans="1:14" ht="60">
      <c r="A52" s="316"/>
      <c r="B52" s="124" t="s">
        <v>1897</v>
      </c>
      <c r="C52" s="124" t="s">
        <v>85</v>
      </c>
      <c r="D52" s="36"/>
      <c r="E52" s="36" t="s">
        <v>2740</v>
      </c>
      <c r="F52" s="36" t="s">
        <v>2741</v>
      </c>
      <c r="G52" s="5"/>
      <c r="H52" s="5"/>
      <c r="I52" s="5"/>
      <c r="J52" s="21"/>
      <c r="K52" s="21"/>
      <c r="L52" s="21"/>
      <c r="M52" s="21"/>
      <c r="N52" s="21"/>
    </row>
    <row r="53" spans="1:14" ht="105">
      <c r="A53" s="325" t="s">
        <v>2742</v>
      </c>
      <c r="B53" s="124" t="s">
        <v>1879</v>
      </c>
      <c r="C53" s="124" t="s">
        <v>2736</v>
      </c>
      <c r="D53" s="36" t="s">
        <v>2743</v>
      </c>
      <c r="E53" s="36" t="s">
        <v>2744</v>
      </c>
      <c r="F53" s="36" t="s">
        <v>2745</v>
      </c>
      <c r="G53" s="5"/>
      <c r="H53" s="5"/>
      <c r="I53" s="5"/>
      <c r="J53" s="21"/>
      <c r="K53" s="21"/>
      <c r="L53" s="21"/>
      <c r="M53" s="21"/>
      <c r="N53" s="21"/>
    </row>
    <row r="54" spans="1:14" ht="105">
      <c r="A54" s="323"/>
      <c r="B54" s="124" t="s">
        <v>1882</v>
      </c>
      <c r="C54" s="124" t="s">
        <v>2736</v>
      </c>
      <c r="D54" s="36" t="s">
        <v>2746</v>
      </c>
      <c r="E54" s="36" t="s">
        <v>2747</v>
      </c>
      <c r="F54" s="36" t="s">
        <v>2748</v>
      </c>
      <c r="G54" s="5"/>
      <c r="H54" s="5"/>
      <c r="I54" s="5"/>
      <c r="J54" s="21"/>
      <c r="K54" s="21"/>
      <c r="L54" s="21"/>
      <c r="M54" s="21"/>
      <c r="N54" s="21"/>
    </row>
    <row r="55" spans="1:14" ht="60">
      <c r="A55" s="323"/>
      <c r="B55" s="124" t="s">
        <v>1892</v>
      </c>
      <c r="C55" s="124" t="s">
        <v>142</v>
      </c>
      <c r="D55" s="36"/>
      <c r="E55" s="36" t="s">
        <v>2749</v>
      </c>
      <c r="F55" s="36" t="s">
        <v>2750</v>
      </c>
      <c r="G55" s="5"/>
      <c r="H55" s="5"/>
      <c r="I55" s="5"/>
      <c r="J55" s="21"/>
      <c r="K55" s="21"/>
      <c r="L55" s="21"/>
      <c r="M55" s="21"/>
      <c r="N55" s="21"/>
    </row>
    <row r="56" spans="1:14" ht="105">
      <c r="A56" s="316"/>
      <c r="B56" s="124" t="s">
        <v>1874</v>
      </c>
      <c r="C56" s="124" t="s">
        <v>2736</v>
      </c>
      <c r="D56" s="36"/>
      <c r="E56" s="36" t="s">
        <v>2751</v>
      </c>
      <c r="F56" s="36" t="s">
        <v>2752</v>
      </c>
      <c r="G56" s="5"/>
      <c r="H56" s="5"/>
      <c r="I56" s="5"/>
      <c r="J56" s="21"/>
      <c r="K56" s="21"/>
      <c r="L56" s="21"/>
      <c r="M56" s="21"/>
      <c r="N56" s="21"/>
    </row>
    <row r="57" spans="1:14" ht="409.6">
      <c r="A57" s="325" t="s">
        <v>1927</v>
      </c>
      <c r="B57" s="124" t="s">
        <v>277</v>
      </c>
      <c r="C57" s="124" t="s">
        <v>2736</v>
      </c>
      <c r="D57" s="36" t="s">
        <v>2753</v>
      </c>
      <c r="E57" s="36" t="s">
        <v>2754</v>
      </c>
      <c r="F57" s="36" t="s">
        <v>2755</v>
      </c>
      <c r="G57" s="5"/>
      <c r="H57" s="5"/>
      <c r="I57" s="5"/>
      <c r="J57" s="21"/>
      <c r="K57" s="21"/>
      <c r="L57" s="21"/>
      <c r="M57" s="21"/>
      <c r="N57" s="21"/>
    </row>
    <row r="58" spans="1:14" ht="328">
      <c r="A58" s="323"/>
      <c r="B58" s="124" t="s">
        <v>379</v>
      </c>
      <c r="C58" s="124" t="s">
        <v>2736</v>
      </c>
      <c r="D58" s="36" t="s">
        <v>2756</v>
      </c>
      <c r="E58" s="36" t="s">
        <v>2757</v>
      </c>
      <c r="F58" s="36" t="s">
        <v>2758</v>
      </c>
      <c r="G58" s="5"/>
      <c r="H58" s="5"/>
      <c r="I58" s="5"/>
      <c r="J58" s="21"/>
      <c r="K58" s="21"/>
      <c r="L58" s="21"/>
      <c r="M58" s="21"/>
      <c r="N58" s="21"/>
    </row>
    <row r="59" spans="1:14" ht="180">
      <c r="A59" s="323"/>
      <c r="B59" s="124" t="s">
        <v>1865</v>
      </c>
      <c r="C59" s="124" t="s">
        <v>2736</v>
      </c>
      <c r="D59" s="36" t="s">
        <v>2759</v>
      </c>
      <c r="E59" s="36" t="s">
        <v>2760</v>
      </c>
      <c r="F59" s="36" t="s">
        <v>2761</v>
      </c>
      <c r="G59" s="5"/>
      <c r="H59" s="5"/>
      <c r="I59" s="5"/>
      <c r="J59" s="21"/>
      <c r="K59" s="21"/>
      <c r="L59" s="21"/>
      <c r="M59" s="21"/>
      <c r="N59" s="21"/>
    </row>
    <row r="60" spans="1:14" ht="60">
      <c r="A60" s="323"/>
      <c r="B60" s="124" t="s">
        <v>1877</v>
      </c>
      <c r="C60" s="124" t="s">
        <v>142</v>
      </c>
      <c r="D60" s="36" t="s">
        <v>2762</v>
      </c>
      <c r="E60" s="36" t="s">
        <v>2751</v>
      </c>
      <c r="F60" s="36" t="s">
        <v>2763</v>
      </c>
      <c r="G60" s="5"/>
      <c r="H60" s="5"/>
      <c r="I60" s="5"/>
      <c r="J60" s="21"/>
      <c r="K60" s="21"/>
      <c r="L60" s="21"/>
      <c r="M60" s="21"/>
      <c r="N60" s="21"/>
    </row>
    <row r="61" spans="1:14" ht="105">
      <c r="A61" s="323"/>
      <c r="B61" s="124" t="s">
        <v>1939</v>
      </c>
      <c r="C61" s="124" t="s">
        <v>2736</v>
      </c>
      <c r="D61" s="36" t="s">
        <v>2764</v>
      </c>
      <c r="E61" s="36" t="s">
        <v>2765</v>
      </c>
      <c r="F61" s="36" t="s">
        <v>2766</v>
      </c>
      <c r="G61" s="5"/>
      <c r="H61" s="5"/>
      <c r="I61" s="5"/>
      <c r="J61" s="21"/>
      <c r="K61" s="21"/>
      <c r="L61" s="21"/>
      <c r="M61" s="21"/>
      <c r="N61" s="21"/>
    </row>
    <row r="62" spans="1:14" ht="60">
      <c r="A62" s="316"/>
      <c r="B62" s="124" t="s">
        <v>1887</v>
      </c>
      <c r="C62" s="124" t="s">
        <v>85</v>
      </c>
      <c r="D62" s="36" t="s">
        <v>2767</v>
      </c>
      <c r="E62" s="36" t="s">
        <v>2768</v>
      </c>
      <c r="F62" s="36" t="s">
        <v>2769</v>
      </c>
      <c r="G62" s="5"/>
      <c r="H62" s="5"/>
      <c r="I62" s="5"/>
      <c r="J62" s="21"/>
      <c r="K62" s="21"/>
      <c r="L62" s="21"/>
      <c r="M62" s="21"/>
      <c r="N62" s="21"/>
    </row>
    <row r="63" spans="1:14">
      <c r="A63" s="21"/>
      <c r="B63" s="21"/>
      <c r="C63" s="21"/>
      <c r="D63" s="21"/>
      <c r="E63" s="21"/>
      <c r="F63" s="21"/>
      <c r="G63" s="5"/>
      <c r="H63" s="5"/>
      <c r="I63" s="5"/>
      <c r="J63" s="21"/>
      <c r="K63" s="21"/>
      <c r="L63" s="21"/>
      <c r="M63" s="21"/>
      <c r="N63" s="21"/>
    </row>
    <row r="64" spans="1:14">
      <c r="A64" s="21"/>
      <c r="B64" s="21"/>
      <c r="C64" s="21"/>
      <c r="D64" s="21"/>
      <c r="E64" s="21"/>
      <c r="F64" s="21"/>
      <c r="G64" s="5"/>
      <c r="H64" s="5"/>
      <c r="I64" s="5"/>
      <c r="J64" s="21"/>
      <c r="K64" s="21"/>
      <c r="L64" s="21"/>
      <c r="M64" s="21"/>
      <c r="N64" s="21"/>
    </row>
    <row r="65" spans="1:14">
      <c r="A65" s="335" t="s">
        <v>2770</v>
      </c>
      <c r="B65" s="292"/>
      <c r="C65" s="292"/>
      <c r="D65" s="336"/>
      <c r="E65" s="21"/>
      <c r="F65" s="21"/>
      <c r="G65" s="5"/>
      <c r="H65" s="5"/>
      <c r="I65" s="5"/>
      <c r="J65" s="21"/>
      <c r="K65" s="21"/>
      <c r="L65" s="21"/>
      <c r="M65" s="21"/>
      <c r="N65" s="21"/>
    </row>
    <row r="66" spans="1:14" ht="15.75" customHeight="1">
      <c r="A66" s="337" t="s">
        <v>2771</v>
      </c>
      <c r="B66" s="313"/>
      <c r="C66" s="311"/>
      <c r="D66" s="190" t="s">
        <v>2772</v>
      </c>
      <c r="G66" s="14"/>
      <c r="J66" s="14"/>
    </row>
    <row r="67" spans="1:14" ht="15">
      <c r="A67" s="333" t="s">
        <v>2773</v>
      </c>
      <c r="B67" s="307"/>
      <c r="C67" s="305"/>
      <c r="D67" s="124" t="s">
        <v>306</v>
      </c>
      <c r="J67" s="14"/>
    </row>
    <row r="68" spans="1:14" ht="15">
      <c r="A68" s="333" t="s">
        <v>2774</v>
      </c>
      <c r="B68" s="307"/>
      <c r="C68" s="305"/>
      <c r="D68" s="124" t="s">
        <v>1938</v>
      </c>
      <c r="J68" s="14"/>
    </row>
    <row r="69" spans="1:14" ht="15">
      <c r="A69" s="333" t="s">
        <v>2775</v>
      </c>
      <c r="B69" s="307"/>
      <c r="C69" s="305"/>
      <c r="D69" s="124" t="s">
        <v>1938</v>
      </c>
      <c r="J69" s="14"/>
    </row>
    <row r="70" spans="1:14" ht="15">
      <c r="A70" s="333" t="s">
        <v>2776</v>
      </c>
      <c r="B70" s="307"/>
      <c r="C70" s="305"/>
      <c r="D70" s="124" t="s">
        <v>1862</v>
      </c>
      <c r="J70" s="14"/>
    </row>
    <row r="71" spans="1:14" ht="15">
      <c r="A71" s="338" t="s">
        <v>2777</v>
      </c>
      <c r="B71" s="307"/>
      <c r="C71" s="305"/>
      <c r="D71" s="124" t="s">
        <v>1862</v>
      </c>
      <c r="H71" s="14"/>
      <c r="I71" s="14"/>
      <c r="J71" s="14"/>
    </row>
    <row r="72" spans="1:14" ht="15">
      <c r="A72" s="333" t="s">
        <v>2778</v>
      </c>
      <c r="B72" s="307"/>
      <c r="C72" s="305"/>
      <c r="D72" s="124" t="s">
        <v>1868</v>
      </c>
      <c r="H72" s="14"/>
      <c r="I72" s="14"/>
      <c r="J72" s="14"/>
    </row>
    <row r="73" spans="1:14" ht="15">
      <c r="A73" s="333" t="s">
        <v>2779</v>
      </c>
      <c r="B73" s="307"/>
      <c r="C73" s="305"/>
      <c r="D73" s="124" t="s">
        <v>2780</v>
      </c>
      <c r="H73" s="14"/>
      <c r="I73" s="14"/>
      <c r="J73" s="14"/>
    </row>
    <row r="74" spans="1:14" ht="30">
      <c r="A74" s="333" t="s">
        <v>2781</v>
      </c>
      <c r="B74" s="307"/>
      <c r="C74" s="305"/>
      <c r="D74" s="124" t="s">
        <v>2782</v>
      </c>
      <c r="H74" s="14"/>
      <c r="I74" s="14"/>
      <c r="J74" s="14"/>
    </row>
    <row r="75" spans="1:14" ht="15">
      <c r="A75" s="333" t="s">
        <v>2783</v>
      </c>
      <c r="B75" s="307"/>
      <c r="C75" s="305"/>
      <c r="D75" s="124" t="s">
        <v>1879</v>
      </c>
      <c r="H75" s="14"/>
      <c r="I75" s="14"/>
      <c r="J75" s="14"/>
    </row>
    <row r="76" spans="1:14" ht="15">
      <c r="A76" s="333" t="s">
        <v>2784</v>
      </c>
      <c r="B76" s="307"/>
      <c r="C76" s="305"/>
      <c r="D76" s="124" t="s">
        <v>1882</v>
      </c>
      <c r="H76" s="14"/>
      <c r="I76" s="14"/>
      <c r="J76" s="14"/>
    </row>
    <row r="77" spans="1:14" ht="15">
      <c r="A77" s="333" t="s">
        <v>2785</v>
      </c>
      <c r="B77" s="307"/>
      <c r="C77" s="305"/>
      <c r="D77" s="124" t="s">
        <v>2786</v>
      </c>
      <c r="H77" s="14"/>
      <c r="I77" s="14"/>
      <c r="J77" s="14"/>
    </row>
    <row r="78" spans="1:14" ht="30">
      <c r="A78" s="333" t="s">
        <v>2787</v>
      </c>
      <c r="B78" s="307"/>
      <c r="C78" s="305"/>
      <c r="D78" s="124" t="s">
        <v>2788</v>
      </c>
      <c r="H78" s="14"/>
      <c r="I78" s="14"/>
      <c r="J78" s="14"/>
    </row>
    <row r="79" spans="1:14" ht="15">
      <c r="A79" s="333" t="s">
        <v>2789</v>
      </c>
      <c r="B79" s="307"/>
      <c r="C79" s="305"/>
      <c r="D79" s="124" t="s">
        <v>277</v>
      </c>
      <c r="H79" s="14"/>
      <c r="I79" s="14"/>
      <c r="J79" s="14"/>
    </row>
    <row r="80" spans="1:14">
      <c r="A80" s="333" t="s">
        <v>2790</v>
      </c>
      <c r="B80" s="307"/>
      <c r="C80" s="305"/>
      <c r="D80" s="124" t="s">
        <v>277</v>
      </c>
      <c r="H80" s="5"/>
      <c r="I80" s="5"/>
      <c r="J80" s="21"/>
      <c r="K80" s="21"/>
      <c r="L80" s="21"/>
      <c r="M80" s="21"/>
      <c r="N80" s="21"/>
    </row>
    <row r="81" spans="1:14">
      <c r="A81" s="333" t="s">
        <v>2791</v>
      </c>
      <c r="B81" s="307"/>
      <c r="C81" s="305"/>
      <c r="D81" s="124" t="s">
        <v>277</v>
      </c>
      <c r="H81" s="5"/>
      <c r="I81" s="5"/>
      <c r="J81" s="21"/>
      <c r="K81" s="21"/>
      <c r="L81" s="21"/>
      <c r="M81" s="21"/>
      <c r="N81" s="21"/>
    </row>
    <row r="82" spans="1:14">
      <c r="A82" s="333" t="s">
        <v>2792</v>
      </c>
      <c r="B82" s="307"/>
      <c r="C82" s="305"/>
      <c r="D82" s="124" t="s">
        <v>277</v>
      </c>
      <c r="H82" s="5"/>
      <c r="I82" s="5"/>
      <c r="J82" s="21"/>
      <c r="K82" s="21"/>
      <c r="L82" s="21"/>
      <c r="M82" s="21"/>
      <c r="N82" s="21"/>
    </row>
    <row r="83" spans="1:14">
      <c r="A83" s="333" t="s">
        <v>2793</v>
      </c>
      <c r="B83" s="307"/>
      <c r="C83" s="305"/>
      <c r="D83" s="124" t="s">
        <v>277</v>
      </c>
      <c r="H83" s="5"/>
      <c r="I83" s="5"/>
      <c r="J83" s="21"/>
      <c r="K83" s="21"/>
      <c r="L83" s="21"/>
      <c r="M83" s="21"/>
      <c r="N83" s="21"/>
    </row>
    <row r="84" spans="1:14">
      <c r="A84" s="333" t="s">
        <v>2794</v>
      </c>
      <c r="B84" s="307"/>
      <c r="C84" s="305"/>
      <c r="D84" s="124" t="s">
        <v>251</v>
      </c>
      <c r="H84" s="14"/>
      <c r="I84" s="21"/>
      <c r="J84" s="21"/>
      <c r="K84" s="21"/>
      <c r="L84" s="21"/>
      <c r="M84" s="21"/>
      <c r="N84" s="21"/>
    </row>
    <row r="85" spans="1:14">
      <c r="A85" s="333" t="s">
        <v>2795</v>
      </c>
      <c r="B85" s="307"/>
      <c r="C85" s="305"/>
      <c r="D85" s="124" t="s">
        <v>277</v>
      </c>
      <c r="H85" s="5"/>
      <c r="I85" s="5"/>
      <c r="J85" s="21"/>
      <c r="K85" s="21"/>
      <c r="L85" s="21"/>
      <c r="M85" s="21"/>
      <c r="N85" s="21"/>
    </row>
    <row r="86" spans="1:14">
      <c r="A86" s="333" t="s">
        <v>2796</v>
      </c>
      <c r="B86" s="307"/>
      <c r="C86" s="305"/>
      <c r="D86" s="124" t="s">
        <v>277</v>
      </c>
      <c r="H86" s="5"/>
      <c r="I86" s="5"/>
      <c r="J86" s="21"/>
      <c r="K86" s="21"/>
      <c r="L86" s="21"/>
      <c r="M86" s="21"/>
      <c r="N86" s="21"/>
    </row>
    <row r="87" spans="1:14">
      <c r="A87" s="333" t="s">
        <v>2797</v>
      </c>
      <c r="B87" s="307"/>
      <c r="C87" s="305"/>
      <c r="D87" s="124" t="s">
        <v>2798</v>
      </c>
      <c r="H87" s="5"/>
      <c r="I87" s="5"/>
      <c r="J87" s="21"/>
      <c r="K87" s="21"/>
      <c r="L87" s="21"/>
      <c r="M87" s="21"/>
      <c r="N87" s="21"/>
    </row>
    <row r="88" spans="1:14" ht="30">
      <c r="A88" s="333" t="s">
        <v>2799</v>
      </c>
      <c r="B88" s="307"/>
      <c r="C88" s="305"/>
      <c r="D88" s="124" t="s">
        <v>2800</v>
      </c>
      <c r="H88" s="5"/>
      <c r="I88" s="5"/>
      <c r="J88" s="21"/>
      <c r="K88" s="21"/>
      <c r="L88" s="21"/>
      <c r="M88" s="21"/>
      <c r="N88" s="21"/>
    </row>
    <row r="89" spans="1:14">
      <c r="A89" s="333" t="s">
        <v>2801</v>
      </c>
      <c r="B89" s="307"/>
      <c r="C89" s="305"/>
      <c r="D89" s="124" t="s">
        <v>2802</v>
      </c>
      <c r="H89" s="5"/>
      <c r="I89" s="5"/>
      <c r="J89" s="21"/>
      <c r="K89" s="21"/>
      <c r="L89" s="21"/>
      <c r="M89" s="21"/>
      <c r="N89" s="21"/>
    </row>
    <row r="90" spans="1:14">
      <c r="A90" s="333" t="s">
        <v>2803</v>
      </c>
      <c r="B90" s="307"/>
      <c r="C90" s="305"/>
      <c r="D90" s="124" t="s">
        <v>379</v>
      </c>
      <c r="H90" s="5"/>
      <c r="I90" s="5"/>
      <c r="J90" s="21"/>
      <c r="K90" s="21"/>
      <c r="L90" s="21"/>
      <c r="M90" s="21"/>
      <c r="N90" s="21"/>
    </row>
    <row r="91" spans="1:14">
      <c r="A91" s="333" t="s">
        <v>2804</v>
      </c>
      <c r="B91" s="307"/>
      <c r="C91" s="305"/>
      <c r="D91" s="124" t="s">
        <v>379</v>
      </c>
      <c r="H91" s="5"/>
      <c r="J91" s="21"/>
      <c r="K91" s="21"/>
      <c r="L91" s="21"/>
      <c r="M91" s="21"/>
      <c r="N91" s="21"/>
    </row>
    <row r="92" spans="1:14">
      <c r="A92" s="333" t="s">
        <v>2805</v>
      </c>
      <c r="B92" s="307"/>
      <c r="C92" s="305"/>
      <c r="D92" s="124" t="s">
        <v>379</v>
      </c>
      <c r="H92" s="5"/>
      <c r="I92" s="5"/>
      <c r="J92" s="21"/>
      <c r="K92" s="21"/>
      <c r="L92" s="21"/>
      <c r="M92" s="21"/>
      <c r="N92" s="21"/>
    </row>
    <row r="93" spans="1:14">
      <c r="A93" s="333" t="s">
        <v>2806</v>
      </c>
      <c r="B93" s="307"/>
      <c r="C93" s="305"/>
      <c r="D93" s="124" t="s">
        <v>1939</v>
      </c>
      <c r="H93" s="5"/>
      <c r="I93" s="5"/>
      <c r="J93" s="21"/>
      <c r="K93" s="21"/>
      <c r="L93" s="21"/>
      <c r="M93" s="21"/>
      <c r="N93" s="21"/>
    </row>
    <row r="94" spans="1:14">
      <c r="A94" s="333" t="s">
        <v>2807</v>
      </c>
      <c r="B94" s="307"/>
      <c r="C94" s="305"/>
      <c r="D94" s="124" t="s">
        <v>1887</v>
      </c>
      <c r="H94" s="5"/>
      <c r="I94" s="5"/>
      <c r="J94" s="21"/>
      <c r="K94" s="21"/>
      <c r="L94" s="21"/>
      <c r="M94" s="21"/>
      <c r="N94" s="21"/>
    </row>
    <row r="95" spans="1:14">
      <c r="A95" s="21"/>
      <c r="B95" s="21"/>
      <c r="C95" s="21"/>
      <c r="D95" s="21"/>
      <c r="H95" s="5"/>
      <c r="I95" s="5"/>
      <c r="J95" s="21"/>
      <c r="K95" s="21"/>
      <c r="L95" s="21"/>
      <c r="M95" s="21"/>
      <c r="N95" s="21"/>
    </row>
    <row r="96" spans="1:14">
      <c r="A96" s="21"/>
      <c r="B96" s="21"/>
      <c r="C96" s="21"/>
      <c r="D96" s="21"/>
      <c r="E96" s="21"/>
      <c r="H96" s="5"/>
      <c r="I96" s="5"/>
      <c r="J96" s="21"/>
      <c r="K96" s="21"/>
      <c r="L96" s="21"/>
      <c r="M96" s="21"/>
      <c r="N96" s="21"/>
    </row>
    <row r="97" spans="1:14">
      <c r="A97" s="21"/>
      <c r="B97" s="21"/>
      <c r="C97" s="21"/>
      <c r="D97" s="21"/>
      <c r="E97" s="21"/>
      <c r="H97" s="5"/>
      <c r="I97" s="5"/>
      <c r="J97" s="21"/>
      <c r="K97" s="21"/>
      <c r="L97" s="21"/>
      <c r="M97" s="21"/>
      <c r="N97" s="21"/>
    </row>
    <row r="98" spans="1:14">
      <c r="A98" s="339" t="s">
        <v>2808</v>
      </c>
      <c r="B98" s="307"/>
      <c r="C98" s="307"/>
      <c r="D98" s="305"/>
      <c r="E98" s="21"/>
      <c r="H98" s="5"/>
      <c r="I98" s="5"/>
      <c r="J98" s="21"/>
      <c r="K98" s="21"/>
      <c r="L98" s="21"/>
      <c r="M98" s="21"/>
      <c r="N98" s="21"/>
    </row>
    <row r="99" spans="1:14">
      <c r="A99" s="340" t="s">
        <v>2809</v>
      </c>
      <c r="B99" s="307"/>
      <c r="C99" s="305"/>
      <c r="D99" s="261" t="s">
        <v>2772</v>
      </c>
      <c r="E99" s="21"/>
      <c r="H99" s="5"/>
      <c r="I99" s="5"/>
      <c r="J99" s="21"/>
      <c r="K99" s="21"/>
      <c r="L99" s="21"/>
      <c r="M99" s="21"/>
      <c r="N99" s="21"/>
    </row>
    <row r="100" spans="1:14">
      <c r="A100" s="333" t="s">
        <v>2810</v>
      </c>
      <c r="B100" s="307"/>
      <c r="C100" s="305"/>
      <c r="D100" s="198" t="s">
        <v>2811</v>
      </c>
      <c r="E100" s="21"/>
      <c r="H100" s="5"/>
      <c r="I100" s="5"/>
      <c r="J100" s="21"/>
      <c r="K100" s="21"/>
      <c r="L100" s="21"/>
      <c r="M100" s="21"/>
      <c r="N100" s="21"/>
    </row>
    <row r="101" spans="1:14">
      <c r="A101" s="333" t="s">
        <v>2812</v>
      </c>
      <c r="B101" s="307"/>
      <c r="C101" s="305"/>
      <c r="D101" s="198" t="s">
        <v>306</v>
      </c>
      <c r="E101" s="21"/>
      <c r="H101" s="5"/>
      <c r="I101" s="5"/>
      <c r="J101" s="21"/>
      <c r="K101" s="21"/>
      <c r="L101" s="21"/>
      <c r="M101" s="21"/>
      <c r="N101" s="21"/>
    </row>
    <row r="102" spans="1:14">
      <c r="A102" s="333" t="s">
        <v>2813</v>
      </c>
      <c r="B102" s="307"/>
      <c r="C102" s="305"/>
      <c r="D102" s="198" t="s">
        <v>2811</v>
      </c>
      <c r="E102" s="21"/>
      <c r="H102" s="5"/>
      <c r="I102" s="5"/>
      <c r="J102" s="21"/>
      <c r="K102" s="21"/>
      <c r="L102" s="21"/>
      <c r="M102" s="21"/>
      <c r="N102" s="21"/>
    </row>
    <row r="103" spans="1:14">
      <c r="A103" s="333" t="s">
        <v>2814</v>
      </c>
      <c r="B103" s="307"/>
      <c r="C103" s="305"/>
      <c r="D103" s="198" t="s">
        <v>430</v>
      </c>
      <c r="E103" s="21"/>
      <c r="H103" s="5"/>
      <c r="I103" s="5"/>
      <c r="J103" s="21"/>
      <c r="K103" s="21"/>
      <c r="L103" s="21"/>
      <c r="M103" s="21"/>
      <c r="N103" s="21"/>
    </row>
    <row r="104" spans="1:14">
      <c r="A104" s="333" t="s">
        <v>2815</v>
      </c>
      <c r="B104" s="307"/>
      <c r="C104" s="305"/>
      <c r="D104" s="198" t="s">
        <v>2816</v>
      </c>
      <c r="E104" s="21"/>
      <c r="H104" s="5"/>
      <c r="I104" s="5"/>
      <c r="J104" s="21"/>
      <c r="K104" s="21"/>
      <c r="L104" s="21"/>
      <c r="M104" s="21"/>
      <c r="N104" s="21"/>
    </row>
    <row r="105" spans="1:14">
      <c r="A105" s="333" t="s">
        <v>2817</v>
      </c>
      <c r="B105" s="307"/>
      <c r="C105" s="305"/>
      <c r="D105" s="198" t="s">
        <v>430</v>
      </c>
      <c r="E105" s="21"/>
      <c r="H105" s="5"/>
      <c r="I105" s="5"/>
      <c r="J105" s="21"/>
      <c r="K105" s="21"/>
      <c r="L105" s="21"/>
      <c r="M105" s="21"/>
      <c r="N105" s="21"/>
    </row>
    <row r="106" spans="1:14" ht="45">
      <c r="A106" s="333" t="s">
        <v>2818</v>
      </c>
      <c r="B106" s="307"/>
      <c r="C106" s="305"/>
      <c r="D106" s="198" t="s">
        <v>2819</v>
      </c>
      <c r="E106" s="21"/>
      <c r="H106" s="5"/>
      <c r="I106" s="5"/>
      <c r="J106" s="21"/>
      <c r="K106" s="21"/>
      <c r="L106" s="21"/>
      <c r="M106" s="21"/>
      <c r="N106" s="21"/>
    </row>
    <row r="107" spans="1:14">
      <c r="A107" s="333" t="s">
        <v>2820</v>
      </c>
      <c r="B107" s="307"/>
      <c r="C107" s="305"/>
      <c r="D107" s="198" t="s">
        <v>2821</v>
      </c>
      <c r="E107" s="21"/>
      <c r="H107" s="5"/>
      <c r="I107" s="5"/>
      <c r="J107" s="21"/>
      <c r="K107" s="21"/>
      <c r="L107" s="21"/>
      <c r="M107" s="21"/>
      <c r="N107" s="21"/>
    </row>
    <row r="108" spans="1:14">
      <c r="A108" s="333" t="s">
        <v>2796</v>
      </c>
      <c r="B108" s="307"/>
      <c r="C108" s="305"/>
      <c r="D108" s="198" t="s">
        <v>2822</v>
      </c>
      <c r="E108" s="21"/>
      <c r="H108" s="5"/>
      <c r="I108" s="5"/>
      <c r="J108" s="21"/>
      <c r="K108" s="21"/>
      <c r="L108" s="21"/>
      <c r="M108" s="21"/>
      <c r="N108" s="21"/>
    </row>
    <row r="109" spans="1:14">
      <c r="A109" s="333" t="s">
        <v>2823</v>
      </c>
      <c r="B109" s="307"/>
      <c r="C109" s="305"/>
      <c r="D109" s="198" t="s">
        <v>2824</v>
      </c>
      <c r="E109" s="21"/>
      <c r="H109" s="5"/>
      <c r="I109" s="5"/>
      <c r="J109" s="21"/>
      <c r="K109" s="21"/>
      <c r="L109" s="21"/>
      <c r="M109" s="21"/>
      <c r="N109" s="21"/>
    </row>
    <row r="110" spans="1:14" ht="30">
      <c r="A110" s="333" t="s">
        <v>2825</v>
      </c>
      <c r="B110" s="307"/>
      <c r="C110" s="305"/>
      <c r="D110" s="198" t="s">
        <v>2826</v>
      </c>
      <c r="E110" s="21"/>
      <c r="H110" s="5"/>
      <c r="I110" s="5"/>
      <c r="J110" s="21"/>
      <c r="K110" s="21"/>
      <c r="L110" s="21"/>
      <c r="M110" s="21"/>
      <c r="N110" s="21"/>
    </row>
    <row r="111" spans="1:14">
      <c r="A111" s="333" t="s">
        <v>2827</v>
      </c>
      <c r="B111" s="307"/>
      <c r="C111" s="305"/>
      <c r="D111" s="198" t="s">
        <v>2828</v>
      </c>
      <c r="E111" s="21"/>
      <c r="H111" s="5"/>
      <c r="I111" s="5"/>
      <c r="J111" s="21"/>
      <c r="K111" s="21"/>
      <c r="L111" s="21"/>
      <c r="M111" s="21"/>
      <c r="N111" s="21"/>
    </row>
    <row r="112" spans="1:14">
      <c r="A112" s="333" t="s">
        <v>2829</v>
      </c>
      <c r="B112" s="307"/>
      <c r="C112" s="305"/>
      <c r="D112" s="198" t="s">
        <v>1894</v>
      </c>
      <c r="E112" s="21"/>
      <c r="H112" s="5"/>
      <c r="I112" s="5"/>
      <c r="J112" s="21"/>
      <c r="K112" s="21"/>
      <c r="L112" s="21"/>
      <c r="M112" s="21"/>
      <c r="N112" s="21"/>
    </row>
    <row r="113" spans="1:14">
      <c r="A113" s="333" t="s">
        <v>2830</v>
      </c>
      <c r="B113" s="307"/>
      <c r="C113" s="305"/>
      <c r="D113" s="198" t="s">
        <v>1894</v>
      </c>
      <c r="E113" s="21"/>
      <c r="H113" s="5"/>
      <c r="I113" s="5"/>
      <c r="J113" s="21"/>
      <c r="K113" s="21"/>
      <c r="L113" s="21"/>
      <c r="M113" s="21"/>
      <c r="N113" s="21"/>
    </row>
    <row r="114" spans="1:14">
      <c r="A114" s="333" t="s">
        <v>2831</v>
      </c>
      <c r="B114" s="307"/>
      <c r="C114" s="305"/>
      <c r="D114" s="198" t="s">
        <v>1894</v>
      </c>
      <c r="E114" s="21"/>
      <c r="H114" s="5"/>
      <c r="I114" s="5"/>
      <c r="J114" s="21"/>
      <c r="K114" s="21"/>
      <c r="L114" s="21"/>
      <c r="M114" s="21"/>
      <c r="N114" s="21"/>
    </row>
    <row r="115" spans="1:14" ht="30">
      <c r="A115" s="333" t="s">
        <v>2832</v>
      </c>
      <c r="B115" s="307"/>
      <c r="C115" s="305"/>
      <c r="D115" s="198" t="s">
        <v>2833</v>
      </c>
      <c r="E115" s="21"/>
      <c r="H115" s="5"/>
      <c r="I115" s="5"/>
      <c r="J115" s="21"/>
      <c r="K115" s="21"/>
      <c r="L115" s="21"/>
      <c r="M115" s="21"/>
      <c r="N115" s="21"/>
    </row>
    <row r="116" spans="1:14" ht="30">
      <c r="A116" s="333" t="s">
        <v>2834</v>
      </c>
      <c r="B116" s="307"/>
      <c r="C116" s="305"/>
      <c r="D116" s="198" t="s">
        <v>2835</v>
      </c>
      <c r="E116" s="21"/>
      <c r="H116" s="5"/>
      <c r="I116" s="5"/>
      <c r="J116" s="21"/>
      <c r="K116" s="21"/>
      <c r="L116" s="21"/>
      <c r="M116" s="21"/>
      <c r="N116" s="21"/>
    </row>
    <row r="117" spans="1:14">
      <c r="A117" s="333" t="s">
        <v>2836</v>
      </c>
      <c r="B117" s="307"/>
      <c r="C117" s="305"/>
      <c r="D117" s="198" t="s">
        <v>1879</v>
      </c>
      <c r="E117" s="21"/>
      <c r="H117" s="5"/>
      <c r="I117" s="5"/>
      <c r="J117" s="21"/>
      <c r="K117" s="21"/>
      <c r="L117" s="21"/>
      <c r="M117" s="21"/>
      <c r="N117" s="21"/>
    </row>
    <row r="118" spans="1:14">
      <c r="A118" s="333" t="s">
        <v>2837</v>
      </c>
      <c r="B118" s="307"/>
      <c r="C118" s="305"/>
      <c r="D118" s="198" t="s">
        <v>2786</v>
      </c>
      <c r="E118" s="21"/>
      <c r="H118" s="5"/>
      <c r="I118" s="5"/>
      <c r="J118" s="21"/>
      <c r="K118" s="21"/>
      <c r="L118" s="21"/>
      <c r="M118" s="21"/>
      <c r="N118" s="21"/>
    </row>
    <row r="119" spans="1:14" ht="30">
      <c r="A119" s="333" t="s">
        <v>2838</v>
      </c>
      <c r="B119" s="307"/>
      <c r="C119" s="305"/>
      <c r="D119" s="198" t="s">
        <v>2839</v>
      </c>
      <c r="E119" s="21"/>
      <c r="F119" s="21"/>
      <c r="G119" s="5"/>
      <c r="H119" s="5"/>
      <c r="I119" s="5"/>
      <c r="J119" s="21"/>
      <c r="K119" s="21"/>
      <c r="L119" s="21"/>
      <c r="M119" s="21"/>
      <c r="N119" s="21"/>
    </row>
    <row r="120" spans="1:14">
      <c r="A120" s="333" t="s">
        <v>2840</v>
      </c>
      <c r="B120" s="307"/>
      <c r="C120" s="305"/>
      <c r="D120" s="198" t="s">
        <v>2841</v>
      </c>
      <c r="E120" s="21"/>
      <c r="F120" s="21"/>
      <c r="G120" s="5"/>
      <c r="H120" s="5"/>
      <c r="I120" s="5"/>
      <c r="J120" s="21"/>
      <c r="K120" s="21"/>
      <c r="L120" s="21"/>
      <c r="M120" s="21"/>
      <c r="N120" s="21"/>
    </row>
    <row r="121" spans="1:14">
      <c r="A121" s="333" t="s">
        <v>2842</v>
      </c>
      <c r="B121" s="307"/>
      <c r="C121" s="305"/>
      <c r="D121" s="198" t="s">
        <v>2841</v>
      </c>
      <c r="E121" s="21"/>
      <c r="F121" s="21"/>
      <c r="G121" s="5"/>
      <c r="H121" s="5"/>
      <c r="I121" s="5"/>
      <c r="J121" s="21"/>
      <c r="K121" s="21"/>
      <c r="L121" s="21"/>
      <c r="M121" s="21"/>
      <c r="N121" s="21"/>
    </row>
    <row r="122" spans="1:14">
      <c r="A122" s="333" t="s">
        <v>2843</v>
      </c>
      <c r="B122" s="307"/>
      <c r="C122" s="305"/>
      <c r="D122" s="198" t="s">
        <v>2841</v>
      </c>
      <c r="E122" s="21"/>
      <c r="F122" s="21"/>
      <c r="G122" s="5"/>
      <c r="H122" s="5"/>
      <c r="I122" s="5"/>
      <c r="J122" s="21"/>
      <c r="K122" s="21"/>
      <c r="L122" s="21"/>
      <c r="M122" s="21"/>
      <c r="N122" s="21"/>
    </row>
    <row r="123" spans="1:14">
      <c r="A123" s="333" t="s">
        <v>2844</v>
      </c>
      <c r="B123" s="307"/>
      <c r="C123" s="305"/>
      <c r="D123" s="198" t="s">
        <v>2841</v>
      </c>
      <c r="E123" s="21"/>
      <c r="F123" s="21"/>
      <c r="G123" s="5"/>
      <c r="H123" s="5"/>
      <c r="I123" s="5"/>
      <c r="J123" s="21"/>
      <c r="K123" s="21"/>
      <c r="L123" s="21"/>
      <c r="M123" s="21"/>
      <c r="N123" s="21"/>
    </row>
    <row r="124" spans="1:14">
      <c r="A124" s="333" t="s">
        <v>2845</v>
      </c>
      <c r="B124" s="307"/>
      <c r="C124" s="305"/>
      <c r="D124" s="198" t="s">
        <v>251</v>
      </c>
      <c r="E124" s="21"/>
      <c r="F124" s="21"/>
      <c r="G124" s="5"/>
      <c r="H124" s="5"/>
      <c r="I124" s="5"/>
      <c r="J124" s="21"/>
      <c r="K124" s="21"/>
      <c r="L124" s="21"/>
      <c r="M124" s="21"/>
      <c r="N124" s="21"/>
    </row>
    <row r="125" spans="1:14">
      <c r="A125" s="333" t="s">
        <v>2846</v>
      </c>
      <c r="B125" s="307"/>
      <c r="C125" s="305"/>
      <c r="D125" s="198" t="s">
        <v>2841</v>
      </c>
      <c r="E125" s="21"/>
      <c r="F125" s="21"/>
      <c r="G125" s="5"/>
      <c r="H125" s="5"/>
      <c r="I125" s="5"/>
      <c r="J125" s="21"/>
      <c r="K125" s="21"/>
      <c r="L125" s="21"/>
      <c r="M125" s="21"/>
      <c r="N125" s="21"/>
    </row>
    <row r="126" spans="1:14">
      <c r="A126" s="333" t="s">
        <v>2847</v>
      </c>
      <c r="B126" s="307"/>
      <c r="C126" s="305"/>
      <c r="D126" s="198" t="s">
        <v>251</v>
      </c>
      <c r="E126" s="21"/>
      <c r="F126" s="21"/>
      <c r="G126" s="5"/>
      <c r="H126" s="5"/>
      <c r="I126" s="5"/>
      <c r="J126" s="21"/>
      <c r="K126" s="21"/>
      <c r="L126" s="21"/>
      <c r="M126" s="21"/>
      <c r="N126" s="21"/>
    </row>
    <row r="127" spans="1:14">
      <c r="A127" s="333" t="s">
        <v>2848</v>
      </c>
      <c r="B127" s="307"/>
      <c r="C127" s="305"/>
      <c r="D127" s="198" t="s">
        <v>2841</v>
      </c>
      <c r="E127" s="21"/>
      <c r="F127" s="21"/>
      <c r="G127" s="5"/>
      <c r="H127" s="5"/>
      <c r="I127" s="5"/>
      <c r="J127" s="21"/>
      <c r="K127" s="21"/>
      <c r="L127" s="21"/>
      <c r="M127" s="21"/>
      <c r="N127" s="21"/>
    </row>
    <row r="128" spans="1:14">
      <c r="A128" s="333" t="s">
        <v>2849</v>
      </c>
      <c r="B128" s="307"/>
      <c r="C128" s="305"/>
      <c r="D128" s="198" t="s">
        <v>251</v>
      </c>
      <c r="E128" s="21"/>
      <c r="F128" s="21"/>
      <c r="G128" s="5"/>
      <c r="H128" s="5"/>
      <c r="I128" s="5"/>
      <c r="J128" s="21"/>
      <c r="K128" s="21"/>
      <c r="L128" s="21"/>
      <c r="M128" s="21"/>
      <c r="N128" s="21"/>
    </row>
    <row r="129" spans="1:14">
      <c r="A129" s="333" t="s">
        <v>2850</v>
      </c>
      <c r="B129" s="307"/>
      <c r="C129" s="305"/>
      <c r="D129" s="198" t="s">
        <v>251</v>
      </c>
      <c r="E129" s="21"/>
      <c r="F129" s="21"/>
      <c r="G129" s="5"/>
      <c r="H129" s="5"/>
      <c r="I129" s="5"/>
      <c r="J129" s="21"/>
      <c r="K129" s="21"/>
      <c r="L129" s="21"/>
      <c r="M129" s="21"/>
      <c r="N129" s="21"/>
    </row>
    <row r="130" spans="1:14">
      <c r="A130" s="333" t="s">
        <v>2851</v>
      </c>
      <c r="B130" s="307"/>
      <c r="C130" s="305"/>
      <c r="D130" s="198" t="s">
        <v>251</v>
      </c>
      <c r="E130" s="21"/>
      <c r="F130" s="21"/>
      <c r="G130" s="5"/>
      <c r="H130" s="5"/>
      <c r="I130" s="5"/>
      <c r="J130" s="21"/>
      <c r="K130" s="21"/>
      <c r="L130" s="21"/>
      <c r="M130" s="21"/>
      <c r="N130" s="21"/>
    </row>
    <row r="131" spans="1:14">
      <c r="A131" s="333" t="s">
        <v>2852</v>
      </c>
      <c r="B131" s="307"/>
      <c r="C131" s="305"/>
      <c r="D131" s="198" t="s">
        <v>2841</v>
      </c>
      <c r="E131" s="21"/>
      <c r="F131" s="21"/>
      <c r="G131" s="5"/>
      <c r="H131" s="5"/>
      <c r="I131" s="5"/>
      <c r="J131" s="21"/>
      <c r="K131" s="21"/>
      <c r="L131" s="21"/>
      <c r="M131" s="21"/>
      <c r="N131" s="21"/>
    </row>
    <row r="132" spans="1:14">
      <c r="A132" s="333" t="s">
        <v>2853</v>
      </c>
      <c r="B132" s="307"/>
      <c r="C132" s="305"/>
      <c r="D132" s="198" t="s">
        <v>2854</v>
      </c>
      <c r="E132" s="21"/>
      <c r="F132" s="21"/>
      <c r="G132" s="5"/>
      <c r="H132" s="5"/>
      <c r="I132" s="5"/>
      <c r="J132" s="21"/>
      <c r="K132" s="21"/>
      <c r="L132" s="21"/>
      <c r="M132" s="21"/>
      <c r="N132" s="21"/>
    </row>
    <row r="133" spans="1:14">
      <c r="A133" s="333" t="s">
        <v>2855</v>
      </c>
      <c r="B133" s="307"/>
      <c r="C133" s="305"/>
      <c r="D133" s="198" t="s">
        <v>251</v>
      </c>
      <c r="E133" s="21"/>
      <c r="F133" s="21"/>
      <c r="G133" s="5"/>
      <c r="H133" s="5"/>
      <c r="I133" s="5"/>
      <c r="J133" s="21"/>
      <c r="K133" s="21"/>
      <c r="L133" s="21"/>
      <c r="M133" s="21"/>
      <c r="N133" s="21"/>
    </row>
    <row r="134" spans="1:14">
      <c r="A134" s="333" t="s">
        <v>2856</v>
      </c>
      <c r="B134" s="307"/>
      <c r="C134" s="305"/>
      <c r="D134" s="198" t="s">
        <v>251</v>
      </c>
      <c r="E134" s="21"/>
      <c r="F134" s="21"/>
      <c r="G134" s="5"/>
      <c r="H134" s="5"/>
      <c r="I134" s="5"/>
      <c r="J134" s="21"/>
      <c r="K134" s="21"/>
      <c r="L134" s="21"/>
      <c r="M134" s="21"/>
      <c r="N134" s="21"/>
    </row>
    <row r="135" spans="1:14">
      <c r="A135" s="333" t="s">
        <v>2857</v>
      </c>
      <c r="B135" s="307"/>
      <c r="C135" s="305"/>
      <c r="D135" s="198" t="s">
        <v>2841</v>
      </c>
      <c r="E135" s="21"/>
      <c r="F135" s="21"/>
      <c r="G135" s="5"/>
      <c r="H135" s="5"/>
      <c r="I135" s="5"/>
      <c r="J135" s="21"/>
      <c r="K135" s="21"/>
      <c r="L135" s="21"/>
      <c r="M135" s="21"/>
      <c r="N135" s="21"/>
    </row>
    <row r="136" spans="1:14">
      <c r="A136" s="333" t="s">
        <v>2858</v>
      </c>
      <c r="B136" s="307"/>
      <c r="C136" s="305"/>
      <c r="D136" s="198" t="s">
        <v>379</v>
      </c>
      <c r="E136" s="21"/>
      <c r="F136" s="21"/>
      <c r="G136" s="5"/>
      <c r="H136" s="5"/>
      <c r="I136" s="5"/>
      <c r="J136" s="21"/>
      <c r="K136" s="21"/>
      <c r="L136" s="21"/>
      <c r="M136" s="21"/>
      <c r="N136" s="21"/>
    </row>
    <row r="137" spans="1:14">
      <c r="A137" s="333" t="s">
        <v>2859</v>
      </c>
      <c r="B137" s="307"/>
      <c r="C137" s="305"/>
      <c r="D137" s="198" t="s">
        <v>379</v>
      </c>
      <c r="E137" s="21"/>
      <c r="F137" s="21"/>
      <c r="G137" s="5"/>
      <c r="H137" s="5"/>
      <c r="I137" s="5"/>
      <c r="J137" s="21"/>
      <c r="K137" s="21"/>
      <c r="L137" s="21"/>
      <c r="M137" s="21"/>
      <c r="N137" s="21"/>
    </row>
    <row r="138" spans="1:14">
      <c r="A138" s="333" t="s">
        <v>2860</v>
      </c>
      <c r="B138" s="307"/>
      <c r="C138" s="305"/>
      <c r="D138" s="198" t="s">
        <v>379</v>
      </c>
      <c r="E138" s="21"/>
      <c r="F138" s="21"/>
      <c r="G138" s="5"/>
      <c r="H138" s="5"/>
      <c r="I138" s="5"/>
      <c r="J138" s="21"/>
      <c r="K138" s="21"/>
      <c r="L138" s="21"/>
      <c r="M138" s="21"/>
      <c r="N138" s="21"/>
    </row>
    <row r="139" spans="1:14" ht="30">
      <c r="A139" s="333" t="s">
        <v>2799</v>
      </c>
      <c r="B139" s="307"/>
      <c r="C139" s="305"/>
      <c r="D139" s="198" t="s">
        <v>2861</v>
      </c>
      <c r="E139" s="21"/>
      <c r="F139" s="21"/>
      <c r="G139" s="5"/>
      <c r="H139" s="5"/>
      <c r="I139" s="5"/>
      <c r="J139" s="21"/>
      <c r="K139" s="21"/>
      <c r="L139" s="21"/>
      <c r="M139" s="21"/>
      <c r="N139" s="21"/>
    </row>
    <row r="140" spans="1:14">
      <c r="A140" s="5"/>
      <c r="B140" s="5"/>
      <c r="C140" s="5"/>
      <c r="D140" s="21"/>
      <c r="E140" s="21"/>
      <c r="F140" s="21"/>
      <c r="G140" s="5"/>
      <c r="H140" s="5"/>
      <c r="I140" s="5"/>
      <c r="J140" s="21"/>
      <c r="K140" s="21"/>
      <c r="L140" s="21"/>
      <c r="M140" s="21"/>
      <c r="N140" s="21"/>
    </row>
    <row r="141" spans="1:14">
      <c r="A141" s="5"/>
      <c r="B141" s="5"/>
      <c r="C141" s="5"/>
      <c r="D141" s="21"/>
      <c r="E141" s="21"/>
      <c r="F141" s="21"/>
      <c r="G141" s="5"/>
      <c r="H141" s="5"/>
      <c r="I141" s="5"/>
      <c r="J141" s="21"/>
      <c r="K141" s="21"/>
      <c r="L141" s="21"/>
      <c r="M141" s="21"/>
      <c r="N141" s="21"/>
    </row>
    <row r="142" spans="1:14">
      <c r="A142" s="5"/>
      <c r="B142" s="5"/>
      <c r="C142" s="5"/>
      <c r="D142" s="21"/>
      <c r="E142" s="5"/>
      <c r="H142" s="14"/>
      <c r="I142" s="14"/>
      <c r="J142" s="21"/>
      <c r="K142" s="21"/>
      <c r="L142" s="21"/>
      <c r="M142" s="21"/>
      <c r="N142" s="21"/>
    </row>
    <row r="143" spans="1:14">
      <c r="A143" s="5"/>
      <c r="B143" s="5"/>
      <c r="C143" s="5"/>
      <c r="D143" s="21"/>
      <c r="E143" s="21"/>
      <c r="H143" s="5"/>
      <c r="I143" s="5"/>
      <c r="J143" s="21"/>
      <c r="K143" s="21"/>
      <c r="L143" s="21"/>
      <c r="M143" s="21"/>
      <c r="N143" s="21"/>
    </row>
    <row r="144" spans="1:14">
      <c r="A144" s="21"/>
      <c r="B144" s="21"/>
      <c r="C144" s="14"/>
      <c r="D144" s="21"/>
      <c r="E144" s="21"/>
      <c r="H144" s="5"/>
      <c r="I144" s="5"/>
      <c r="J144" s="21"/>
      <c r="K144" s="21"/>
      <c r="L144" s="21"/>
      <c r="M144" s="21"/>
      <c r="N144" s="21"/>
    </row>
    <row r="145" spans="1:14">
      <c r="A145" s="335" t="s">
        <v>2862</v>
      </c>
      <c r="B145" s="292"/>
      <c r="C145" s="292"/>
      <c r="D145" s="292"/>
      <c r="E145" s="21"/>
      <c r="F145" s="335" t="s">
        <v>2863</v>
      </c>
      <c r="G145" s="292"/>
      <c r="H145" s="5"/>
      <c r="I145" s="5"/>
      <c r="J145" s="21"/>
      <c r="K145" s="21"/>
      <c r="L145" s="21"/>
      <c r="M145" s="21"/>
      <c r="N145" s="21"/>
    </row>
    <row r="146" spans="1:14">
      <c r="A146" s="341" t="s">
        <v>2864</v>
      </c>
      <c r="B146" s="311"/>
      <c r="C146" s="341" t="s">
        <v>1901</v>
      </c>
      <c r="D146" s="311"/>
      <c r="E146" s="21"/>
      <c r="F146" s="195" t="s">
        <v>2864</v>
      </c>
      <c r="G146" s="195" t="s">
        <v>1901</v>
      </c>
      <c r="H146" s="38"/>
      <c r="J146" s="21"/>
      <c r="K146" s="21"/>
      <c r="L146" s="21"/>
      <c r="M146" s="21"/>
      <c r="N146" s="21"/>
    </row>
    <row r="147" spans="1:14" ht="30">
      <c r="A147" s="342" t="s">
        <v>2865</v>
      </c>
      <c r="B147" s="311"/>
      <c r="C147" s="341" t="s">
        <v>2866</v>
      </c>
      <c r="D147" s="311"/>
      <c r="E147" s="21"/>
      <c r="F147" s="263" t="s">
        <v>2867</v>
      </c>
      <c r="G147" s="264" t="s">
        <v>2868</v>
      </c>
      <c r="H147" s="5"/>
      <c r="I147" s="5"/>
      <c r="J147" s="21"/>
      <c r="K147" s="21"/>
      <c r="L147" s="21"/>
      <c r="M147" s="21"/>
      <c r="N147" s="21"/>
    </row>
    <row r="148" spans="1:14">
      <c r="A148" s="343" t="s">
        <v>2869</v>
      </c>
      <c r="B148" s="311"/>
      <c r="C148" s="341" t="s">
        <v>2870</v>
      </c>
      <c r="D148" s="311"/>
      <c r="E148" s="21"/>
      <c r="F148" s="202" t="s">
        <v>2871</v>
      </c>
      <c r="G148" s="265" t="s">
        <v>2872</v>
      </c>
      <c r="H148" s="5"/>
      <c r="I148" s="5"/>
      <c r="J148" s="21"/>
      <c r="K148" s="21"/>
      <c r="L148" s="21"/>
      <c r="M148" s="21"/>
      <c r="N148" s="21"/>
    </row>
    <row r="149" spans="1:14" ht="30">
      <c r="A149" s="344" t="s">
        <v>2873</v>
      </c>
      <c r="B149" s="311"/>
      <c r="C149" s="341" t="s">
        <v>2874</v>
      </c>
      <c r="D149" s="311"/>
      <c r="E149" s="21"/>
      <c r="F149" s="266" t="s">
        <v>2875</v>
      </c>
      <c r="G149" s="267" t="s">
        <v>2876</v>
      </c>
      <c r="H149" s="5"/>
      <c r="I149" s="5"/>
      <c r="J149" s="21"/>
      <c r="K149" s="21"/>
      <c r="L149" s="21"/>
      <c r="M149" s="21"/>
      <c r="N149" s="21"/>
    </row>
    <row r="150" spans="1:14">
      <c r="A150" s="345" t="s">
        <v>2877</v>
      </c>
      <c r="B150" s="311"/>
      <c r="C150" s="341" t="s">
        <v>2878</v>
      </c>
      <c r="D150" s="311"/>
      <c r="E150" s="21"/>
      <c r="F150" s="268" t="s">
        <v>2879</v>
      </c>
      <c r="G150" s="268" t="s">
        <v>2880</v>
      </c>
      <c r="H150" s="5"/>
      <c r="I150" s="5"/>
      <c r="J150" s="21"/>
      <c r="K150" s="21"/>
      <c r="L150" s="21"/>
      <c r="M150" s="21"/>
      <c r="N150" s="21"/>
    </row>
    <row r="151" spans="1:14" ht="14">
      <c r="A151" s="346" t="s">
        <v>2881</v>
      </c>
      <c r="B151" s="311"/>
      <c r="C151" s="341" t="s">
        <v>2882</v>
      </c>
      <c r="D151" s="311"/>
      <c r="E151" s="21"/>
      <c r="F151" s="21"/>
      <c r="G151" s="5"/>
      <c r="H151" s="5"/>
      <c r="I151" s="5"/>
      <c r="J151" s="21"/>
      <c r="K151" s="21"/>
      <c r="L151" s="21"/>
      <c r="M151" s="21"/>
      <c r="N151" s="21"/>
    </row>
    <row r="152" spans="1:14" ht="14">
      <c r="A152" s="5"/>
      <c r="B152" s="5"/>
      <c r="C152" s="5"/>
      <c r="D152" s="21"/>
      <c r="E152" s="21"/>
      <c r="F152" s="21"/>
      <c r="G152" s="5"/>
      <c r="H152" s="5"/>
      <c r="I152" s="5"/>
      <c r="J152" s="21"/>
      <c r="K152" s="21"/>
      <c r="L152" s="21"/>
      <c r="M152" s="21"/>
      <c r="N152" s="21"/>
    </row>
    <row r="153" spans="1:14" ht="14">
      <c r="A153" s="269" t="s">
        <v>2883</v>
      </c>
      <c r="B153" s="3"/>
      <c r="C153" s="3"/>
      <c r="D153" s="114"/>
      <c r="E153" s="21"/>
      <c r="F153" s="114" t="s">
        <v>2884</v>
      </c>
      <c r="G153" s="186"/>
      <c r="H153" s="5"/>
      <c r="I153" s="5"/>
      <c r="J153" s="21"/>
      <c r="K153" s="21"/>
      <c r="L153" s="21"/>
      <c r="M153" s="21"/>
      <c r="N153" s="21"/>
    </row>
    <row r="154" spans="1:14">
      <c r="A154" s="334" t="s">
        <v>2885</v>
      </c>
      <c r="B154" s="311"/>
      <c r="C154" s="334" t="s">
        <v>2886</v>
      </c>
      <c r="D154" s="311"/>
      <c r="E154" s="21"/>
      <c r="F154" s="36" t="s">
        <v>2887</v>
      </c>
      <c r="G154" s="36" t="s">
        <v>2888</v>
      </c>
      <c r="H154" s="5"/>
      <c r="I154" s="5"/>
      <c r="J154" s="21"/>
      <c r="K154" s="21"/>
      <c r="L154" s="21"/>
      <c r="M154" s="21"/>
      <c r="N154" s="21"/>
    </row>
    <row r="155" spans="1:14" ht="238" customHeight="1">
      <c r="A155" s="347" t="s">
        <v>2865</v>
      </c>
      <c r="B155" s="311"/>
      <c r="C155" s="334" t="s">
        <v>2889</v>
      </c>
      <c r="D155" s="356"/>
      <c r="E155" s="21"/>
      <c r="F155" s="263" t="s">
        <v>2867</v>
      </c>
      <c r="G155" s="36" t="s">
        <v>2890</v>
      </c>
      <c r="H155" s="5"/>
      <c r="I155" s="5"/>
      <c r="J155" s="21"/>
      <c r="K155" s="21"/>
      <c r="L155" s="21"/>
      <c r="M155" s="21"/>
      <c r="N155" s="21"/>
    </row>
    <row r="156" spans="1:14" ht="182" customHeight="1">
      <c r="A156" s="348" t="s">
        <v>2869</v>
      </c>
      <c r="B156" s="311"/>
      <c r="C156" s="334" t="s">
        <v>2891</v>
      </c>
      <c r="D156" s="356"/>
      <c r="E156" s="21"/>
      <c r="F156" s="202" t="s">
        <v>2871</v>
      </c>
      <c r="G156" s="36" t="s">
        <v>2892</v>
      </c>
      <c r="H156" s="5"/>
      <c r="I156" s="5"/>
      <c r="J156" s="21"/>
      <c r="K156" s="21"/>
      <c r="L156" s="21"/>
      <c r="M156" s="21"/>
      <c r="N156" s="21"/>
    </row>
    <row r="157" spans="1:14" ht="150">
      <c r="A157" s="349" t="s">
        <v>2873</v>
      </c>
      <c r="B157" s="311"/>
      <c r="C157" s="334" t="s">
        <v>2893</v>
      </c>
      <c r="D157" s="311"/>
      <c r="E157" s="21"/>
      <c r="F157" s="266" t="s">
        <v>2875</v>
      </c>
      <c r="G157" s="36" t="s">
        <v>2894</v>
      </c>
      <c r="H157" s="5"/>
      <c r="I157" s="5"/>
      <c r="J157" s="21"/>
      <c r="K157" s="21"/>
      <c r="L157" s="21"/>
      <c r="M157" s="21"/>
      <c r="N157" s="21"/>
    </row>
    <row r="158" spans="1:14" ht="73" customHeight="1">
      <c r="A158" s="345" t="s">
        <v>2877</v>
      </c>
      <c r="B158" s="311"/>
      <c r="C158" s="341" t="s">
        <v>2895</v>
      </c>
      <c r="D158" s="311"/>
      <c r="E158" s="21"/>
      <c r="F158" s="268" t="s">
        <v>2879</v>
      </c>
      <c r="G158" s="36" t="s">
        <v>2896</v>
      </c>
      <c r="H158" s="5"/>
      <c r="I158" s="5"/>
      <c r="J158" s="21"/>
      <c r="K158" s="21"/>
      <c r="L158" s="21"/>
      <c r="M158" s="21"/>
      <c r="N158" s="21"/>
    </row>
    <row r="159" spans="1:14" ht="175" customHeight="1">
      <c r="A159" s="346" t="s">
        <v>2881</v>
      </c>
      <c r="B159" s="311"/>
      <c r="C159" s="334" t="s">
        <v>2897</v>
      </c>
      <c r="D159" s="356"/>
      <c r="E159" s="21"/>
      <c r="F159" s="21"/>
      <c r="G159" s="5"/>
      <c r="H159" s="5"/>
      <c r="I159" s="5"/>
      <c r="J159" s="21"/>
      <c r="K159" s="21"/>
      <c r="L159" s="21"/>
      <c r="M159" s="21"/>
      <c r="N159" s="21"/>
    </row>
    <row r="160" spans="1:14" ht="14">
      <c r="E160" s="21"/>
      <c r="F160" s="21"/>
      <c r="G160" s="5"/>
      <c r="H160" s="5"/>
      <c r="I160" s="5"/>
      <c r="J160" s="21"/>
      <c r="K160" s="21"/>
      <c r="L160" s="21"/>
      <c r="M160" s="21"/>
      <c r="N160" s="21"/>
    </row>
    <row r="161" spans="1:14" ht="14">
      <c r="A161" s="108" t="s">
        <v>2898</v>
      </c>
      <c r="B161" s="108"/>
      <c r="C161" s="108"/>
      <c r="D161" s="114"/>
      <c r="E161" s="21"/>
      <c r="F161" s="114" t="s">
        <v>2899</v>
      </c>
      <c r="G161" s="3"/>
      <c r="H161" s="5"/>
      <c r="I161" s="5"/>
      <c r="J161" s="21"/>
      <c r="K161" s="21"/>
      <c r="L161" s="21"/>
      <c r="M161" s="21"/>
      <c r="N161" s="21"/>
    </row>
    <row r="162" spans="1:14">
      <c r="A162" s="334" t="s">
        <v>2885</v>
      </c>
      <c r="B162" s="311"/>
      <c r="C162" s="334" t="s">
        <v>2203</v>
      </c>
      <c r="D162" s="311"/>
      <c r="E162" s="21"/>
      <c r="F162" s="36" t="s">
        <v>2887</v>
      </c>
      <c r="G162" s="36" t="s">
        <v>2203</v>
      </c>
      <c r="H162" s="5"/>
      <c r="I162" s="5"/>
      <c r="J162" s="21"/>
      <c r="K162" s="21"/>
      <c r="L162" s="21"/>
      <c r="M162" s="21"/>
      <c r="N162" s="21"/>
    </row>
    <row r="163" spans="1:14">
      <c r="A163" s="342" t="s">
        <v>2865</v>
      </c>
      <c r="B163" s="311"/>
      <c r="C163" s="334" t="s">
        <v>2900</v>
      </c>
      <c r="D163" s="311"/>
      <c r="E163" s="21"/>
      <c r="F163" s="263" t="s">
        <v>2867</v>
      </c>
      <c r="G163" s="36" t="s">
        <v>2901</v>
      </c>
      <c r="H163" s="5"/>
      <c r="I163" s="5"/>
      <c r="J163" s="21"/>
      <c r="K163" s="21"/>
      <c r="L163" s="21"/>
      <c r="M163" s="21"/>
      <c r="N163" s="21"/>
    </row>
    <row r="164" spans="1:14">
      <c r="A164" s="343" t="s">
        <v>2869</v>
      </c>
      <c r="B164" s="311"/>
      <c r="C164" s="334" t="s">
        <v>2902</v>
      </c>
      <c r="D164" s="311"/>
      <c r="E164" s="21"/>
      <c r="F164" s="202" t="s">
        <v>2871</v>
      </c>
      <c r="G164" s="36" t="s">
        <v>2903</v>
      </c>
      <c r="H164" s="5"/>
      <c r="I164" s="5"/>
      <c r="J164" s="21"/>
      <c r="K164" s="21"/>
      <c r="L164" s="21"/>
      <c r="M164" s="21"/>
      <c r="N164" s="21"/>
    </row>
    <row r="165" spans="1:14" ht="30">
      <c r="A165" s="344" t="s">
        <v>2873</v>
      </c>
      <c r="B165" s="311"/>
      <c r="C165" s="334" t="s">
        <v>2904</v>
      </c>
      <c r="D165" s="311"/>
      <c r="E165" s="21"/>
      <c r="F165" s="266" t="s">
        <v>2875</v>
      </c>
      <c r="G165" s="36" t="s">
        <v>2905</v>
      </c>
      <c r="H165" s="5"/>
      <c r="I165" s="5"/>
      <c r="J165" s="21"/>
      <c r="K165" s="21"/>
      <c r="L165" s="21"/>
      <c r="M165" s="21"/>
      <c r="N165" s="21"/>
    </row>
    <row r="166" spans="1:14">
      <c r="A166" s="345" t="s">
        <v>2877</v>
      </c>
      <c r="B166" s="311"/>
      <c r="C166" s="334" t="s">
        <v>2906</v>
      </c>
      <c r="D166" s="311"/>
      <c r="E166" s="21"/>
      <c r="F166" s="268" t="s">
        <v>2879</v>
      </c>
      <c r="G166" s="36" t="s">
        <v>2907</v>
      </c>
      <c r="H166" s="5"/>
      <c r="I166" s="5"/>
      <c r="J166" s="21"/>
      <c r="K166" s="21"/>
      <c r="L166" s="21"/>
      <c r="M166" s="21"/>
      <c r="N166" s="21"/>
    </row>
    <row r="167" spans="1:14" ht="14">
      <c r="A167" s="346" t="s">
        <v>2881</v>
      </c>
      <c r="B167" s="311"/>
      <c r="C167" s="334" t="s">
        <v>2900</v>
      </c>
      <c r="D167" s="311"/>
      <c r="E167" s="21"/>
      <c r="F167" s="21"/>
      <c r="G167" s="5"/>
      <c r="H167" s="5"/>
      <c r="I167" s="5"/>
      <c r="J167" s="21"/>
      <c r="K167" s="21"/>
      <c r="L167" s="21"/>
      <c r="M167" s="21"/>
      <c r="N167" s="21"/>
    </row>
    <row r="168" spans="1:14">
      <c r="A168" s="5"/>
      <c r="B168" s="5"/>
      <c r="C168" s="5"/>
      <c r="D168" s="21"/>
      <c r="E168" s="21"/>
      <c r="F168" s="21"/>
      <c r="G168" s="5"/>
      <c r="H168" s="5"/>
      <c r="I168" s="5"/>
      <c r="J168" s="21"/>
      <c r="K168" s="21"/>
      <c r="L168" s="21"/>
      <c r="M168" s="21"/>
      <c r="N168" s="21"/>
    </row>
    <row r="169" spans="1:14">
      <c r="A169" s="5"/>
      <c r="B169" s="5"/>
      <c r="C169" s="5"/>
      <c r="D169" s="21"/>
      <c r="E169" s="21"/>
      <c r="F169" s="21"/>
      <c r="G169" s="5"/>
      <c r="H169" s="5"/>
      <c r="I169" s="5"/>
      <c r="J169" s="21"/>
      <c r="K169" s="21"/>
      <c r="L169" s="21"/>
      <c r="M169" s="21"/>
      <c r="N169" s="21"/>
    </row>
    <row r="170" spans="1:14">
      <c r="A170" s="5"/>
      <c r="B170" s="5"/>
      <c r="C170" s="5"/>
      <c r="D170" s="21"/>
      <c r="E170" s="21"/>
      <c r="F170" s="21"/>
      <c r="G170" s="5"/>
      <c r="H170" s="5"/>
      <c r="I170" s="5"/>
      <c r="J170" s="21"/>
      <c r="K170" s="21"/>
      <c r="L170" s="21"/>
      <c r="M170" s="21"/>
      <c r="N170" s="21"/>
    </row>
    <row r="171" spans="1:14">
      <c r="A171" s="5"/>
      <c r="B171" s="5"/>
      <c r="C171" s="5"/>
      <c r="D171" s="21"/>
      <c r="E171" s="21"/>
      <c r="F171" s="21"/>
      <c r="G171" s="5"/>
      <c r="H171" s="5"/>
      <c r="I171" s="5"/>
      <c r="J171" s="21"/>
      <c r="K171" s="21"/>
      <c r="L171" s="21"/>
      <c r="M171" s="21"/>
      <c r="N171" s="21"/>
    </row>
    <row r="172" spans="1:14">
      <c r="A172" s="5"/>
      <c r="B172" s="5"/>
      <c r="C172" s="5"/>
      <c r="D172" s="21"/>
      <c r="E172" s="21"/>
      <c r="F172" s="21"/>
      <c r="G172" s="5"/>
      <c r="H172" s="5"/>
      <c r="I172" s="5"/>
      <c r="J172" s="21"/>
      <c r="K172" s="21"/>
      <c r="L172" s="21"/>
      <c r="M172" s="21"/>
      <c r="N172" s="21"/>
    </row>
    <row r="173" spans="1:14">
      <c r="A173" s="5"/>
      <c r="B173" s="5"/>
      <c r="C173" s="5"/>
      <c r="D173" s="21"/>
      <c r="E173" s="21"/>
      <c r="F173" s="21"/>
      <c r="G173" s="5"/>
      <c r="H173" s="5"/>
      <c r="I173" s="5"/>
      <c r="J173" s="21"/>
      <c r="K173" s="21"/>
      <c r="L173" s="21"/>
      <c r="M173" s="21"/>
      <c r="N173" s="21"/>
    </row>
    <row r="174" spans="1:14">
      <c r="A174" s="5"/>
      <c r="B174" s="5"/>
      <c r="C174" s="5"/>
      <c r="D174" s="21"/>
      <c r="E174" s="21"/>
      <c r="F174" s="21"/>
      <c r="G174" s="5"/>
      <c r="H174" s="5"/>
      <c r="I174" s="5"/>
      <c r="J174" s="21"/>
      <c r="K174" s="21"/>
      <c r="L174" s="21"/>
      <c r="M174" s="21"/>
      <c r="N174" s="21"/>
    </row>
    <row r="175" spans="1:14">
      <c r="A175" s="5"/>
      <c r="B175" s="5"/>
      <c r="C175" s="5"/>
      <c r="D175" s="21"/>
      <c r="E175" s="21"/>
      <c r="F175" s="21"/>
      <c r="G175" s="5"/>
      <c r="H175" s="5"/>
      <c r="I175" s="5"/>
      <c r="J175" s="21"/>
      <c r="K175" s="21"/>
      <c r="L175" s="21"/>
      <c r="M175" s="21"/>
      <c r="N175" s="21"/>
    </row>
    <row r="176" spans="1:14">
      <c r="A176" s="5"/>
      <c r="B176" s="5"/>
      <c r="C176" s="5"/>
      <c r="D176" s="21"/>
      <c r="E176" s="21"/>
      <c r="F176" s="21"/>
      <c r="G176" s="5"/>
      <c r="H176" s="5"/>
      <c r="I176" s="5"/>
      <c r="J176" s="21"/>
      <c r="K176" s="21"/>
      <c r="L176" s="21"/>
      <c r="M176" s="21"/>
      <c r="N176" s="21"/>
    </row>
    <row r="177" spans="1:14">
      <c r="A177" s="5"/>
      <c r="B177" s="5"/>
      <c r="C177" s="5"/>
      <c r="D177" s="21"/>
      <c r="E177" s="21"/>
      <c r="F177" s="21"/>
      <c r="G177" s="5"/>
      <c r="H177" s="5"/>
      <c r="I177" s="5"/>
      <c r="J177" s="21"/>
      <c r="K177" s="21"/>
      <c r="L177" s="21"/>
      <c r="M177" s="21"/>
      <c r="N177" s="21"/>
    </row>
    <row r="178" spans="1:14">
      <c r="A178" s="5"/>
      <c r="B178" s="5"/>
      <c r="C178" s="5"/>
      <c r="D178" s="21"/>
      <c r="E178" s="21"/>
      <c r="F178" s="21"/>
      <c r="G178" s="5"/>
      <c r="H178" s="5"/>
      <c r="I178" s="5"/>
      <c r="J178" s="21"/>
      <c r="K178" s="21"/>
      <c r="L178" s="21"/>
      <c r="M178" s="21"/>
      <c r="N178" s="21"/>
    </row>
    <row r="179" spans="1:14">
      <c r="A179" s="5"/>
      <c r="B179" s="5"/>
      <c r="C179" s="5"/>
      <c r="D179" s="21"/>
      <c r="E179" s="21"/>
      <c r="F179" s="21"/>
      <c r="G179" s="5"/>
      <c r="H179" s="5"/>
      <c r="I179" s="5"/>
      <c r="J179" s="21"/>
      <c r="K179" s="21"/>
      <c r="L179" s="21"/>
      <c r="M179" s="21"/>
      <c r="N179" s="21"/>
    </row>
    <row r="180" spans="1:14">
      <c r="A180" s="5"/>
      <c r="B180" s="5"/>
      <c r="C180" s="5"/>
      <c r="D180" s="21"/>
      <c r="E180" s="21"/>
      <c r="F180" s="21"/>
      <c r="G180" s="5"/>
      <c r="H180" s="5"/>
      <c r="I180" s="5"/>
      <c r="J180" s="21"/>
      <c r="K180" s="21"/>
      <c r="L180" s="21"/>
      <c r="M180" s="21"/>
      <c r="N180" s="21"/>
    </row>
    <row r="181" spans="1:14">
      <c r="A181" s="5"/>
      <c r="B181" s="5"/>
      <c r="C181" s="5"/>
      <c r="D181" s="21"/>
      <c r="E181" s="21"/>
      <c r="F181" s="21"/>
      <c r="G181" s="5"/>
      <c r="H181" s="5"/>
      <c r="I181" s="5"/>
      <c r="J181" s="21"/>
      <c r="K181" s="21"/>
      <c r="L181" s="21"/>
      <c r="M181" s="21"/>
      <c r="N181" s="21"/>
    </row>
    <row r="182" spans="1:14">
      <c r="A182" s="5"/>
      <c r="B182" s="5"/>
      <c r="C182" s="5"/>
      <c r="D182" s="21"/>
      <c r="E182" s="21"/>
      <c r="F182" s="21"/>
      <c r="G182" s="5"/>
      <c r="H182" s="5"/>
      <c r="I182" s="5"/>
      <c r="J182" s="21"/>
      <c r="K182" s="21"/>
      <c r="L182" s="21"/>
      <c r="M182" s="21"/>
      <c r="N182" s="21"/>
    </row>
    <row r="183" spans="1:14">
      <c r="A183" s="5"/>
      <c r="B183" s="5"/>
      <c r="C183" s="5"/>
      <c r="D183" s="21"/>
      <c r="E183" s="21"/>
      <c r="F183" s="21"/>
      <c r="G183" s="5"/>
      <c r="H183" s="5"/>
      <c r="I183" s="5"/>
      <c r="J183" s="21"/>
      <c r="K183" s="21"/>
      <c r="L183" s="21"/>
      <c r="M183" s="21"/>
      <c r="N183" s="21"/>
    </row>
    <row r="184" spans="1:14">
      <c r="A184" s="5"/>
      <c r="B184" s="5"/>
      <c r="C184" s="5"/>
      <c r="D184" s="21"/>
      <c r="E184" s="21"/>
      <c r="F184" s="21"/>
      <c r="G184" s="5"/>
      <c r="H184" s="5"/>
      <c r="I184" s="5"/>
      <c r="J184" s="21"/>
      <c r="K184" s="21"/>
      <c r="L184" s="21"/>
      <c r="M184" s="21"/>
      <c r="N184" s="21"/>
    </row>
    <row r="185" spans="1:14">
      <c r="A185" s="5"/>
      <c r="B185" s="5"/>
      <c r="C185" s="5"/>
      <c r="D185" s="21"/>
      <c r="E185" s="21"/>
      <c r="F185" s="21"/>
      <c r="G185" s="5"/>
      <c r="H185" s="5"/>
      <c r="I185" s="5"/>
      <c r="J185" s="21"/>
      <c r="K185" s="21"/>
      <c r="L185" s="21"/>
      <c r="M185" s="21"/>
      <c r="N185" s="21"/>
    </row>
    <row r="186" spans="1:14">
      <c r="A186" s="5"/>
      <c r="B186" s="5"/>
      <c r="C186" s="5"/>
      <c r="D186" s="21"/>
      <c r="E186" s="21"/>
      <c r="F186" s="21"/>
      <c r="G186" s="5"/>
      <c r="H186" s="5"/>
      <c r="I186" s="5"/>
      <c r="J186" s="21"/>
      <c r="K186" s="21"/>
      <c r="L186" s="21"/>
      <c r="M186" s="21"/>
      <c r="N186" s="21"/>
    </row>
    <row r="187" spans="1:14">
      <c r="A187" s="5"/>
      <c r="B187" s="5"/>
      <c r="C187" s="5"/>
      <c r="D187" s="21"/>
      <c r="E187" s="21"/>
      <c r="F187" s="21"/>
      <c r="G187" s="5"/>
      <c r="H187" s="5"/>
      <c r="I187" s="5"/>
      <c r="J187" s="21"/>
      <c r="K187" s="21"/>
      <c r="L187" s="21"/>
      <c r="M187" s="21"/>
      <c r="N187" s="21"/>
    </row>
    <row r="188" spans="1:14">
      <c r="A188" s="5"/>
      <c r="B188" s="5"/>
      <c r="C188" s="5"/>
      <c r="D188" s="21"/>
      <c r="E188" s="21"/>
      <c r="F188" s="21"/>
      <c r="G188" s="5"/>
      <c r="H188" s="5"/>
      <c r="I188" s="5"/>
      <c r="J188" s="21"/>
      <c r="K188" s="21"/>
      <c r="L188" s="21"/>
      <c r="M188" s="21"/>
      <c r="N188" s="21"/>
    </row>
    <row r="189" spans="1:14">
      <c r="A189" s="5"/>
      <c r="B189" s="5"/>
      <c r="C189" s="5"/>
      <c r="D189" s="21"/>
      <c r="E189" s="21"/>
      <c r="F189" s="21"/>
      <c r="G189" s="5"/>
      <c r="H189" s="5"/>
      <c r="I189" s="5"/>
      <c r="J189" s="21"/>
      <c r="K189" s="21"/>
      <c r="L189" s="21"/>
      <c r="M189" s="21"/>
      <c r="N189" s="21"/>
    </row>
    <row r="190" spans="1:14">
      <c r="A190" s="5"/>
      <c r="B190" s="5"/>
      <c r="C190" s="5"/>
      <c r="D190" s="21"/>
      <c r="E190" s="21"/>
      <c r="F190" s="21"/>
      <c r="G190" s="5"/>
      <c r="H190" s="5"/>
      <c r="I190" s="5"/>
      <c r="J190" s="21"/>
      <c r="K190" s="21"/>
      <c r="L190" s="21"/>
      <c r="M190" s="21"/>
      <c r="N190" s="21"/>
    </row>
    <row r="191" spans="1:14">
      <c r="A191" s="5"/>
      <c r="B191" s="5"/>
      <c r="C191" s="5"/>
      <c r="D191" s="21"/>
      <c r="E191" s="21"/>
      <c r="F191" s="21"/>
      <c r="G191" s="5"/>
      <c r="H191" s="5"/>
      <c r="I191" s="5"/>
      <c r="J191" s="21"/>
      <c r="K191" s="21"/>
      <c r="L191" s="21"/>
      <c r="M191" s="21"/>
      <c r="N191" s="21"/>
    </row>
    <row r="192" spans="1:14">
      <c r="A192" s="21"/>
      <c r="B192" s="21"/>
      <c r="C192" s="21"/>
      <c r="D192" s="21"/>
      <c r="E192" s="21"/>
      <c r="F192" s="21"/>
      <c r="G192" s="5"/>
      <c r="H192" s="5"/>
      <c r="I192" s="5"/>
      <c r="J192" s="21"/>
      <c r="K192" s="21"/>
      <c r="L192" s="21"/>
      <c r="M192" s="21"/>
      <c r="N192" s="21"/>
    </row>
    <row r="193" spans="1:14">
      <c r="A193" s="21"/>
      <c r="B193" s="21"/>
      <c r="C193" s="21"/>
      <c r="D193" s="21"/>
      <c r="E193" s="21"/>
      <c r="F193" s="21"/>
      <c r="G193" s="5"/>
      <c r="H193" s="5"/>
      <c r="I193" s="5"/>
      <c r="J193" s="21"/>
      <c r="K193" s="21"/>
      <c r="L193" s="21"/>
      <c r="M193" s="21"/>
      <c r="N193" s="21"/>
    </row>
    <row r="194" spans="1:14">
      <c r="A194" s="21"/>
      <c r="B194" s="21"/>
      <c r="C194" s="21"/>
      <c r="D194" s="21"/>
      <c r="E194" s="21"/>
      <c r="F194" s="21"/>
      <c r="G194" s="5"/>
      <c r="H194" s="5"/>
      <c r="I194" s="5"/>
      <c r="J194" s="21"/>
      <c r="K194" s="21"/>
      <c r="L194" s="21"/>
      <c r="M194" s="21"/>
      <c r="N194" s="21"/>
    </row>
    <row r="195" spans="1:14">
      <c r="A195" s="21"/>
      <c r="B195" s="21"/>
      <c r="C195" s="21"/>
      <c r="D195" s="21"/>
      <c r="E195" s="21"/>
      <c r="F195" s="21"/>
      <c r="G195" s="5"/>
      <c r="H195" s="5"/>
      <c r="I195" s="5"/>
      <c r="J195" s="21"/>
      <c r="K195" s="21"/>
      <c r="L195" s="21"/>
      <c r="M195" s="21"/>
      <c r="N195" s="21"/>
    </row>
    <row r="196" spans="1:14">
      <c r="A196" s="21"/>
      <c r="B196" s="21"/>
      <c r="C196" s="21"/>
      <c r="D196" s="21"/>
      <c r="E196" s="21"/>
      <c r="F196" s="21"/>
      <c r="G196" s="5"/>
      <c r="H196" s="5"/>
      <c r="I196" s="5"/>
      <c r="J196" s="21"/>
      <c r="K196" s="21"/>
      <c r="L196" s="21"/>
      <c r="M196" s="21"/>
      <c r="N196" s="21"/>
    </row>
    <row r="197" spans="1:14">
      <c r="A197" s="21"/>
      <c r="B197" s="21"/>
      <c r="C197" s="21"/>
      <c r="D197" s="21"/>
      <c r="E197" s="21"/>
      <c r="F197" s="21"/>
      <c r="G197" s="5"/>
      <c r="H197" s="5"/>
      <c r="I197" s="5"/>
      <c r="J197" s="21"/>
      <c r="K197" s="21"/>
      <c r="L197" s="21"/>
      <c r="M197" s="21"/>
      <c r="N197" s="21"/>
    </row>
    <row r="198" spans="1:14">
      <c r="A198" s="21"/>
      <c r="B198" s="21"/>
      <c r="C198" s="21"/>
      <c r="D198" s="21"/>
      <c r="E198" s="21"/>
      <c r="F198" s="21"/>
      <c r="G198" s="5"/>
      <c r="H198" s="5"/>
      <c r="I198" s="5"/>
      <c r="J198" s="21"/>
      <c r="K198" s="21"/>
      <c r="L198" s="21"/>
      <c r="M198" s="21"/>
      <c r="N198" s="21"/>
    </row>
    <row r="199" spans="1:14">
      <c r="A199" s="21"/>
      <c r="B199" s="21"/>
      <c r="C199" s="21"/>
      <c r="D199" s="21"/>
      <c r="E199" s="21"/>
      <c r="F199" s="21"/>
      <c r="G199" s="5"/>
      <c r="H199" s="5"/>
      <c r="I199" s="5"/>
      <c r="J199" s="21"/>
      <c r="K199" s="21"/>
      <c r="L199" s="21"/>
      <c r="M199" s="21"/>
      <c r="N199" s="21"/>
    </row>
    <row r="200" spans="1:14">
      <c r="A200" s="21"/>
      <c r="B200" s="21"/>
      <c r="C200" s="21"/>
      <c r="D200" s="21"/>
      <c r="E200" s="21"/>
      <c r="F200" s="21"/>
      <c r="G200" s="5"/>
      <c r="H200" s="5"/>
      <c r="I200" s="5"/>
      <c r="J200" s="21"/>
      <c r="K200" s="21"/>
      <c r="L200" s="21"/>
      <c r="M200" s="21"/>
      <c r="N200" s="21"/>
    </row>
    <row r="201" spans="1:14">
      <c r="A201" s="21"/>
      <c r="B201" s="21"/>
      <c r="C201" s="21"/>
      <c r="D201" s="21"/>
      <c r="E201" s="21"/>
      <c r="F201" s="21"/>
      <c r="G201" s="5"/>
      <c r="H201" s="5"/>
      <c r="I201" s="5"/>
      <c r="J201" s="21"/>
      <c r="K201" s="21"/>
      <c r="L201" s="21"/>
      <c r="M201" s="21"/>
      <c r="N201" s="21"/>
    </row>
    <row r="202" spans="1:14">
      <c r="A202" s="21"/>
      <c r="B202" s="21"/>
      <c r="C202" s="21"/>
      <c r="D202" s="21"/>
      <c r="E202" s="21"/>
      <c r="F202" s="21"/>
      <c r="G202" s="5"/>
      <c r="H202" s="5"/>
      <c r="I202" s="5"/>
      <c r="J202" s="21"/>
      <c r="K202" s="21"/>
      <c r="L202" s="21"/>
      <c r="M202" s="21"/>
      <c r="N202" s="21"/>
    </row>
    <row r="203" spans="1:14">
      <c r="A203" s="21"/>
      <c r="B203" s="21"/>
      <c r="C203" s="21"/>
      <c r="D203" s="21"/>
      <c r="E203" s="21"/>
      <c r="F203" s="21"/>
      <c r="G203" s="5"/>
      <c r="H203" s="5"/>
      <c r="I203" s="5"/>
      <c r="J203" s="21"/>
      <c r="K203" s="21"/>
      <c r="L203" s="21"/>
      <c r="M203" s="21"/>
      <c r="N203" s="21"/>
    </row>
    <row r="204" spans="1:14">
      <c r="A204" s="21"/>
      <c r="B204" s="21"/>
      <c r="C204" s="21"/>
      <c r="D204" s="21"/>
      <c r="E204" s="21"/>
      <c r="F204" s="21"/>
      <c r="G204" s="5"/>
      <c r="H204" s="5"/>
      <c r="I204" s="5"/>
      <c r="J204" s="21"/>
      <c r="K204" s="21"/>
      <c r="L204" s="21"/>
      <c r="M204" s="21"/>
      <c r="N204" s="21"/>
    </row>
    <row r="205" spans="1:14">
      <c r="A205" s="21"/>
      <c r="B205" s="21"/>
      <c r="C205" s="21"/>
      <c r="D205" s="21"/>
      <c r="E205" s="21"/>
      <c r="F205" s="21"/>
      <c r="G205" s="5"/>
      <c r="H205" s="5"/>
      <c r="I205" s="5"/>
      <c r="J205" s="21"/>
      <c r="K205" s="21"/>
      <c r="L205" s="21"/>
      <c r="M205" s="21"/>
      <c r="N205" s="21"/>
    </row>
    <row r="206" spans="1:14">
      <c r="A206" s="21"/>
      <c r="B206" s="21"/>
      <c r="C206" s="21"/>
      <c r="D206" s="21"/>
      <c r="E206" s="21"/>
      <c r="F206" s="21"/>
      <c r="G206" s="5"/>
      <c r="H206" s="5"/>
      <c r="I206" s="5"/>
      <c r="J206" s="21"/>
      <c r="K206" s="21"/>
      <c r="L206" s="21"/>
      <c r="M206" s="21"/>
      <c r="N206" s="21"/>
    </row>
    <row r="207" spans="1:14">
      <c r="A207" s="21"/>
      <c r="B207" s="21"/>
      <c r="C207" s="21"/>
      <c r="D207" s="21"/>
      <c r="E207" s="21"/>
      <c r="F207" s="21"/>
      <c r="G207" s="5"/>
      <c r="H207" s="5"/>
      <c r="I207" s="5"/>
      <c r="J207" s="21"/>
      <c r="K207" s="21"/>
      <c r="L207" s="21"/>
      <c r="M207" s="21"/>
      <c r="N207" s="21"/>
    </row>
    <row r="208" spans="1:14">
      <c r="A208" s="21"/>
      <c r="B208" s="21"/>
      <c r="C208" s="21"/>
      <c r="D208" s="21"/>
      <c r="E208" s="21"/>
      <c r="F208" s="21"/>
      <c r="G208" s="5"/>
      <c r="H208" s="5"/>
      <c r="I208" s="5"/>
      <c r="J208" s="21"/>
      <c r="K208" s="21"/>
      <c r="L208" s="21"/>
      <c r="M208" s="21"/>
      <c r="N208" s="21"/>
    </row>
    <row r="209" spans="1:14">
      <c r="A209" s="21"/>
      <c r="B209" s="21"/>
      <c r="C209" s="21"/>
      <c r="D209" s="21"/>
      <c r="E209" s="21"/>
      <c r="F209" s="21"/>
      <c r="G209" s="5"/>
      <c r="H209" s="5"/>
      <c r="I209" s="5"/>
      <c r="J209" s="21"/>
      <c r="K209" s="21"/>
      <c r="L209" s="21"/>
      <c r="M209" s="21"/>
      <c r="N209" s="21"/>
    </row>
    <row r="210" spans="1:14">
      <c r="A210" s="21"/>
      <c r="B210" s="21"/>
      <c r="C210" s="21"/>
      <c r="D210" s="21"/>
      <c r="E210" s="21"/>
      <c r="F210" s="21"/>
      <c r="G210" s="5"/>
      <c r="H210" s="5"/>
      <c r="I210" s="5"/>
      <c r="J210" s="21"/>
      <c r="K210" s="21"/>
      <c r="L210" s="21"/>
      <c r="M210" s="21"/>
      <c r="N210" s="21"/>
    </row>
    <row r="211" spans="1:14">
      <c r="A211" s="21"/>
      <c r="B211" s="21"/>
      <c r="C211" s="21"/>
      <c r="D211" s="21"/>
      <c r="E211" s="21"/>
      <c r="F211" s="21"/>
      <c r="G211" s="5"/>
      <c r="H211" s="5"/>
      <c r="I211" s="5"/>
      <c r="J211" s="21"/>
      <c r="K211" s="21"/>
      <c r="L211" s="21"/>
      <c r="M211" s="21"/>
      <c r="N211" s="21"/>
    </row>
    <row r="212" spans="1:14">
      <c r="A212" s="21"/>
      <c r="B212" s="21"/>
      <c r="C212" s="21"/>
      <c r="D212" s="21"/>
      <c r="E212" s="21"/>
      <c r="F212" s="21"/>
      <c r="G212" s="5"/>
      <c r="H212" s="5"/>
      <c r="I212" s="5"/>
      <c r="J212" s="21"/>
      <c r="K212" s="21"/>
      <c r="L212" s="21"/>
      <c r="M212" s="21"/>
      <c r="N212" s="21"/>
    </row>
    <row r="213" spans="1:14">
      <c r="A213" s="21"/>
      <c r="B213" s="21"/>
      <c r="C213" s="21"/>
      <c r="D213" s="21"/>
      <c r="E213" s="21"/>
      <c r="F213" s="21"/>
      <c r="G213" s="5"/>
      <c r="H213" s="5"/>
      <c r="I213" s="5"/>
      <c r="J213" s="21"/>
      <c r="K213" s="21"/>
      <c r="L213" s="21"/>
      <c r="M213" s="21"/>
      <c r="N213" s="21"/>
    </row>
    <row r="214" spans="1:14">
      <c r="A214" s="21"/>
      <c r="B214" s="21"/>
      <c r="C214" s="21"/>
      <c r="D214" s="21"/>
      <c r="E214" s="21"/>
      <c r="F214" s="21"/>
      <c r="G214" s="5"/>
      <c r="H214" s="5"/>
      <c r="I214" s="5"/>
      <c r="J214" s="21"/>
      <c r="K214" s="21"/>
      <c r="L214" s="21"/>
      <c r="M214" s="21"/>
      <c r="N214" s="21"/>
    </row>
    <row r="215" spans="1:14">
      <c r="A215" s="21"/>
      <c r="B215" s="21"/>
      <c r="C215" s="21"/>
      <c r="D215" s="21"/>
      <c r="E215" s="21"/>
      <c r="F215" s="21"/>
      <c r="G215" s="5"/>
      <c r="H215" s="5"/>
      <c r="I215" s="5"/>
      <c r="J215" s="21"/>
      <c r="K215" s="21"/>
      <c r="L215" s="21"/>
      <c r="M215" s="21"/>
      <c r="N215" s="21"/>
    </row>
    <row r="216" spans="1:14">
      <c r="A216" s="21"/>
      <c r="B216" s="21"/>
      <c r="C216" s="21"/>
      <c r="D216" s="21"/>
      <c r="E216" s="21"/>
      <c r="F216" s="21"/>
      <c r="G216" s="5"/>
      <c r="H216" s="5"/>
      <c r="I216" s="5"/>
      <c r="J216" s="21"/>
      <c r="K216" s="21"/>
      <c r="L216" s="21"/>
      <c r="M216" s="21"/>
      <c r="N216" s="21"/>
    </row>
    <row r="217" spans="1:14">
      <c r="A217" s="21"/>
      <c r="B217" s="21"/>
      <c r="C217" s="21"/>
      <c r="D217" s="21"/>
      <c r="E217" s="21"/>
      <c r="F217" s="21"/>
      <c r="G217" s="5"/>
      <c r="H217" s="5"/>
      <c r="I217" s="5"/>
      <c r="J217" s="21"/>
      <c r="K217" s="21"/>
      <c r="L217" s="21"/>
      <c r="M217" s="21"/>
      <c r="N217" s="21"/>
    </row>
    <row r="218" spans="1:14">
      <c r="A218" s="21"/>
      <c r="B218" s="21"/>
      <c r="C218" s="21"/>
      <c r="D218" s="21"/>
      <c r="E218" s="21"/>
      <c r="F218" s="21"/>
      <c r="G218" s="5"/>
      <c r="H218" s="5"/>
      <c r="I218" s="5"/>
      <c r="J218" s="21"/>
      <c r="K218" s="21"/>
      <c r="L218" s="21"/>
      <c r="M218" s="21"/>
      <c r="N218" s="21"/>
    </row>
    <row r="219" spans="1:14">
      <c r="A219" s="21"/>
      <c r="B219" s="21"/>
      <c r="C219" s="21"/>
      <c r="D219" s="21"/>
      <c r="E219" s="21"/>
      <c r="F219" s="21"/>
      <c r="G219" s="5"/>
      <c r="H219" s="5"/>
      <c r="I219" s="5"/>
      <c r="J219" s="21"/>
      <c r="K219" s="21"/>
      <c r="L219" s="21"/>
      <c r="M219" s="21"/>
      <c r="N219" s="21"/>
    </row>
    <row r="220" spans="1:14">
      <c r="A220" s="21"/>
      <c r="B220" s="21"/>
      <c r="C220" s="21"/>
      <c r="D220" s="21"/>
      <c r="E220" s="21"/>
      <c r="F220" s="21"/>
      <c r="G220" s="5"/>
      <c r="H220" s="5"/>
      <c r="I220" s="5"/>
      <c r="J220" s="21"/>
      <c r="K220" s="21"/>
      <c r="L220" s="21"/>
      <c r="M220" s="21"/>
      <c r="N220" s="21"/>
    </row>
    <row r="221" spans="1:14">
      <c r="A221" s="21"/>
      <c r="B221" s="21"/>
      <c r="C221" s="21"/>
      <c r="D221" s="21"/>
      <c r="E221" s="21"/>
      <c r="F221" s="21"/>
      <c r="G221" s="5"/>
      <c r="H221" s="5"/>
      <c r="I221" s="5"/>
      <c r="J221" s="21"/>
      <c r="K221" s="21"/>
      <c r="L221" s="21"/>
      <c r="M221" s="21"/>
      <c r="N221" s="21"/>
    </row>
    <row r="222" spans="1:14">
      <c r="A222" s="21"/>
      <c r="B222" s="21"/>
      <c r="C222" s="21"/>
      <c r="D222" s="21"/>
      <c r="E222" s="21"/>
      <c r="F222" s="21"/>
      <c r="G222" s="5"/>
      <c r="H222" s="5"/>
      <c r="I222" s="5"/>
      <c r="J222" s="21"/>
      <c r="K222" s="21"/>
      <c r="L222" s="21"/>
      <c r="M222" s="21"/>
      <c r="N222" s="21"/>
    </row>
    <row r="223" spans="1:14">
      <c r="A223" s="21"/>
      <c r="B223" s="21"/>
      <c r="C223" s="21"/>
      <c r="D223" s="21"/>
      <c r="E223" s="21"/>
      <c r="F223" s="21"/>
      <c r="G223" s="5"/>
      <c r="H223" s="5"/>
      <c r="I223" s="5"/>
      <c r="J223" s="21"/>
      <c r="K223" s="21"/>
      <c r="L223" s="21"/>
      <c r="M223" s="21"/>
      <c r="N223" s="21"/>
    </row>
    <row r="224" spans="1:14">
      <c r="A224" s="21"/>
      <c r="B224" s="21"/>
      <c r="C224" s="21"/>
      <c r="D224" s="21"/>
      <c r="E224" s="21"/>
      <c r="F224" s="21"/>
      <c r="G224" s="5"/>
      <c r="H224" s="5"/>
      <c r="I224" s="5"/>
      <c r="J224" s="21"/>
      <c r="K224" s="21"/>
      <c r="L224" s="21"/>
      <c r="M224" s="21"/>
      <c r="N224" s="21"/>
    </row>
    <row r="225" spans="1:14">
      <c r="A225" s="21"/>
      <c r="B225" s="21"/>
      <c r="C225" s="21"/>
      <c r="D225" s="21"/>
      <c r="E225" s="21"/>
      <c r="F225" s="21"/>
      <c r="G225" s="5"/>
      <c r="H225" s="5"/>
      <c r="I225" s="5"/>
      <c r="J225" s="21"/>
      <c r="K225" s="21"/>
      <c r="L225" s="21"/>
      <c r="M225" s="21"/>
      <c r="N225" s="21"/>
    </row>
    <row r="226" spans="1:14">
      <c r="A226" s="21"/>
      <c r="B226" s="21"/>
      <c r="C226" s="21"/>
      <c r="D226" s="21"/>
      <c r="E226" s="21"/>
      <c r="F226" s="21"/>
      <c r="G226" s="5"/>
      <c r="H226" s="5"/>
      <c r="I226" s="5"/>
      <c r="J226" s="21"/>
      <c r="K226" s="21"/>
      <c r="L226" s="21"/>
      <c r="M226" s="21"/>
      <c r="N226" s="21"/>
    </row>
    <row r="227" spans="1:14">
      <c r="A227" s="21"/>
      <c r="B227" s="21"/>
      <c r="C227" s="21"/>
      <c r="D227" s="21"/>
      <c r="E227" s="21"/>
      <c r="F227" s="21"/>
      <c r="G227" s="5"/>
      <c r="H227" s="5"/>
      <c r="I227" s="5"/>
      <c r="J227" s="21"/>
      <c r="K227" s="21"/>
      <c r="L227" s="21"/>
      <c r="M227" s="21"/>
      <c r="N227" s="21"/>
    </row>
    <row r="228" spans="1:14">
      <c r="A228" s="21"/>
      <c r="B228" s="21"/>
      <c r="C228" s="21"/>
      <c r="D228" s="21"/>
      <c r="E228" s="21"/>
      <c r="F228" s="21"/>
      <c r="G228" s="5"/>
      <c r="H228" s="5"/>
      <c r="I228" s="5"/>
      <c r="J228" s="21"/>
      <c r="K228" s="21"/>
      <c r="L228" s="21"/>
      <c r="M228" s="21"/>
      <c r="N228" s="21"/>
    </row>
    <row r="229" spans="1:14">
      <c r="A229" s="21"/>
      <c r="B229" s="21"/>
      <c r="C229" s="21"/>
      <c r="D229" s="21"/>
      <c r="E229" s="21"/>
      <c r="F229" s="21"/>
      <c r="G229" s="5"/>
      <c r="H229" s="5"/>
      <c r="I229" s="5"/>
      <c r="J229" s="21"/>
      <c r="K229" s="21"/>
      <c r="L229" s="21"/>
      <c r="M229" s="21"/>
      <c r="N229" s="21"/>
    </row>
    <row r="230" spans="1:14">
      <c r="A230" s="21"/>
      <c r="B230" s="21"/>
      <c r="C230" s="21"/>
      <c r="D230" s="21"/>
      <c r="E230" s="21"/>
      <c r="F230" s="21"/>
      <c r="G230" s="5"/>
      <c r="H230" s="5"/>
      <c r="I230" s="5"/>
      <c r="J230" s="21"/>
      <c r="K230" s="21"/>
      <c r="L230" s="21"/>
      <c r="M230" s="21"/>
      <c r="N230" s="21"/>
    </row>
    <row r="231" spans="1:14">
      <c r="A231" s="21"/>
      <c r="B231" s="21"/>
      <c r="C231" s="21"/>
      <c r="D231" s="21"/>
      <c r="E231" s="21"/>
      <c r="F231" s="21"/>
      <c r="G231" s="5"/>
      <c r="H231" s="5"/>
      <c r="I231" s="5"/>
      <c r="J231" s="21"/>
      <c r="K231" s="21"/>
      <c r="L231" s="21"/>
      <c r="M231" s="21"/>
      <c r="N231" s="21"/>
    </row>
    <row r="232" spans="1:14">
      <c r="A232" s="21"/>
      <c r="B232" s="21"/>
      <c r="C232" s="21"/>
      <c r="D232" s="21"/>
      <c r="E232" s="21"/>
      <c r="F232" s="21"/>
      <c r="G232" s="5"/>
      <c r="H232" s="5"/>
      <c r="I232" s="5"/>
      <c r="J232" s="21"/>
      <c r="K232" s="21"/>
      <c r="L232" s="21"/>
      <c r="M232" s="21"/>
      <c r="N232" s="21"/>
    </row>
    <row r="233" spans="1:14">
      <c r="A233" s="21"/>
      <c r="B233" s="21"/>
      <c r="C233" s="21"/>
      <c r="D233" s="21"/>
      <c r="E233" s="21"/>
      <c r="F233" s="21"/>
      <c r="G233" s="5"/>
      <c r="H233" s="5"/>
      <c r="I233" s="5"/>
      <c r="J233" s="21"/>
      <c r="K233" s="21"/>
      <c r="L233" s="21"/>
      <c r="M233" s="21"/>
      <c r="N233" s="21"/>
    </row>
    <row r="234" spans="1:14">
      <c r="A234" s="21"/>
      <c r="B234" s="21"/>
      <c r="C234" s="21"/>
      <c r="D234" s="21"/>
      <c r="E234" s="21"/>
      <c r="F234" s="21"/>
      <c r="G234" s="5"/>
      <c r="H234" s="5"/>
      <c r="I234" s="5"/>
      <c r="J234" s="21"/>
      <c r="K234" s="21"/>
      <c r="L234" s="21"/>
      <c r="M234" s="21"/>
      <c r="N234" s="21"/>
    </row>
    <row r="235" spans="1:14">
      <c r="A235" s="21"/>
      <c r="B235" s="21"/>
      <c r="C235" s="21"/>
      <c r="D235" s="21"/>
      <c r="E235" s="21"/>
      <c r="F235" s="21"/>
      <c r="G235" s="5"/>
      <c r="H235" s="5"/>
      <c r="I235" s="5"/>
      <c r="J235" s="21"/>
      <c r="K235" s="21"/>
      <c r="L235" s="21"/>
      <c r="M235" s="21"/>
      <c r="N235" s="21"/>
    </row>
    <row r="236" spans="1:14">
      <c r="A236" s="21"/>
      <c r="B236" s="21"/>
      <c r="C236" s="21"/>
      <c r="D236" s="21"/>
      <c r="E236" s="21"/>
      <c r="F236" s="21"/>
      <c r="G236" s="5"/>
      <c r="H236" s="5"/>
      <c r="I236" s="5"/>
      <c r="J236" s="21"/>
      <c r="K236" s="21"/>
      <c r="L236" s="21"/>
      <c r="M236" s="21"/>
      <c r="N236" s="21"/>
    </row>
    <row r="237" spans="1:14">
      <c r="A237" s="21"/>
      <c r="B237" s="21"/>
      <c r="C237" s="21"/>
      <c r="D237" s="21"/>
      <c r="E237" s="21"/>
      <c r="F237" s="21"/>
      <c r="G237" s="5"/>
      <c r="H237" s="5"/>
      <c r="I237" s="5"/>
      <c r="J237" s="21"/>
      <c r="K237" s="21"/>
      <c r="L237" s="21"/>
      <c r="M237" s="21"/>
      <c r="N237" s="21"/>
    </row>
    <row r="238" spans="1:14">
      <c r="A238" s="21"/>
      <c r="B238" s="21"/>
      <c r="C238" s="21"/>
      <c r="D238" s="21"/>
      <c r="E238" s="21"/>
      <c r="F238" s="21"/>
      <c r="G238" s="5"/>
      <c r="H238" s="5"/>
      <c r="I238" s="5"/>
      <c r="J238" s="21"/>
      <c r="K238" s="21"/>
      <c r="L238" s="21"/>
      <c r="M238" s="21"/>
      <c r="N238" s="21"/>
    </row>
    <row r="239" spans="1:14">
      <c r="A239" s="21"/>
      <c r="B239" s="21"/>
      <c r="C239" s="21"/>
      <c r="D239" s="21"/>
      <c r="E239" s="21"/>
      <c r="F239" s="21"/>
      <c r="G239" s="5"/>
      <c r="H239" s="5"/>
      <c r="I239" s="5"/>
      <c r="J239" s="21"/>
      <c r="K239" s="21"/>
      <c r="L239" s="21"/>
      <c r="M239" s="21"/>
      <c r="N239" s="21"/>
    </row>
    <row r="240" spans="1:14">
      <c r="A240" s="21"/>
      <c r="B240" s="21"/>
      <c r="C240" s="21"/>
      <c r="D240" s="21"/>
      <c r="E240" s="21"/>
      <c r="F240" s="21"/>
      <c r="G240" s="5"/>
      <c r="H240" s="5"/>
      <c r="I240" s="5"/>
      <c r="J240" s="21"/>
      <c r="K240" s="21"/>
      <c r="L240" s="21"/>
      <c r="M240" s="21"/>
      <c r="N240" s="21"/>
    </row>
    <row r="241" spans="1:14">
      <c r="A241" s="21"/>
      <c r="B241" s="21"/>
      <c r="C241" s="21"/>
      <c r="D241" s="21"/>
      <c r="E241" s="21"/>
      <c r="F241" s="21"/>
      <c r="G241" s="5"/>
      <c r="H241" s="5"/>
      <c r="I241" s="5"/>
      <c r="J241" s="21"/>
      <c r="K241" s="21"/>
      <c r="L241" s="21"/>
      <c r="M241" s="21"/>
      <c r="N241" s="21"/>
    </row>
    <row r="242" spans="1:14">
      <c r="A242" s="21"/>
      <c r="B242" s="21"/>
      <c r="C242" s="21"/>
      <c r="D242" s="21"/>
      <c r="E242" s="21"/>
      <c r="F242" s="21"/>
      <c r="G242" s="5"/>
      <c r="H242" s="5"/>
      <c r="I242" s="5"/>
      <c r="J242" s="21"/>
      <c r="K242" s="21"/>
      <c r="L242" s="21"/>
      <c r="M242" s="21"/>
      <c r="N242" s="21"/>
    </row>
    <row r="243" spans="1:14">
      <c r="A243" s="21"/>
      <c r="B243" s="21"/>
      <c r="C243" s="21"/>
      <c r="D243" s="21"/>
      <c r="E243" s="21"/>
      <c r="F243" s="21"/>
      <c r="G243" s="5"/>
      <c r="H243" s="5"/>
      <c r="I243" s="5"/>
      <c r="J243" s="21"/>
      <c r="K243" s="21"/>
      <c r="L243" s="21"/>
      <c r="M243" s="21"/>
      <c r="N243" s="21"/>
    </row>
    <row r="244" spans="1:14">
      <c r="A244" s="21"/>
      <c r="B244" s="21"/>
      <c r="C244" s="21"/>
      <c r="D244" s="21"/>
      <c r="E244" s="21"/>
      <c r="F244" s="21"/>
      <c r="G244" s="5"/>
      <c r="H244" s="5"/>
      <c r="I244" s="5"/>
      <c r="J244" s="21"/>
      <c r="K244" s="21"/>
      <c r="L244" s="21"/>
      <c r="M244" s="21"/>
      <c r="N244" s="21"/>
    </row>
    <row r="245" spans="1:14">
      <c r="A245" s="21"/>
      <c r="B245" s="21"/>
      <c r="C245" s="21"/>
      <c r="D245" s="21"/>
      <c r="E245" s="21"/>
      <c r="F245" s="21"/>
      <c r="G245" s="5"/>
      <c r="H245" s="5"/>
      <c r="I245" s="5"/>
      <c r="J245" s="21"/>
      <c r="K245" s="21"/>
      <c r="L245" s="21"/>
      <c r="M245" s="21"/>
      <c r="N245" s="21"/>
    </row>
    <row r="246" spans="1:14">
      <c r="A246" s="21"/>
      <c r="B246" s="21"/>
      <c r="C246" s="21"/>
      <c r="D246" s="21"/>
      <c r="E246" s="21"/>
      <c r="F246" s="21"/>
      <c r="G246" s="5"/>
      <c r="H246" s="5"/>
      <c r="I246" s="5"/>
      <c r="J246" s="21"/>
      <c r="K246" s="21"/>
      <c r="L246" s="21"/>
      <c r="M246" s="21"/>
      <c r="N246" s="21"/>
    </row>
    <row r="247" spans="1:14">
      <c r="A247" s="21"/>
      <c r="B247" s="21"/>
      <c r="C247" s="21"/>
      <c r="D247" s="21"/>
      <c r="E247" s="21"/>
      <c r="F247" s="21"/>
      <c r="G247" s="5"/>
      <c r="H247" s="5"/>
      <c r="I247" s="5"/>
      <c r="J247" s="21"/>
      <c r="K247" s="21"/>
      <c r="L247" s="21"/>
      <c r="M247" s="21"/>
      <c r="N247" s="21"/>
    </row>
    <row r="248" spans="1:14">
      <c r="A248" s="21"/>
      <c r="B248" s="21"/>
      <c r="C248" s="21"/>
      <c r="D248" s="21"/>
      <c r="E248" s="21"/>
      <c r="F248" s="21"/>
      <c r="G248" s="5"/>
      <c r="H248" s="5"/>
      <c r="I248" s="5"/>
      <c r="J248" s="21"/>
      <c r="K248" s="21"/>
      <c r="L248" s="21"/>
      <c r="M248" s="21"/>
      <c r="N248" s="21"/>
    </row>
    <row r="249" spans="1:14">
      <c r="A249" s="21"/>
      <c r="B249" s="21"/>
      <c r="C249" s="21"/>
      <c r="D249" s="21"/>
      <c r="E249" s="21"/>
      <c r="F249" s="21"/>
      <c r="G249" s="5"/>
      <c r="H249" s="5"/>
      <c r="I249" s="5"/>
      <c r="J249" s="21"/>
      <c r="K249" s="21"/>
      <c r="L249" s="21"/>
      <c r="M249" s="21"/>
      <c r="N249" s="21"/>
    </row>
    <row r="250" spans="1:14">
      <c r="A250" s="21"/>
      <c r="B250" s="21"/>
      <c r="C250" s="21"/>
      <c r="D250" s="21"/>
      <c r="E250" s="21"/>
      <c r="F250" s="21"/>
      <c r="G250" s="5"/>
      <c r="H250" s="5"/>
      <c r="I250" s="5"/>
      <c r="J250" s="21"/>
      <c r="K250" s="21"/>
      <c r="L250" s="21"/>
      <c r="M250" s="21"/>
      <c r="N250" s="21"/>
    </row>
    <row r="251" spans="1:14">
      <c r="A251" s="21"/>
      <c r="B251" s="21"/>
      <c r="C251" s="21"/>
      <c r="D251" s="21"/>
      <c r="E251" s="21"/>
      <c r="F251" s="21"/>
      <c r="G251" s="5"/>
      <c r="H251" s="5"/>
      <c r="I251" s="5"/>
      <c r="J251" s="21"/>
      <c r="K251" s="21"/>
      <c r="L251" s="21"/>
      <c r="M251" s="21"/>
      <c r="N251" s="21"/>
    </row>
    <row r="252" spans="1:14">
      <c r="A252" s="21"/>
      <c r="B252" s="21"/>
      <c r="C252" s="21"/>
      <c r="D252" s="21"/>
      <c r="E252" s="21"/>
      <c r="F252" s="21"/>
      <c r="G252" s="5"/>
      <c r="H252" s="5"/>
      <c r="I252" s="5"/>
      <c r="J252" s="21"/>
      <c r="K252" s="21"/>
      <c r="L252" s="21"/>
      <c r="M252" s="21"/>
      <c r="N252" s="21"/>
    </row>
    <row r="253" spans="1:14">
      <c r="A253" s="21"/>
      <c r="B253" s="21"/>
      <c r="C253" s="21"/>
      <c r="D253" s="21"/>
      <c r="E253" s="21"/>
      <c r="F253" s="21"/>
      <c r="G253" s="5"/>
      <c r="H253" s="5"/>
      <c r="I253" s="5"/>
      <c r="J253" s="21"/>
      <c r="K253" s="21"/>
      <c r="L253" s="21"/>
      <c r="M253" s="21"/>
      <c r="N253" s="21"/>
    </row>
    <row r="254" spans="1:14">
      <c r="A254" s="21"/>
      <c r="B254" s="21"/>
      <c r="C254" s="21"/>
      <c r="D254" s="21"/>
      <c r="E254" s="21"/>
      <c r="F254" s="21"/>
      <c r="G254" s="5"/>
      <c r="H254" s="5"/>
      <c r="I254" s="5"/>
      <c r="J254" s="21"/>
      <c r="K254" s="21"/>
      <c r="L254" s="21"/>
      <c r="M254" s="21"/>
      <c r="N254" s="21"/>
    </row>
    <row r="255" spans="1:14">
      <c r="A255" s="21"/>
      <c r="B255" s="21"/>
      <c r="C255" s="21"/>
      <c r="D255" s="21"/>
      <c r="E255" s="21"/>
      <c r="F255" s="21"/>
      <c r="G255" s="5"/>
      <c r="H255" s="5"/>
      <c r="I255" s="5"/>
      <c r="J255" s="21"/>
      <c r="K255" s="21"/>
      <c r="L255" s="21"/>
      <c r="M255" s="21"/>
      <c r="N255" s="21"/>
    </row>
    <row r="256" spans="1:14">
      <c r="A256" s="21"/>
      <c r="B256" s="21"/>
      <c r="C256" s="21"/>
      <c r="D256" s="21"/>
      <c r="E256" s="21"/>
      <c r="F256" s="21"/>
      <c r="G256" s="5"/>
      <c r="H256" s="5"/>
      <c r="I256" s="5"/>
      <c r="J256" s="21"/>
      <c r="K256" s="21"/>
      <c r="L256" s="21"/>
      <c r="M256" s="21"/>
      <c r="N256" s="21"/>
    </row>
    <row r="257" spans="1:14">
      <c r="A257" s="21"/>
      <c r="B257" s="21"/>
      <c r="C257" s="21"/>
      <c r="D257" s="21"/>
      <c r="E257" s="21"/>
      <c r="F257" s="21"/>
      <c r="G257" s="5"/>
      <c r="H257" s="5"/>
      <c r="I257" s="5"/>
      <c r="J257" s="21"/>
      <c r="K257" s="21"/>
      <c r="L257" s="21"/>
      <c r="M257" s="21"/>
      <c r="N257" s="21"/>
    </row>
    <row r="258" spans="1:14">
      <c r="A258" s="21"/>
      <c r="B258" s="21"/>
      <c r="C258" s="21"/>
      <c r="D258" s="21"/>
      <c r="E258" s="21"/>
      <c r="F258" s="21"/>
      <c r="G258" s="5"/>
      <c r="H258" s="5"/>
      <c r="I258" s="5"/>
      <c r="J258" s="21"/>
      <c r="K258" s="21"/>
      <c r="L258" s="21"/>
      <c r="M258" s="21"/>
      <c r="N258" s="21"/>
    </row>
    <row r="259" spans="1:14">
      <c r="A259" s="21"/>
      <c r="B259" s="21"/>
      <c r="C259" s="21"/>
      <c r="D259" s="21"/>
      <c r="E259" s="21"/>
      <c r="F259" s="21"/>
      <c r="G259" s="5"/>
      <c r="H259" s="5"/>
      <c r="I259" s="5"/>
      <c r="J259" s="21"/>
      <c r="K259" s="21"/>
      <c r="L259" s="21"/>
      <c r="M259" s="21"/>
      <c r="N259" s="21"/>
    </row>
    <row r="260" spans="1:14">
      <c r="A260" s="21"/>
      <c r="B260" s="21"/>
      <c r="C260" s="21"/>
      <c r="D260" s="21"/>
      <c r="E260" s="21"/>
      <c r="F260" s="21"/>
      <c r="G260" s="5"/>
      <c r="H260" s="5"/>
      <c r="I260" s="5"/>
      <c r="J260" s="21"/>
      <c r="K260" s="21"/>
      <c r="L260" s="21"/>
      <c r="M260" s="21"/>
      <c r="N260" s="21"/>
    </row>
    <row r="261" spans="1:14">
      <c r="A261" s="21"/>
      <c r="B261" s="21"/>
      <c r="C261" s="21"/>
      <c r="D261" s="21"/>
      <c r="E261" s="21"/>
      <c r="F261" s="21"/>
      <c r="G261" s="5"/>
      <c r="H261" s="5"/>
      <c r="I261" s="5"/>
      <c r="J261" s="21"/>
      <c r="K261" s="21"/>
      <c r="L261" s="21"/>
      <c r="M261" s="21"/>
      <c r="N261" s="21"/>
    </row>
    <row r="262" spans="1:14">
      <c r="A262" s="21"/>
      <c r="B262" s="21"/>
      <c r="C262" s="21"/>
      <c r="D262" s="21"/>
      <c r="E262" s="21"/>
      <c r="F262" s="21"/>
      <c r="G262" s="5"/>
      <c r="H262" s="5"/>
      <c r="I262" s="5"/>
      <c r="J262" s="21"/>
      <c r="K262" s="21"/>
      <c r="L262" s="21"/>
      <c r="M262" s="21"/>
      <c r="N262" s="21"/>
    </row>
    <row r="263" spans="1:14">
      <c r="A263" s="21"/>
      <c r="B263" s="21"/>
      <c r="C263" s="21"/>
      <c r="D263" s="21"/>
      <c r="E263" s="21"/>
      <c r="F263" s="21"/>
      <c r="G263" s="5"/>
      <c r="H263" s="5"/>
      <c r="I263" s="5"/>
      <c r="J263" s="21"/>
      <c r="K263" s="21"/>
      <c r="L263" s="21"/>
      <c r="M263" s="21"/>
      <c r="N263" s="21"/>
    </row>
    <row r="264" spans="1:14">
      <c r="A264" s="21"/>
      <c r="B264" s="21"/>
      <c r="C264" s="21"/>
      <c r="D264" s="21"/>
      <c r="E264" s="21"/>
      <c r="F264" s="21"/>
      <c r="G264" s="5"/>
      <c r="H264" s="5"/>
      <c r="I264" s="5"/>
      <c r="J264" s="21"/>
      <c r="K264" s="21"/>
      <c r="L264" s="21"/>
      <c r="M264" s="21"/>
      <c r="N264" s="21"/>
    </row>
    <row r="265" spans="1:14">
      <c r="A265" s="21"/>
      <c r="B265" s="21"/>
      <c r="C265" s="21"/>
      <c r="D265" s="21"/>
      <c r="E265" s="21"/>
      <c r="F265" s="21"/>
      <c r="G265" s="5"/>
      <c r="H265" s="5"/>
      <c r="I265" s="5"/>
      <c r="J265" s="21"/>
      <c r="K265" s="21"/>
      <c r="L265" s="21"/>
      <c r="M265" s="21"/>
      <c r="N265" s="21"/>
    </row>
    <row r="266" spans="1:14">
      <c r="A266" s="21"/>
      <c r="B266" s="21"/>
      <c r="C266" s="21"/>
      <c r="D266" s="21"/>
      <c r="E266" s="21"/>
      <c r="F266" s="21"/>
      <c r="G266" s="5"/>
      <c r="H266" s="5"/>
      <c r="I266" s="5"/>
      <c r="J266" s="21"/>
      <c r="K266" s="21"/>
      <c r="L266" s="21"/>
      <c r="M266" s="21"/>
      <c r="N266" s="21"/>
    </row>
    <row r="267" spans="1:14">
      <c r="A267" s="21"/>
      <c r="B267" s="21"/>
      <c r="C267" s="21"/>
      <c r="D267" s="21"/>
      <c r="E267" s="21"/>
      <c r="F267" s="21"/>
      <c r="G267" s="5"/>
      <c r="H267" s="5"/>
      <c r="I267" s="5"/>
      <c r="J267" s="21"/>
      <c r="K267" s="21"/>
      <c r="L267" s="21"/>
      <c r="M267" s="21"/>
      <c r="N267" s="21"/>
    </row>
    <row r="268" spans="1:14">
      <c r="A268" s="21"/>
      <c r="B268" s="21"/>
      <c r="C268" s="21"/>
      <c r="D268" s="21"/>
      <c r="E268" s="21"/>
      <c r="F268" s="21"/>
      <c r="G268" s="5"/>
      <c r="H268" s="5"/>
      <c r="I268" s="5"/>
      <c r="J268" s="21"/>
      <c r="K268" s="21"/>
      <c r="L268" s="21"/>
      <c r="M268" s="21"/>
      <c r="N268" s="21"/>
    </row>
    <row r="269" spans="1:14">
      <c r="A269" s="21"/>
      <c r="B269" s="21"/>
      <c r="C269" s="21"/>
      <c r="D269" s="21"/>
      <c r="E269" s="21"/>
      <c r="F269" s="21"/>
      <c r="G269" s="5"/>
      <c r="H269" s="5"/>
      <c r="I269" s="5"/>
      <c r="J269" s="21"/>
      <c r="K269" s="21"/>
      <c r="L269" s="21"/>
      <c r="M269" s="21"/>
      <c r="N269" s="21"/>
    </row>
    <row r="270" spans="1:14">
      <c r="A270" s="21"/>
      <c r="B270" s="21"/>
      <c r="C270" s="21"/>
      <c r="D270" s="21"/>
      <c r="E270" s="21"/>
      <c r="F270" s="21"/>
      <c r="G270" s="5"/>
      <c r="H270" s="5"/>
      <c r="I270" s="5"/>
      <c r="J270" s="21"/>
      <c r="K270" s="21"/>
      <c r="L270" s="21"/>
      <c r="M270" s="21"/>
      <c r="N270" s="21"/>
    </row>
    <row r="271" spans="1:14">
      <c r="A271" s="21"/>
      <c r="B271" s="21"/>
      <c r="C271" s="21"/>
      <c r="D271" s="21"/>
      <c r="E271" s="21"/>
      <c r="F271" s="21"/>
      <c r="G271" s="5"/>
      <c r="H271" s="5"/>
      <c r="I271" s="5"/>
      <c r="J271" s="21"/>
      <c r="K271" s="21"/>
      <c r="L271" s="21"/>
      <c r="M271" s="21"/>
      <c r="N271" s="21"/>
    </row>
    <row r="272" spans="1:14">
      <c r="A272" s="21"/>
      <c r="B272" s="21"/>
      <c r="C272" s="21"/>
      <c r="D272" s="21"/>
      <c r="E272" s="21"/>
      <c r="F272" s="21"/>
      <c r="G272" s="5"/>
      <c r="H272" s="5"/>
      <c r="I272" s="5"/>
      <c r="J272" s="21"/>
      <c r="K272" s="21"/>
      <c r="L272" s="21"/>
      <c r="M272" s="21"/>
      <c r="N272" s="21"/>
    </row>
    <row r="273" spans="1:14">
      <c r="A273" s="21"/>
      <c r="B273" s="21"/>
      <c r="C273" s="21"/>
      <c r="D273" s="21"/>
      <c r="E273" s="21"/>
      <c r="F273" s="21"/>
      <c r="G273" s="5"/>
      <c r="H273" s="5"/>
      <c r="I273" s="5"/>
      <c r="J273" s="21"/>
      <c r="K273" s="21"/>
      <c r="L273" s="21"/>
      <c r="M273" s="21"/>
      <c r="N273" s="21"/>
    </row>
    <row r="274" spans="1:14">
      <c r="A274" s="21"/>
      <c r="B274" s="21"/>
      <c r="C274" s="21"/>
      <c r="D274" s="21"/>
      <c r="E274" s="21"/>
      <c r="F274" s="21"/>
      <c r="G274" s="5"/>
      <c r="H274" s="5"/>
      <c r="I274" s="5"/>
      <c r="J274" s="21"/>
      <c r="K274" s="21"/>
      <c r="L274" s="21"/>
      <c r="M274" s="21"/>
      <c r="N274" s="21"/>
    </row>
    <row r="275" spans="1:14">
      <c r="A275" s="21"/>
      <c r="B275" s="21"/>
      <c r="C275" s="21"/>
      <c r="D275" s="21"/>
      <c r="E275" s="21"/>
      <c r="F275" s="21"/>
      <c r="G275" s="5"/>
      <c r="H275" s="5"/>
      <c r="I275" s="5"/>
      <c r="J275" s="21"/>
      <c r="K275" s="21"/>
      <c r="L275" s="21"/>
      <c r="M275" s="21"/>
      <c r="N275" s="21"/>
    </row>
    <row r="276" spans="1:14">
      <c r="A276" s="21"/>
      <c r="B276" s="21"/>
      <c r="C276" s="21"/>
      <c r="D276" s="21"/>
      <c r="E276" s="21"/>
      <c r="F276" s="21"/>
      <c r="G276" s="5"/>
      <c r="H276" s="5"/>
      <c r="I276" s="5"/>
      <c r="J276" s="21"/>
      <c r="K276" s="21"/>
      <c r="L276" s="21"/>
      <c r="M276" s="21"/>
      <c r="N276" s="21"/>
    </row>
    <row r="277" spans="1:14">
      <c r="A277" s="21"/>
      <c r="B277" s="21"/>
      <c r="C277" s="21"/>
      <c r="D277" s="21"/>
      <c r="E277" s="21"/>
      <c r="F277" s="21"/>
      <c r="G277" s="5"/>
      <c r="H277" s="5"/>
      <c r="I277" s="5"/>
      <c r="J277" s="21"/>
      <c r="K277" s="21"/>
      <c r="L277" s="21"/>
      <c r="M277" s="21"/>
      <c r="N277" s="21"/>
    </row>
    <row r="278" spans="1:14">
      <c r="A278" s="21"/>
      <c r="B278" s="21"/>
      <c r="C278" s="21"/>
      <c r="D278" s="21"/>
      <c r="E278" s="21"/>
      <c r="F278" s="21"/>
      <c r="G278" s="5"/>
      <c r="H278" s="5"/>
      <c r="I278" s="5"/>
      <c r="J278" s="21"/>
      <c r="K278" s="21"/>
      <c r="L278" s="21"/>
      <c r="M278" s="21"/>
      <c r="N278" s="21"/>
    </row>
    <row r="279" spans="1:14">
      <c r="A279" s="21"/>
      <c r="B279" s="21"/>
      <c r="C279" s="21"/>
      <c r="D279" s="21"/>
      <c r="E279" s="21"/>
      <c r="F279" s="21"/>
      <c r="G279" s="5"/>
      <c r="H279" s="5"/>
      <c r="I279" s="5"/>
      <c r="J279" s="21"/>
      <c r="K279" s="21"/>
      <c r="L279" s="21"/>
      <c r="M279" s="21"/>
      <c r="N279" s="21"/>
    </row>
    <row r="280" spans="1:14">
      <c r="A280" s="21"/>
      <c r="B280" s="21"/>
      <c r="C280" s="21"/>
      <c r="D280" s="21"/>
      <c r="E280" s="21"/>
      <c r="F280" s="21"/>
      <c r="G280" s="5"/>
      <c r="H280" s="5"/>
      <c r="I280" s="5"/>
      <c r="J280" s="21"/>
      <c r="K280" s="21"/>
      <c r="L280" s="21"/>
      <c r="M280" s="21"/>
      <c r="N280" s="21"/>
    </row>
    <row r="281" spans="1:14">
      <c r="A281" s="21"/>
      <c r="B281" s="21"/>
      <c r="C281" s="21"/>
      <c r="D281" s="21"/>
      <c r="E281" s="21"/>
      <c r="F281" s="21"/>
      <c r="G281" s="5"/>
      <c r="H281" s="5"/>
      <c r="I281" s="5"/>
      <c r="J281" s="21"/>
      <c r="K281" s="21"/>
      <c r="L281" s="21"/>
      <c r="M281" s="21"/>
      <c r="N281" s="21"/>
    </row>
    <row r="282" spans="1:14">
      <c r="A282" s="21"/>
      <c r="B282" s="21"/>
      <c r="C282" s="21"/>
      <c r="D282" s="21"/>
      <c r="E282" s="21"/>
      <c r="F282" s="21"/>
      <c r="G282" s="5"/>
      <c r="H282" s="5"/>
      <c r="I282" s="5"/>
      <c r="J282" s="21"/>
      <c r="K282" s="21"/>
      <c r="L282" s="21"/>
      <c r="M282" s="21"/>
      <c r="N282" s="21"/>
    </row>
    <row r="283" spans="1:14">
      <c r="A283" s="21"/>
      <c r="B283" s="21"/>
      <c r="C283" s="21"/>
      <c r="D283" s="21"/>
      <c r="E283" s="21"/>
      <c r="F283" s="21"/>
      <c r="G283" s="5"/>
      <c r="H283" s="5"/>
      <c r="I283" s="5"/>
      <c r="J283" s="21"/>
      <c r="K283" s="21"/>
      <c r="L283" s="21"/>
      <c r="M283" s="21"/>
      <c r="N283" s="21"/>
    </row>
    <row r="284" spans="1:14">
      <c r="A284" s="21"/>
      <c r="B284" s="21"/>
      <c r="C284" s="21"/>
      <c r="D284" s="21"/>
      <c r="E284" s="21"/>
      <c r="F284" s="21"/>
      <c r="G284" s="5"/>
      <c r="H284" s="5"/>
      <c r="I284" s="5"/>
      <c r="J284" s="21"/>
      <c r="K284" s="21"/>
      <c r="L284" s="21"/>
      <c r="M284" s="21"/>
      <c r="N284" s="21"/>
    </row>
    <row r="285" spans="1:14">
      <c r="A285" s="21"/>
      <c r="B285" s="21"/>
      <c r="C285" s="21"/>
      <c r="D285" s="21"/>
      <c r="E285" s="21"/>
      <c r="F285" s="21"/>
      <c r="G285" s="5"/>
      <c r="H285" s="5"/>
      <c r="I285" s="5"/>
      <c r="J285" s="21"/>
      <c r="K285" s="21"/>
      <c r="L285" s="21"/>
      <c r="M285" s="21"/>
      <c r="N285" s="21"/>
    </row>
    <row r="286" spans="1:14">
      <c r="A286" s="21"/>
      <c r="B286" s="21"/>
      <c r="C286" s="21"/>
      <c r="D286" s="21"/>
      <c r="E286" s="21"/>
      <c r="F286" s="21"/>
      <c r="G286" s="5"/>
      <c r="H286" s="5"/>
      <c r="I286" s="5"/>
      <c r="J286" s="21"/>
      <c r="K286" s="21"/>
      <c r="L286" s="21"/>
      <c r="M286" s="21"/>
      <c r="N286" s="21"/>
    </row>
    <row r="287" spans="1:14">
      <c r="A287" s="21"/>
      <c r="B287" s="21"/>
      <c r="C287" s="21"/>
      <c r="D287" s="21"/>
      <c r="E287" s="21"/>
      <c r="F287" s="21"/>
      <c r="G287" s="5"/>
      <c r="H287" s="5"/>
      <c r="I287" s="5"/>
      <c r="J287" s="21"/>
      <c r="K287" s="21"/>
      <c r="L287" s="21"/>
      <c r="M287" s="21"/>
      <c r="N287" s="21"/>
    </row>
    <row r="288" spans="1:14">
      <c r="A288" s="21"/>
      <c r="B288" s="21"/>
      <c r="C288" s="21"/>
      <c r="D288" s="21"/>
      <c r="E288" s="21"/>
      <c r="F288" s="21"/>
      <c r="G288" s="5"/>
      <c r="H288" s="5"/>
      <c r="I288" s="5"/>
      <c r="J288" s="21"/>
      <c r="K288" s="21"/>
      <c r="L288" s="21"/>
      <c r="M288" s="21"/>
      <c r="N288" s="21"/>
    </row>
    <row r="289" spans="1:14">
      <c r="A289" s="21"/>
      <c r="B289" s="21"/>
      <c r="C289" s="21"/>
      <c r="D289" s="21"/>
      <c r="E289" s="21"/>
      <c r="F289" s="21"/>
      <c r="G289" s="5"/>
      <c r="H289" s="5"/>
      <c r="I289" s="5"/>
      <c r="J289" s="21"/>
      <c r="K289" s="21"/>
      <c r="L289" s="21"/>
      <c r="M289" s="21"/>
      <c r="N289" s="21"/>
    </row>
    <row r="290" spans="1:14">
      <c r="A290" s="21"/>
      <c r="B290" s="21"/>
      <c r="C290" s="21"/>
      <c r="D290" s="21"/>
      <c r="E290" s="21"/>
      <c r="F290" s="21"/>
      <c r="G290" s="5"/>
      <c r="H290" s="5"/>
      <c r="I290" s="5"/>
      <c r="J290" s="21"/>
      <c r="K290" s="21"/>
      <c r="L290" s="21"/>
      <c r="M290" s="21"/>
      <c r="N290" s="21"/>
    </row>
    <row r="291" spans="1:14">
      <c r="A291" s="21"/>
      <c r="B291" s="21"/>
      <c r="C291" s="21"/>
      <c r="D291" s="21"/>
      <c r="E291" s="21"/>
      <c r="F291" s="21"/>
      <c r="G291" s="5"/>
      <c r="H291" s="5"/>
      <c r="I291" s="5"/>
      <c r="J291" s="21"/>
      <c r="K291" s="21"/>
      <c r="L291" s="21"/>
      <c r="M291" s="21"/>
      <c r="N291" s="21"/>
    </row>
    <row r="292" spans="1:14">
      <c r="A292" s="21"/>
      <c r="B292" s="21"/>
      <c r="C292" s="21"/>
      <c r="D292" s="21"/>
      <c r="E292" s="21"/>
      <c r="F292" s="21"/>
      <c r="G292" s="5"/>
      <c r="H292" s="5"/>
      <c r="I292" s="5"/>
      <c r="J292" s="21"/>
      <c r="K292" s="21"/>
      <c r="L292" s="21"/>
      <c r="M292" s="21"/>
      <c r="N292" s="21"/>
    </row>
    <row r="293" spans="1:14">
      <c r="A293" s="21"/>
      <c r="B293" s="21"/>
      <c r="C293" s="21"/>
      <c r="D293" s="21"/>
      <c r="E293" s="21"/>
      <c r="F293" s="21"/>
      <c r="G293" s="5"/>
      <c r="H293" s="5"/>
      <c r="I293" s="5"/>
      <c r="J293" s="21"/>
      <c r="K293" s="21"/>
      <c r="L293" s="21"/>
      <c r="M293" s="21"/>
      <c r="N293" s="21"/>
    </row>
    <row r="294" spans="1:14">
      <c r="A294" s="21"/>
      <c r="B294" s="21"/>
      <c r="C294" s="21"/>
      <c r="D294" s="21"/>
      <c r="E294" s="21"/>
      <c r="F294" s="21"/>
      <c r="G294" s="5"/>
      <c r="H294" s="5"/>
      <c r="I294" s="5"/>
      <c r="J294" s="21"/>
      <c r="K294" s="21"/>
      <c r="L294" s="21"/>
      <c r="M294" s="21"/>
      <c r="N294" s="21"/>
    </row>
    <row r="295" spans="1:14">
      <c r="A295" s="21"/>
      <c r="B295" s="21"/>
      <c r="C295" s="21"/>
      <c r="D295" s="21"/>
      <c r="E295" s="21"/>
      <c r="F295" s="21"/>
      <c r="G295" s="5"/>
      <c r="H295" s="5"/>
      <c r="I295" s="5"/>
      <c r="J295" s="21"/>
      <c r="K295" s="21"/>
      <c r="L295" s="21"/>
      <c r="M295" s="21"/>
      <c r="N295" s="21"/>
    </row>
    <row r="296" spans="1:14">
      <c r="A296" s="21"/>
      <c r="B296" s="21"/>
      <c r="C296" s="21"/>
      <c r="D296" s="21"/>
      <c r="E296" s="21"/>
      <c r="F296" s="21"/>
      <c r="G296" s="5"/>
      <c r="H296" s="5"/>
      <c r="I296" s="5"/>
      <c r="J296" s="21"/>
      <c r="K296" s="21"/>
      <c r="L296" s="21"/>
      <c r="M296" s="21"/>
      <c r="N296" s="21"/>
    </row>
    <row r="297" spans="1:14">
      <c r="A297" s="21"/>
      <c r="B297" s="21"/>
      <c r="C297" s="21"/>
      <c r="D297" s="21"/>
      <c r="E297" s="21"/>
      <c r="F297" s="21"/>
      <c r="G297" s="5"/>
      <c r="H297" s="5"/>
      <c r="I297" s="5"/>
      <c r="J297" s="21"/>
      <c r="K297" s="21"/>
      <c r="L297" s="21"/>
      <c r="M297" s="21"/>
      <c r="N297" s="21"/>
    </row>
    <row r="298" spans="1:14">
      <c r="A298" s="21"/>
      <c r="B298" s="21"/>
      <c r="C298" s="21"/>
      <c r="D298" s="21"/>
      <c r="E298" s="21"/>
      <c r="F298" s="21"/>
      <c r="G298" s="5"/>
      <c r="H298" s="5"/>
      <c r="I298" s="5"/>
      <c r="J298" s="21"/>
      <c r="K298" s="21"/>
      <c r="L298" s="21"/>
      <c r="M298" s="21"/>
      <c r="N298" s="21"/>
    </row>
    <row r="299" spans="1:14">
      <c r="A299" s="21"/>
      <c r="B299" s="21"/>
      <c r="C299" s="21"/>
      <c r="D299" s="21"/>
      <c r="E299" s="21"/>
      <c r="F299" s="21"/>
      <c r="G299" s="5"/>
      <c r="H299" s="5"/>
      <c r="I299" s="5"/>
      <c r="J299" s="21"/>
      <c r="K299" s="21"/>
      <c r="L299" s="21"/>
      <c r="M299" s="21"/>
      <c r="N299" s="21"/>
    </row>
    <row r="300" spans="1:14">
      <c r="A300" s="21"/>
      <c r="B300" s="21"/>
      <c r="C300" s="21"/>
      <c r="D300" s="21"/>
      <c r="E300" s="21"/>
      <c r="F300" s="21"/>
      <c r="G300" s="5"/>
      <c r="H300" s="5"/>
      <c r="I300" s="5"/>
      <c r="J300" s="21"/>
      <c r="K300" s="21"/>
      <c r="L300" s="21"/>
      <c r="M300" s="21"/>
      <c r="N300" s="21"/>
    </row>
    <row r="301" spans="1:14">
      <c r="A301" s="21"/>
      <c r="B301" s="21"/>
      <c r="C301" s="21"/>
      <c r="D301" s="21"/>
      <c r="E301" s="21"/>
      <c r="F301" s="21"/>
      <c r="G301" s="5"/>
      <c r="H301" s="5"/>
      <c r="I301" s="5"/>
      <c r="J301" s="21"/>
      <c r="K301" s="21"/>
      <c r="L301" s="21"/>
      <c r="M301" s="21"/>
      <c r="N301" s="21"/>
    </row>
    <row r="302" spans="1:14">
      <c r="A302" s="21"/>
      <c r="B302" s="21"/>
      <c r="C302" s="21"/>
      <c r="D302" s="21"/>
      <c r="E302" s="21"/>
      <c r="F302" s="21"/>
      <c r="G302" s="5"/>
      <c r="H302" s="5"/>
      <c r="I302" s="5"/>
      <c r="J302" s="21"/>
      <c r="K302" s="21"/>
      <c r="L302" s="21"/>
      <c r="M302" s="21"/>
      <c r="N302" s="21"/>
    </row>
    <row r="303" spans="1:14">
      <c r="A303" s="21"/>
      <c r="B303" s="21"/>
      <c r="C303" s="21"/>
      <c r="D303" s="21"/>
      <c r="E303" s="21"/>
      <c r="F303" s="21"/>
      <c r="G303" s="5"/>
      <c r="H303" s="5"/>
      <c r="I303" s="5"/>
      <c r="J303" s="21"/>
      <c r="K303" s="21"/>
      <c r="L303" s="21"/>
      <c r="M303" s="21"/>
      <c r="N303" s="21"/>
    </row>
    <row r="304" spans="1:14">
      <c r="A304" s="21"/>
      <c r="B304" s="21"/>
      <c r="C304" s="21"/>
      <c r="D304" s="21"/>
      <c r="E304" s="21"/>
      <c r="F304" s="21"/>
      <c r="G304" s="5"/>
      <c r="H304" s="5"/>
      <c r="I304" s="5"/>
      <c r="J304" s="21"/>
      <c r="K304" s="21"/>
      <c r="L304" s="21"/>
      <c r="M304" s="21"/>
      <c r="N304" s="21"/>
    </row>
    <row r="305" spans="1:14">
      <c r="A305" s="21"/>
      <c r="B305" s="21"/>
      <c r="C305" s="21"/>
      <c r="D305" s="21"/>
      <c r="E305" s="21"/>
      <c r="F305" s="21"/>
      <c r="G305" s="5"/>
      <c r="H305" s="5"/>
      <c r="I305" s="5"/>
      <c r="J305" s="21"/>
      <c r="K305" s="21"/>
      <c r="L305" s="21"/>
      <c r="M305" s="21"/>
      <c r="N305" s="21"/>
    </row>
    <row r="306" spans="1:14">
      <c r="A306" s="21"/>
      <c r="B306" s="21"/>
      <c r="C306" s="21"/>
      <c r="D306" s="21"/>
      <c r="E306" s="21"/>
      <c r="F306" s="21"/>
      <c r="G306" s="5"/>
      <c r="H306" s="5"/>
      <c r="I306" s="5"/>
      <c r="J306" s="21"/>
      <c r="K306" s="21"/>
      <c r="L306" s="21"/>
      <c r="M306" s="21"/>
      <c r="N306" s="21"/>
    </row>
    <row r="307" spans="1:14">
      <c r="A307" s="21"/>
      <c r="B307" s="21"/>
      <c r="C307" s="21"/>
      <c r="D307" s="21"/>
      <c r="E307" s="21"/>
      <c r="F307" s="21"/>
      <c r="G307" s="5"/>
      <c r="H307" s="5"/>
      <c r="I307" s="5"/>
      <c r="J307" s="21"/>
      <c r="K307" s="21"/>
      <c r="L307" s="21"/>
      <c r="M307" s="21"/>
      <c r="N307" s="21"/>
    </row>
    <row r="308" spans="1:14">
      <c r="A308" s="21"/>
      <c r="B308" s="21"/>
      <c r="C308" s="21"/>
      <c r="D308" s="21"/>
      <c r="E308" s="21"/>
      <c r="F308" s="21"/>
      <c r="G308" s="5"/>
      <c r="H308" s="5"/>
      <c r="I308" s="5"/>
      <c r="J308" s="21"/>
      <c r="K308" s="21"/>
      <c r="L308" s="21"/>
      <c r="M308" s="21"/>
      <c r="N308" s="21"/>
    </row>
    <row r="309" spans="1:14">
      <c r="A309" s="21"/>
      <c r="B309" s="21"/>
      <c r="C309" s="21"/>
      <c r="D309" s="21"/>
      <c r="E309" s="21"/>
      <c r="F309" s="21"/>
      <c r="G309" s="5"/>
      <c r="H309" s="5"/>
      <c r="I309" s="5"/>
      <c r="J309" s="21"/>
      <c r="K309" s="21"/>
      <c r="L309" s="21"/>
      <c r="M309" s="21"/>
      <c r="N309" s="21"/>
    </row>
    <row r="310" spans="1:14">
      <c r="A310" s="21"/>
      <c r="B310" s="21"/>
      <c r="C310" s="21"/>
      <c r="D310" s="21"/>
      <c r="E310" s="21"/>
      <c r="F310" s="21"/>
      <c r="G310" s="5"/>
      <c r="H310" s="5"/>
      <c r="I310" s="5"/>
      <c r="J310" s="21"/>
      <c r="K310" s="21"/>
      <c r="L310" s="21"/>
      <c r="M310" s="21"/>
      <c r="N310" s="21"/>
    </row>
    <row r="311" spans="1:14">
      <c r="A311" s="21"/>
      <c r="B311" s="21"/>
      <c r="C311" s="21"/>
      <c r="D311" s="21"/>
      <c r="E311" s="21"/>
      <c r="F311" s="21"/>
      <c r="G311" s="5"/>
      <c r="H311" s="5"/>
      <c r="I311" s="5"/>
      <c r="J311" s="21"/>
      <c r="K311" s="21"/>
      <c r="L311" s="21"/>
      <c r="M311" s="21"/>
      <c r="N311" s="21"/>
    </row>
    <row r="312" spans="1:14">
      <c r="A312" s="21"/>
      <c r="B312" s="21"/>
      <c r="C312" s="21"/>
      <c r="D312" s="21"/>
      <c r="E312" s="21"/>
      <c r="F312" s="21"/>
      <c r="G312" s="5"/>
      <c r="H312" s="5"/>
      <c r="I312" s="5"/>
      <c r="J312" s="21"/>
      <c r="K312" s="21"/>
      <c r="L312" s="21"/>
      <c r="M312" s="21"/>
      <c r="N312" s="21"/>
    </row>
    <row r="313" spans="1:14">
      <c r="A313" s="21"/>
      <c r="B313" s="21"/>
      <c r="C313" s="21"/>
      <c r="D313" s="21"/>
      <c r="E313" s="21"/>
      <c r="F313" s="21"/>
      <c r="G313" s="5"/>
      <c r="H313" s="5"/>
      <c r="I313" s="5"/>
      <c r="J313" s="21"/>
      <c r="K313" s="21"/>
      <c r="L313" s="21"/>
      <c r="M313" s="21"/>
      <c r="N313" s="21"/>
    </row>
    <row r="314" spans="1:14">
      <c r="A314" s="21"/>
      <c r="B314" s="21"/>
      <c r="C314" s="21"/>
      <c r="D314" s="21"/>
      <c r="E314" s="21"/>
      <c r="F314" s="21"/>
      <c r="G314" s="5"/>
      <c r="H314" s="5"/>
      <c r="I314" s="5"/>
      <c r="J314" s="21"/>
      <c r="K314" s="21"/>
      <c r="L314" s="21"/>
      <c r="M314" s="21"/>
      <c r="N314" s="21"/>
    </row>
    <row r="315" spans="1:14">
      <c r="A315" s="21"/>
      <c r="B315" s="21"/>
      <c r="C315" s="21"/>
      <c r="D315" s="21"/>
      <c r="E315" s="21"/>
      <c r="F315" s="21"/>
      <c r="G315" s="5"/>
      <c r="H315" s="5"/>
      <c r="I315" s="5"/>
      <c r="J315" s="21"/>
      <c r="K315" s="21"/>
      <c r="L315" s="21"/>
      <c r="M315" s="21"/>
      <c r="N315" s="21"/>
    </row>
    <row r="316" spans="1:14">
      <c r="A316" s="21"/>
      <c r="B316" s="21"/>
      <c r="C316" s="21"/>
      <c r="D316" s="21"/>
      <c r="E316" s="21"/>
      <c r="F316" s="21"/>
      <c r="G316" s="5"/>
      <c r="H316" s="5"/>
      <c r="I316" s="5"/>
      <c r="J316" s="21"/>
      <c r="K316" s="21"/>
      <c r="L316" s="21"/>
      <c r="M316" s="21"/>
      <c r="N316" s="21"/>
    </row>
    <row r="317" spans="1:14">
      <c r="A317" s="21"/>
      <c r="B317" s="21"/>
      <c r="C317" s="21"/>
      <c r="D317" s="21"/>
      <c r="E317" s="21"/>
      <c r="F317" s="21"/>
      <c r="G317" s="5"/>
      <c r="H317" s="5"/>
      <c r="I317" s="5"/>
      <c r="J317" s="21"/>
      <c r="K317" s="21"/>
      <c r="L317" s="21"/>
      <c r="M317" s="21"/>
      <c r="N317" s="21"/>
    </row>
    <row r="318" spans="1:14">
      <c r="A318" s="21"/>
      <c r="B318" s="21"/>
      <c r="C318" s="21"/>
      <c r="D318" s="21"/>
      <c r="E318" s="21"/>
      <c r="F318" s="21"/>
      <c r="G318" s="5"/>
      <c r="H318" s="5"/>
      <c r="I318" s="5"/>
      <c r="J318" s="21"/>
      <c r="K318" s="21"/>
      <c r="L318" s="21"/>
      <c r="M318" s="21"/>
      <c r="N318" s="21"/>
    </row>
    <row r="319" spans="1:14">
      <c r="A319" s="21"/>
      <c r="B319" s="21"/>
      <c r="C319" s="21"/>
      <c r="D319" s="21"/>
      <c r="E319" s="21"/>
      <c r="F319" s="21"/>
      <c r="G319" s="5"/>
      <c r="H319" s="5"/>
      <c r="I319" s="5"/>
      <c r="J319" s="21"/>
      <c r="K319" s="21"/>
      <c r="L319" s="21"/>
      <c r="M319" s="21"/>
      <c r="N319" s="21"/>
    </row>
    <row r="320" spans="1:14">
      <c r="A320" s="21"/>
      <c r="B320" s="21"/>
      <c r="C320" s="21"/>
      <c r="D320" s="21"/>
      <c r="E320" s="21"/>
      <c r="F320" s="21"/>
      <c r="G320" s="5"/>
      <c r="H320" s="5"/>
      <c r="I320" s="5"/>
      <c r="J320" s="21"/>
      <c r="K320" s="21"/>
      <c r="L320" s="21"/>
      <c r="M320" s="21"/>
      <c r="N320" s="21"/>
    </row>
    <row r="321" spans="1:14">
      <c r="A321" s="21"/>
      <c r="B321" s="21"/>
      <c r="C321" s="21"/>
      <c r="D321" s="21"/>
      <c r="E321" s="21"/>
      <c r="F321" s="21"/>
      <c r="G321" s="5"/>
      <c r="H321" s="5"/>
      <c r="I321" s="5"/>
      <c r="J321" s="21"/>
      <c r="K321" s="21"/>
      <c r="L321" s="21"/>
      <c r="M321" s="21"/>
      <c r="N321" s="21"/>
    </row>
    <row r="322" spans="1:14">
      <c r="A322" s="21"/>
      <c r="B322" s="21"/>
      <c r="C322" s="21"/>
      <c r="D322" s="21"/>
      <c r="E322" s="21"/>
      <c r="F322" s="21"/>
      <c r="G322" s="5"/>
      <c r="H322" s="5"/>
      <c r="I322" s="5"/>
      <c r="J322" s="21"/>
      <c r="K322" s="21"/>
      <c r="L322" s="21"/>
      <c r="M322" s="21"/>
      <c r="N322" s="21"/>
    </row>
    <row r="323" spans="1:14">
      <c r="A323" s="21"/>
      <c r="B323" s="21"/>
      <c r="C323" s="21"/>
      <c r="D323" s="21"/>
      <c r="E323" s="21"/>
      <c r="F323" s="21"/>
      <c r="G323" s="5"/>
      <c r="H323" s="5"/>
      <c r="I323" s="5"/>
      <c r="J323" s="21"/>
      <c r="K323" s="21"/>
      <c r="L323" s="21"/>
      <c r="M323" s="21"/>
      <c r="N323" s="21"/>
    </row>
    <row r="324" spans="1:14">
      <c r="A324" s="21"/>
      <c r="B324" s="21"/>
      <c r="C324" s="21"/>
      <c r="D324" s="21"/>
      <c r="E324" s="21"/>
      <c r="F324" s="21"/>
      <c r="G324" s="5"/>
      <c r="H324" s="5"/>
      <c r="I324" s="5"/>
      <c r="J324" s="21"/>
      <c r="K324" s="21"/>
      <c r="L324" s="21"/>
      <c r="M324" s="21"/>
      <c r="N324" s="21"/>
    </row>
    <row r="325" spans="1:14">
      <c r="A325" s="21"/>
      <c r="B325" s="21"/>
      <c r="C325" s="21"/>
      <c r="D325" s="21"/>
      <c r="E325" s="21"/>
      <c r="F325" s="21"/>
      <c r="G325" s="5"/>
      <c r="H325" s="5"/>
      <c r="I325" s="5"/>
      <c r="J325" s="21"/>
      <c r="K325" s="21"/>
      <c r="L325" s="21"/>
      <c r="M325" s="21"/>
      <c r="N325" s="21"/>
    </row>
    <row r="326" spans="1:14">
      <c r="A326" s="21"/>
      <c r="B326" s="21"/>
      <c r="C326" s="21"/>
      <c r="D326" s="21"/>
      <c r="E326" s="21"/>
      <c r="F326" s="21"/>
      <c r="G326" s="5"/>
      <c r="H326" s="5"/>
      <c r="I326" s="5"/>
      <c r="J326" s="21"/>
      <c r="K326" s="21"/>
      <c r="L326" s="21"/>
      <c r="M326" s="21"/>
      <c r="N326" s="21"/>
    </row>
    <row r="327" spans="1:14">
      <c r="A327" s="21"/>
      <c r="B327" s="21"/>
      <c r="C327" s="21"/>
      <c r="D327" s="21"/>
      <c r="E327" s="21"/>
      <c r="F327" s="21"/>
      <c r="G327" s="5"/>
      <c r="H327" s="5"/>
      <c r="I327" s="5"/>
      <c r="J327" s="21"/>
      <c r="K327" s="21"/>
      <c r="L327" s="21"/>
      <c r="M327" s="21"/>
      <c r="N327" s="21"/>
    </row>
    <row r="328" spans="1:14">
      <c r="A328" s="21"/>
      <c r="B328" s="21"/>
      <c r="C328" s="21"/>
      <c r="D328" s="21"/>
      <c r="E328" s="21"/>
      <c r="F328" s="21"/>
      <c r="G328" s="5"/>
      <c r="H328" s="5"/>
      <c r="I328" s="5"/>
      <c r="J328" s="21"/>
      <c r="K328" s="21"/>
      <c r="L328" s="21"/>
      <c r="M328" s="21"/>
      <c r="N328" s="21"/>
    </row>
    <row r="329" spans="1:14">
      <c r="A329" s="21"/>
      <c r="B329" s="21"/>
      <c r="C329" s="21"/>
      <c r="D329" s="21"/>
      <c r="E329" s="21"/>
      <c r="F329" s="21"/>
      <c r="G329" s="5"/>
      <c r="H329" s="5"/>
      <c r="I329" s="5"/>
      <c r="J329" s="21"/>
      <c r="K329" s="21"/>
      <c r="L329" s="21"/>
      <c r="M329" s="21"/>
      <c r="N329" s="21"/>
    </row>
    <row r="330" spans="1:14">
      <c r="A330" s="21"/>
      <c r="B330" s="21"/>
      <c r="C330" s="21"/>
      <c r="D330" s="21"/>
      <c r="E330" s="21"/>
      <c r="F330" s="21"/>
      <c r="G330" s="5"/>
      <c r="H330" s="5"/>
      <c r="I330" s="5"/>
      <c r="J330" s="21"/>
      <c r="K330" s="21"/>
      <c r="L330" s="21"/>
      <c r="M330" s="21"/>
      <c r="N330" s="21"/>
    </row>
    <row r="331" spans="1:14">
      <c r="A331" s="21"/>
      <c r="B331" s="21"/>
      <c r="C331" s="21"/>
      <c r="D331" s="21"/>
      <c r="E331" s="21"/>
      <c r="F331" s="21"/>
      <c r="G331" s="5"/>
      <c r="H331" s="5"/>
      <c r="I331" s="5"/>
      <c r="J331" s="21"/>
      <c r="K331" s="21"/>
      <c r="L331" s="21"/>
      <c r="M331" s="21"/>
      <c r="N331" s="21"/>
    </row>
    <row r="332" spans="1:14">
      <c r="A332" s="21"/>
      <c r="B332" s="21"/>
      <c r="C332" s="21"/>
      <c r="D332" s="21"/>
      <c r="E332" s="21"/>
      <c r="F332" s="21"/>
      <c r="G332" s="5"/>
      <c r="H332" s="5"/>
      <c r="I332" s="5"/>
      <c r="J332" s="21"/>
      <c r="K332" s="21"/>
      <c r="L332" s="21"/>
      <c r="M332" s="21"/>
      <c r="N332" s="21"/>
    </row>
    <row r="333" spans="1:14">
      <c r="A333" s="21"/>
      <c r="B333" s="21"/>
      <c r="C333" s="21"/>
      <c r="D333" s="21"/>
      <c r="E333" s="21"/>
      <c r="F333" s="21"/>
      <c r="G333" s="5"/>
      <c r="H333" s="5"/>
      <c r="I333" s="5"/>
      <c r="J333" s="21"/>
      <c r="K333" s="21"/>
      <c r="L333" s="21"/>
      <c r="M333" s="21"/>
      <c r="N333" s="21"/>
    </row>
    <row r="334" spans="1:14">
      <c r="A334" s="21"/>
      <c r="B334" s="21"/>
      <c r="C334" s="21"/>
      <c r="D334" s="21"/>
      <c r="E334" s="21"/>
      <c r="F334" s="21"/>
      <c r="G334" s="5"/>
      <c r="H334" s="5"/>
      <c r="I334" s="5"/>
      <c r="J334" s="21"/>
      <c r="K334" s="21"/>
      <c r="L334" s="21"/>
      <c r="M334" s="21"/>
      <c r="N334" s="21"/>
    </row>
    <row r="335" spans="1:14">
      <c r="A335" s="21"/>
      <c r="B335" s="21"/>
      <c r="C335" s="21"/>
      <c r="D335" s="21"/>
      <c r="E335" s="21"/>
      <c r="F335" s="21"/>
      <c r="G335" s="5"/>
      <c r="H335" s="5"/>
      <c r="I335" s="5"/>
      <c r="J335" s="21"/>
      <c r="K335" s="21"/>
      <c r="L335" s="21"/>
      <c r="M335" s="21"/>
      <c r="N335" s="21"/>
    </row>
    <row r="336" spans="1:14">
      <c r="A336" s="21"/>
      <c r="B336" s="21"/>
      <c r="C336" s="21"/>
      <c r="D336" s="21"/>
      <c r="E336" s="21"/>
      <c r="F336" s="21"/>
      <c r="G336" s="5"/>
      <c r="H336" s="5"/>
      <c r="I336" s="5"/>
      <c r="J336" s="21"/>
      <c r="K336" s="21"/>
      <c r="L336" s="21"/>
      <c r="M336" s="21"/>
      <c r="N336" s="21"/>
    </row>
    <row r="337" spans="1:14">
      <c r="A337" s="21"/>
      <c r="B337" s="21"/>
      <c r="C337" s="21"/>
      <c r="D337" s="21"/>
      <c r="E337" s="21"/>
      <c r="F337" s="21"/>
      <c r="G337" s="5"/>
      <c r="H337" s="5"/>
      <c r="I337" s="5"/>
      <c r="J337" s="21"/>
      <c r="K337" s="21"/>
      <c r="L337" s="21"/>
      <c r="M337" s="21"/>
      <c r="N337" s="21"/>
    </row>
    <row r="338" spans="1:14">
      <c r="A338" s="21"/>
      <c r="B338" s="21"/>
      <c r="C338" s="21"/>
      <c r="D338" s="21"/>
      <c r="E338" s="21"/>
      <c r="F338" s="21"/>
      <c r="G338" s="5"/>
      <c r="H338" s="5"/>
      <c r="I338" s="5"/>
      <c r="J338" s="21"/>
      <c r="K338" s="21"/>
      <c r="L338" s="21"/>
      <c r="M338" s="21"/>
      <c r="N338" s="21"/>
    </row>
    <row r="339" spans="1:14">
      <c r="A339" s="21"/>
      <c r="B339" s="21"/>
      <c r="C339" s="21"/>
      <c r="D339" s="21"/>
      <c r="E339" s="21"/>
      <c r="F339" s="21"/>
      <c r="G339" s="5"/>
      <c r="H339" s="5"/>
      <c r="I339" s="5"/>
      <c r="J339" s="21"/>
      <c r="K339" s="21"/>
      <c r="L339" s="21"/>
      <c r="M339" s="21"/>
      <c r="N339" s="21"/>
    </row>
    <row r="340" spans="1:14">
      <c r="A340" s="21"/>
      <c r="B340" s="21"/>
      <c r="C340" s="21"/>
      <c r="D340" s="21"/>
      <c r="E340" s="21"/>
      <c r="F340" s="21"/>
      <c r="G340" s="5"/>
      <c r="H340" s="5"/>
      <c r="I340" s="5"/>
      <c r="J340" s="21"/>
      <c r="K340" s="21"/>
      <c r="L340" s="21"/>
      <c r="M340" s="21"/>
      <c r="N340" s="21"/>
    </row>
    <row r="341" spans="1:14">
      <c r="A341" s="21"/>
      <c r="B341" s="21"/>
      <c r="C341" s="21"/>
      <c r="D341" s="21"/>
      <c r="E341" s="21"/>
      <c r="F341" s="21"/>
      <c r="G341" s="5"/>
      <c r="H341" s="5"/>
      <c r="I341" s="5"/>
      <c r="J341" s="21"/>
      <c r="K341" s="21"/>
      <c r="L341" s="21"/>
      <c r="M341" s="21"/>
      <c r="N341" s="21"/>
    </row>
    <row r="342" spans="1:14">
      <c r="A342" s="21"/>
      <c r="B342" s="21"/>
      <c r="C342" s="21"/>
      <c r="D342" s="21"/>
      <c r="E342" s="21"/>
      <c r="F342" s="21"/>
      <c r="G342" s="5"/>
      <c r="H342" s="5"/>
      <c r="I342" s="5"/>
      <c r="J342" s="21"/>
      <c r="K342" s="21"/>
      <c r="L342" s="21"/>
      <c r="M342" s="21"/>
      <c r="N342" s="21"/>
    </row>
    <row r="343" spans="1:14">
      <c r="A343" s="21"/>
      <c r="B343" s="21"/>
      <c r="C343" s="21"/>
      <c r="D343" s="21"/>
      <c r="E343" s="21"/>
      <c r="F343" s="21"/>
      <c r="G343" s="5"/>
      <c r="H343" s="5"/>
      <c r="I343" s="5"/>
      <c r="J343" s="21"/>
      <c r="K343" s="21"/>
      <c r="L343" s="21"/>
      <c r="M343" s="21"/>
      <c r="N343" s="21"/>
    </row>
    <row r="344" spans="1:14">
      <c r="A344" s="21"/>
      <c r="B344" s="21"/>
      <c r="C344" s="21"/>
      <c r="D344" s="21"/>
      <c r="E344" s="21"/>
      <c r="F344" s="21"/>
      <c r="G344" s="5"/>
      <c r="H344" s="5"/>
      <c r="I344" s="5"/>
      <c r="J344" s="21"/>
      <c r="K344" s="21"/>
      <c r="L344" s="21"/>
      <c r="M344" s="21"/>
      <c r="N344" s="21"/>
    </row>
    <row r="345" spans="1:14">
      <c r="A345" s="21"/>
      <c r="B345" s="21"/>
      <c r="C345" s="21"/>
      <c r="D345" s="21"/>
      <c r="E345" s="21"/>
      <c r="F345" s="21"/>
      <c r="G345" s="5"/>
      <c r="H345" s="5"/>
      <c r="I345" s="5"/>
      <c r="J345" s="21"/>
      <c r="K345" s="21"/>
      <c r="L345" s="21"/>
      <c r="M345" s="21"/>
      <c r="N345" s="21"/>
    </row>
    <row r="346" spans="1:14">
      <c r="A346" s="21"/>
      <c r="B346" s="21"/>
      <c r="C346" s="21"/>
      <c r="D346" s="21"/>
      <c r="E346" s="21"/>
      <c r="F346" s="21"/>
      <c r="G346" s="5"/>
      <c r="H346" s="5"/>
      <c r="I346" s="5"/>
      <c r="J346" s="21"/>
      <c r="K346" s="21"/>
      <c r="L346" s="21"/>
      <c r="M346" s="21"/>
      <c r="N346" s="21"/>
    </row>
    <row r="347" spans="1:14">
      <c r="A347" s="21"/>
      <c r="B347" s="21"/>
      <c r="C347" s="21"/>
      <c r="D347" s="21"/>
      <c r="E347" s="21"/>
      <c r="F347" s="21"/>
      <c r="G347" s="5"/>
      <c r="H347" s="5"/>
      <c r="I347" s="5"/>
      <c r="J347" s="21"/>
      <c r="K347" s="21"/>
      <c r="L347" s="21"/>
      <c r="M347" s="21"/>
      <c r="N347" s="21"/>
    </row>
    <row r="348" spans="1:14">
      <c r="A348" s="21"/>
      <c r="B348" s="21"/>
      <c r="C348" s="21"/>
      <c r="D348" s="21"/>
      <c r="E348" s="21"/>
      <c r="F348" s="21"/>
      <c r="G348" s="5"/>
      <c r="H348" s="5"/>
      <c r="I348" s="5"/>
      <c r="J348" s="21"/>
      <c r="K348" s="21"/>
      <c r="L348" s="21"/>
      <c r="M348" s="21"/>
      <c r="N348" s="21"/>
    </row>
    <row r="349" spans="1:14">
      <c r="A349" s="21"/>
      <c r="B349" s="21"/>
      <c r="C349" s="21"/>
      <c r="D349" s="21"/>
      <c r="E349" s="21"/>
      <c r="F349" s="21"/>
      <c r="G349" s="5"/>
      <c r="H349" s="5"/>
      <c r="I349" s="5"/>
      <c r="J349" s="21"/>
      <c r="K349" s="21"/>
      <c r="L349" s="21"/>
      <c r="M349" s="21"/>
      <c r="N349" s="21"/>
    </row>
    <row r="350" spans="1:14">
      <c r="A350" s="21"/>
      <c r="B350" s="21"/>
      <c r="C350" s="21"/>
      <c r="D350" s="21"/>
      <c r="E350" s="21"/>
      <c r="F350" s="21"/>
      <c r="G350" s="5"/>
      <c r="H350" s="5"/>
      <c r="I350" s="5"/>
      <c r="J350" s="21"/>
      <c r="K350" s="21"/>
      <c r="L350" s="21"/>
      <c r="M350" s="21"/>
      <c r="N350" s="21"/>
    </row>
    <row r="351" spans="1:14">
      <c r="A351" s="21"/>
      <c r="B351" s="21"/>
      <c r="C351" s="21"/>
      <c r="D351" s="21"/>
      <c r="E351" s="21"/>
      <c r="F351" s="21"/>
      <c r="G351" s="5"/>
      <c r="H351" s="5"/>
      <c r="I351" s="5"/>
      <c r="J351" s="21"/>
      <c r="K351" s="21"/>
      <c r="L351" s="21"/>
      <c r="M351" s="21"/>
      <c r="N351" s="21"/>
    </row>
    <row r="352" spans="1:14">
      <c r="A352" s="21"/>
      <c r="B352" s="21"/>
      <c r="C352" s="21"/>
      <c r="D352" s="21"/>
      <c r="E352" s="21"/>
      <c r="F352" s="21"/>
      <c r="G352" s="5"/>
      <c r="H352" s="5"/>
      <c r="I352" s="5"/>
      <c r="J352" s="21"/>
      <c r="K352" s="21"/>
      <c r="L352" s="21"/>
      <c r="M352" s="21"/>
      <c r="N352" s="21"/>
    </row>
    <row r="353" spans="1:14">
      <c r="A353" s="21"/>
      <c r="B353" s="21"/>
      <c r="C353" s="21"/>
      <c r="D353" s="21"/>
      <c r="E353" s="21"/>
      <c r="F353" s="21"/>
      <c r="G353" s="5"/>
      <c r="H353" s="5"/>
      <c r="I353" s="5"/>
      <c r="J353" s="21"/>
      <c r="K353" s="21"/>
      <c r="L353" s="21"/>
      <c r="M353" s="21"/>
      <c r="N353" s="21"/>
    </row>
    <row r="354" spans="1:14">
      <c r="A354" s="21"/>
      <c r="B354" s="21"/>
      <c r="C354" s="21"/>
      <c r="D354" s="21"/>
      <c r="E354" s="21"/>
      <c r="F354" s="21"/>
      <c r="G354" s="5"/>
      <c r="H354" s="5"/>
      <c r="I354" s="5"/>
      <c r="J354" s="21"/>
      <c r="K354" s="21"/>
      <c r="L354" s="21"/>
      <c r="M354" s="21"/>
      <c r="N354" s="21"/>
    </row>
    <row r="355" spans="1:14">
      <c r="A355" s="21"/>
      <c r="B355" s="21"/>
      <c r="C355" s="21"/>
      <c r="D355" s="21"/>
      <c r="E355" s="21"/>
      <c r="F355" s="21"/>
      <c r="G355" s="5"/>
      <c r="H355" s="5"/>
      <c r="I355" s="5"/>
      <c r="J355" s="21"/>
      <c r="K355" s="21"/>
      <c r="L355" s="21"/>
      <c r="M355" s="21"/>
      <c r="N355" s="21"/>
    </row>
    <row r="356" spans="1:14">
      <c r="A356" s="21"/>
      <c r="B356" s="21"/>
      <c r="C356" s="21"/>
      <c r="D356" s="21"/>
      <c r="E356" s="21"/>
      <c r="F356" s="21"/>
      <c r="G356" s="5"/>
      <c r="H356" s="5"/>
      <c r="I356" s="5"/>
      <c r="J356" s="21"/>
      <c r="K356" s="21"/>
      <c r="L356" s="21"/>
      <c r="M356" s="21"/>
      <c r="N356" s="21"/>
    </row>
    <row r="357" spans="1:14">
      <c r="A357" s="21"/>
      <c r="B357" s="21"/>
      <c r="C357" s="21"/>
      <c r="D357" s="21"/>
      <c r="E357" s="21"/>
      <c r="F357" s="21"/>
      <c r="G357" s="5"/>
      <c r="H357" s="5"/>
      <c r="I357" s="5"/>
      <c r="J357" s="21"/>
      <c r="K357" s="21"/>
      <c r="L357" s="21"/>
      <c r="M357" s="21"/>
      <c r="N357" s="21"/>
    </row>
    <row r="358" spans="1:14">
      <c r="A358" s="21"/>
      <c r="B358" s="21"/>
      <c r="C358" s="21"/>
      <c r="D358" s="21"/>
      <c r="E358" s="21"/>
      <c r="F358" s="21"/>
      <c r="G358" s="5"/>
      <c r="H358" s="5"/>
      <c r="I358" s="5"/>
      <c r="J358" s="21"/>
      <c r="K358" s="21"/>
      <c r="L358" s="21"/>
      <c r="M358" s="21"/>
      <c r="N358" s="21"/>
    </row>
    <row r="359" spans="1:14">
      <c r="A359" s="21"/>
      <c r="B359" s="21"/>
      <c r="C359" s="21"/>
      <c r="D359" s="21"/>
      <c r="E359" s="21"/>
      <c r="F359" s="21"/>
      <c r="G359" s="5"/>
      <c r="H359" s="5"/>
      <c r="I359" s="5"/>
      <c r="J359" s="21"/>
      <c r="K359" s="21"/>
      <c r="L359" s="21"/>
      <c r="M359" s="21"/>
      <c r="N359" s="21"/>
    </row>
    <row r="360" spans="1:14">
      <c r="A360" s="21"/>
      <c r="B360" s="21"/>
      <c r="C360" s="21"/>
      <c r="D360" s="21"/>
      <c r="E360" s="21"/>
      <c r="F360" s="21"/>
      <c r="G360" s="5"/>
      <c r="H360" s="5"/>
      <c r="I360" s="5"/>
      <c r="J360" s="21"/>
      <c r="K360" s="21"/>
      <c r="L360" s="21"/>
      <c r="M360" s="21"/>
      <c r="N360" s="21"/>
    </row>
    <row r="361" spans="1:14">
      <c r="A361" s="21"/>
      <c r="B361" s="21"/>
      <c r="C361" s="21"/>
      <c r="D361" s="21"/>
      <c r="E361" s="21"/>
      <c r="F361" s="21"/>
      <c r="G361" s="5"/>
      <c r="H361" s="5"/>
      <c r="I361" s="5"/>
      <c r="J361" s="21"/>
      <c r="K361" s="21"/>
      <c r="L361" s="21"/>
      <c r="M361" s="21"/>
      <c r="N361" s="21"/>
    </row>
    <row r="362" spans="1:14">
      <c r="A362" s="21"/>
      <c r="B362" s="21"/>
      <c r="C362" s="21"/>
      <c r="D362" s="21"/>
      <c r="E362" s="21"/>
      <c r="F362" s="21"/>
      <c r="G362" s="5"/>
      <c r="H362" s="5"/>
      <c r="I362" s="5"/>
      <c r="J362" s="21"/>
      <c r="K362" s="21"/>
      <c r="L362" s="21"/>
      <c r="M362" s="21"/>
      <c r="N362" s="21"/>
    </row>
    <row r="363" spans="1:14">
      <c r="A363" s="21"/>
      <c r="B363" s="21"/>
      <c r="C363" s="21"/>
      <c r="D363" s="21"/>
      <c r="E363" s="21"/>
      <c r="F363" s="21"/>
      <c r="G363" s="5"/>
      <c r="H363" s="5"/>
      <c r="I363" s="5"/>
      <c r="J363" s="21"/>
      <c r="K363" s="21"/>
      <c r="L363" s="21"/>
      <c r="M363" s="21"/>
      <c r="N363" s="21"/>
    </row>
    <row r="364" spans="1:14">
      <c r="A364" s="21"/>
      <c r="B364" s="21"/>
      <c r="C364" s="21"/>
      <c r="D364" s="21"/>
      <c r="E364" s="21"/>
      <c r="F364" s="21"/>
      <c r="G364" s="5"/>
      <c r="H364" s="5"/>
      <c r="I364" s="5"/>
      <c r="J364" s="21"/>
      <c r="K364" s="21"/>
      <c r="L364" s="21"/>
      <c r="M364" s="21"/>
      <c r="N364" s="21"/>
    </row>
    <row r="365" spans="1:14">
      <c r="A365" s="21"/>
      <c r="B365" s="21"/>
      <c r="C365" s="21"/>
      <c r="D365" s="21"/>
      <c r="E365" s="21"/>
      <c r="F365" s="21"/>
      <c r="G365" s="5"/>
      <c r="H365" s="5"/>
      <c r="I365" s="5"/>
      <c r="J365" s="21"/>
      <c r="K365" s="21"/>
      <c r="L365" s="21"/>
      <c r="M365" s="21"/>
      <c r="N365" s="21"/>
    </row>
    <row r="366" spans="1:14">
      <c r="A366" s="21"/>
      <c r="B366" s="21"/>
      <c r="C366" s="21"/>
      <c r="D366" s="21"/>
      <c r="E366" s="21"/>
      <c r="F366" s="21"/>
      <c r="G366" s="5"/>
      <c r="H366" s="5"/>
      <c r="I366" s="5"/>
      <c r="J366" s="21"/>
      <c r="K366" s="21"/>
      <c r="L366" s="21"/>
      <c r="M366" s="21"/>
      <c r="N366" s="21"/>
    </row>
    <row r="367" spans="1:14">
      <c r="A367" s="21"/>
      <c r="B367" s="21"/>
      <c r="C367" s="21"/>
      <c r="D367" s="21"/>
      <c r="E367" s="21"/>
      <c r="F367" s="21"/>
      <c r="G367" s="5"/>
      <c r="H367" s="5"/>
      <c r="I367" s="5"/>
      <c r="J367" s="21"/>
      <c r="K367" s="21"/>
      <c r="L367" s="21"/>
      <c r="M367" s="21"/>
      <c r="N367" s="21"/>
    </row>
    <row r="368" spans="1:14">
      <c r="A368" s="21"/>
      <c r="B368" s="21"/>
      <c r="C368" s="21"/>
      <c r="D368" s="21"/>
      <c r="E368" s="21"/>
      <c r="F368" s="21"/>
      <c r="G368" s="5"/>
      <c r="H368" s="5"/>
      <c r="I368" s="5"/>
      <c r="J368" s="21"/>
      <c r="K368" s="21"/>
      <c r="L368" s="21"/>
      <c r="M368" s="21"/>
      <c r="N368" s="21"/>
    </row>
    <row r="369" spans="1:14">
      <c r="A369" s="21"/>
      <c r="B369" s="21"/>
      <c r="C369" s="21"/>
      <c r="D369" s="21"/>
      <c r="E369" s="21"/>
      <c r="F369" s="21"/>
      <c r="G369" s="5"/>
      <c r="H369" s="5"/>
      <c r="I369" s="5"/>
      <c r="J369" s="21"/>
      <c r="K369" s="21"/>
      <c r="L369" s="21"/>
      <c r="M369" s="21"/>
      <c r="N369" s="21"/>
    </row>
    <row r="370" spans="1:14">
      <c r="A370" s="21"/>
      <c r="B370" s="21"/>
      <c r="C370" s="21"/>
      <c r="D370" s="21"/>
      <c r="E370" s="21"/>
      <c r="F370" s="21"/>
      <c r="G370" s="5"/>
      <c r="H370" s="5"/>
      <c r="I370" s="5"/>
      <c r="J370" s="21"/>
      <c r="K370" s="21"/>
      <c r="L370" s="21"/>
      <c r="M370" s="21"/>
      <c r="N370" s="21"/>
    </row>
    <row r="371" spans="1:14">
      <c r="A371" s="21"/>
      <c r="B371" s="21"/>
      <c r="C371" s="21"/>
      <c r="D371" s="21"/>
      <c r="E371" s="21"/>
      <c r="F371" s="21"/>
      <c r="G371" s="5"/>
      <c r="H371" s="5"/>
      <c r="I371" s="5"/>
      <c r="J371" s="21"/>
      <c r="K371" s="21"/>
      <c r="L371" s="21"/>
      <c r="M371" s="21"/>
      <c r="N371" s="21"/>
    </row>
    <row r="372" spans="1:14">
      <c r="A372" s="21"/>
      <c r="B372" s="21"/>
      <c r="C372" s="21"/>
      <c r="D372" s="21"/>
      <c r="E372" s="21"/>
      <c r="F372" s="21"/>
      <c r="G372" s="5"/>
      <c r="H372" s="5"/>
      <c r="I372" s="5"/>
      <c r="J372" s="21"/>
      <c r="K372" s="21"/>
      <c r="L372" s="21"/>
      <c r="M372" s="21"/>
      <c r="N372" s="21"/>
    </row>
    <row r="373" spans="1:14">
      <c r="A373" s="21"/>
      <c r="B373" s="21"/>
      <c r="C373" s="21"/>
      <c r="D373" s="21"/>
      <c r="E373" s="21"/>
      <c r="F373" s="21"/>
      <c r="G373" s="5"/>
      <c r="H373" s="5"/>
      <c r="I373" s="5"/>
      <c r="J373" s="21"/>
      <c r="K373" s="21"/>
      <c r="L373" s="21"/>
      <c r="M373" s="21"/>
      <c r="N373" s="21"/>
    </row>
    <row r="374" spans="1:14">
      <c r="A374" s="21"/>
      <c r="B374" s="21"/>
      <c r="C374" s="21"/>
      <c r="D374" s="21"/>
      <c r="E374" s="21"/>
      <c r="F374" s="21"/>
      <c r="G374" s="5"/>
      <c r="H374" s="5"/>
      <c r="I374" s="5"/>
      <c r="J374" s="21"/>
      <c r="K374" s="21"/>
      <c r="L374" s="21"/>
      <c r="M374" s="21"/>
      <c r="N374" s="21"/>
    </row>
    <row r="375" spans="1:14">
      <c r="A375" s="21"/>
      <c r="B375" s="21"/>
      <c r="C375" s="21"/>
      <c r="D375" s="21"/>
      <c r="E375" s="21"/>
      <c r="F375" s="21"/>
      <c r="G375" s="5"/>
      <c r="H375" s="5"/>
      <c r="I375" s="5"/>
      <c r="J375" s="21"/>
      <c r="K375" s="21"/>
      <c r="L375" s="21"/>
      <c r="M375" s="21"/>
      <c r="N375" s="21"/>
    </row>
    <row r="376" spans="1:14">
      <c r="A376" s="21"/>
      <c r="B376" s="21"/>
      <c r="C376" s="21"/>
      <c r="D376" s="21"/>
      <c r="E376" s="21"/>
      <c r="F376" s="21"/>
      <c r="G376" s="5"/>
      <c r="H376" s="5"/>
      <c r="I376" s="5"/>
      <c r="J376" s="21"/>
      <c r="K376" s="21"/>
      <c r="L376" s="21"/>
      <c r="M376" s="21"/>
      <c r="N376" s="21"/>
    </row>
    <row r="377" spans="1:14">
      <c r="A377" s="21"/>
      <c r="B377" s="21"/>
      <c r="C377" s="21"/>
      <c r="D377" s="21"/>
      <c r="E377" s="21"/>
      <c r="F377" s="21"/>
      <c r="G377" s="5"/>
      <c r="H377" s="5"/>
      <c r="I377" s="5"/>
      <c r="J377" s="21"/>
      <c r="K377" s="21"/>
      <c r="L377" s="21"/>
      <c r="M377" s="21"/>
      <c r="N377" s="21"/>
    </row>
    <row r="378" spans="1:14">
      <c r="A378" s="21"/>
      <c r="B378" s="21"/>
      <c r="C378" s="21"/>
      <c r="D378" s="21"/>
      <c r="E378" s="21"/>
      <c r="F378" s="21"/>
      <c r="G378" s="5"/>
      <c r="H378" s="5"/>
      <c r="I378" s="5"/>
      <c r="J378" s="21"/>
      <c r="K378" s="21"/>
      <c r="L378" s="21"/>
      <c r="M378" s="21"/>
      <c r="N378" s="21"/>
    </row>
    <row r="379" spans="1:14">
      <c r="A379" s="21"/>
      <c r="B379" s="21"/>
      <c r="C379" s="21"/>
      <c r="D379" s="21"/>
      <c r="E379" s="21"/>
      <c r="F379" s="21"/>
      <c r="G379" s="5"/>
      <c r="H379" s="5"/>
      <c r="I379" s="5"/>
      <c r="J379" s="21"/>
      <c r="K379" s="21"/>
      <c r="L379" s="21"/>
      <c r="M379" s="21"/>
      <c r="N379" s="21"/>
    </row>
    <row r="380" spans="1:14">
      <c r="A380" s="21"/>
      <c r="B380" s="21"/>
      <c r="C380" s="21"/>
      <c r="D380" s="21"/>
      <c r="E380" s="21"/>
      <c r="F380" s="21"/>
      <c r="G380" s="5"/>
      <c r="H380" s="5"/>
      <c r="I380" s="5"/>
      <c r="J380" s="21"/>
      <c r="K380" s="21"/>
      <c r="L380" s="21"/>
      <c r="M380" s="21"/>
      <c r="N380" s="21"/>
    </row>
    <row r="381" spans="1:14">
      <c r="A381" s="21"/>
      <c r="B381" s="21"/>
      <c r="C381" s="21"/>
      <c r="D381" s="21"/>
      <c r="E381" s="21"/>
      <c r="F381" s="21"/>
      <c r="G381" s="5"/>
      <c r="H381" s="5"/>
      <c r="I381" s="5"/>
      <c r="J381" s="21"/>
      <c r="K381" s="21"/>
      <c r="L381" s="21"/>
      <c r="M381" s="21"/>
      <c r="N381" s="21"/>
    </row>
    <row r="382" spans="1:14">
      <c r="A382" s="21"/>
      <c r="B382" s="21"/>
      <c r="C382" s="21"/>
      <c r="D382" s="21"/>
      <c r="E382" s="21"/>
      <c r="F382" s="21"/>
      <c r="G382" s="5"/>
      <c r="H382" s="5"/>
      <c r="I382" s="5"/>
      <c r="J382" s="21"/>
      <c r="K382" s="21"/>
      <c r="L382" s="21"/>
      <c r="M382" s="21"/>
      <c r="N382" s="21"/>
    </row>
    <row r="383" spans="1:14">
      <c r="A383" s="21"/>
      <c r="B383" s="21"/>
      <c r="C383" s="21"/>
      <c r="D383" s="21"/>
      <c r="E383" s="21"/>
      <c r="F383" s="21"/>
      <c r="G383" s="5"/>
      <c r="H383" s="5"/>
      <c r="I383" s="5"/>
      <c r="J383" s="21"/>
      <c r="K383" s="21"/>
      <c r="L383" s="21"/>
      <c r="M383" s="21"/>
      <c r="N383" s="21"/>
    </row>
    <row r="384" spans="1:14">
      <c r="A384" s="21"/>
      <c r="B384" s="21"/>
      <c r="C384" s="21"/>
      <c r="D384" s="21"/>
      <c r="E384" s="21"/>
      <c r="F384" s="21"/>
      <c r="G384" s="5"/>
      <c r="H384" s="5"/>
      <c r="I384" s="5"/>
      <c r="J384" s="21"/>
      <c r="K384" s="21"/>
      <c r="L384" s="21"/>
      <c r="M384" s="21"/>
      <c r="N384" s="21"/>
    </row>
    <row r="385" spans="1:14">
      <c r="A385" s="21"/>
      <c r="B385" s="21"/>
      <c r="C385" s="21"/>
      <c r="D385" s="21"/>
      <c r="E385" s="21"/>
      <c r="F385" s="21"/>
      <c r="G385" s="5"/>
      <c r="H385" s="5"/>
      <c r="I385" s="5"/>
      <c r="J385" s="21"/>
      <c r="K385" s="21"/>
      <c r="L385" s="21"/>
      <c r="M385" s="21"/>
      <c r="N385" s="21"/>
    </row>
    <row r="386" spans="1:14">
      <c r="A386" s="21"/>
      <c r="B386" s="21"/>
      <c r="C386" s="21"/>
      <c r="D386" s="21"/>
      <c r="E386" s="21"/>
      <c r="F386" s="21"/>
      <c r="G386" s="5"/>
      <c r="H386" s="5"/>
      <c r="I386" s="5"/>
      <c r="J386" s="21"/>
      <c r="K386" s="21"/>
      <c r="L386" s="21"/>
      <c r="M386" s="21"/>
      <c r="N386" s="21"/>
    </row>
    <row r="387" spans="1:14">
      <c r="A387" s="21"/>
      <c r="B387" s="21"/>
      <c r="C387" s="21"/>
      <c r="D387" s="21"/>
      <c r="E387" s="21"/>
      <c r="F387" s="21"/>
      <c r="G387" s="5"/>
      <c r="H387" s="5"/>
      <c r="I387" s="5"/>
      <c r="J387" s="21"/>
      <c r="K387" s="21"/>
      <c r="L387" s="21"/>
      <c r="M387" s="21"/>
      <c r="N387" s="21"/>
    </row>
    <row r="388" spans="1:14">
      <c r="A388" s="21"/>
      <c r="B388" s="21"/>
      <c r="C388" s="21"/>
      <c r="D388" s="21"/>
      <c r="E388" s="21"/>
      <c r="F388" s="21"/>
      <c r="G388" s="5"/>
      <c r="H388" s="5"/>
      <c r="I388" s="5"/>
      <c r="J388" s="21"/>
      <c r="K388" s="21"/>
      <c r="L388" s="21"/>
      <c r="M388" s="21"/>
      <c r="N388" s="21"/>
    </row>
    <row r="389" spans="1:14">
      <c r="A389" s="21"/>
      <c r="B389" s="21"/>
      <c r="C389" s="21"/>
      <c r="D389" s="21"/>
      <c r="E389" s="21"/>
      <c r="F389" s="21"/>
      <c r="G389" s="5"/>
      <c r="H389" s="5"/>
      <c r="I389" s="5"/>
      <c r="J389" s="21"/>
      <c r="K389" s="21"/>
      <c r="L389" s="21"/>
      <c r="M389" s="21"/>
      <c r="N389" s="21"/>
    </row>
    <row r="390" spans="1:14">
      <c r="A390" s="21"/>
      <c r="B390" s="21"/>
      <c r="C390" s="21"/>
      <c r="D390" s="21"/>
      <c r="E390" s="21"/>
      <c r="F390" s="21"/>
      <c r="G390" s="5"/>
      <c r="H390" s="5"/>
      <c r="I390" s="5"/>
      <c r="J390" s="21"/>
      <c r="K390" s="21"/>
      <c r="L390" s="21"/>
      <c r="M390" s="21"/>
      <c r="N390" s="21"/>
    </row>
    <row r="391" spans="1:14">
      <c r="A391" s="21"/>
      <c r="B391" s="21"/>
      <c r="C391" s="21"/>
      <c r="D391" s="21"/>
      <c r="E391" s="21"/>
      <c r="F391" s="21"/>
      <c r="G391" s="5"/>
      <c r="H391" s="5"/>
      <c r="I391" s="5"/>
      <c r="J391" s="21"/>
      <c r="K391" s="21"/>
      <c r="L391" s="21"/>
      <c r="M391" s="21"/>
      <c r="N391" s="21"/>
    </row>
    <row r="392" spans="1:14">
      <c r="A392" s="21"/>
      <c r="B392" s="21"/>
      <c r="C392" s="21"/>
      <c r="D392" s="21"/>
      <c r="E392" s="21"/>
      <c r="F392" s="21"/>
      <c r="G392" s="5"/>
      <c r="H392" s="5"/>
      <c r="I392" s="5"/>
      <c r="J392" s="21"/>
      <c r="K392" s="21"/>
      <c r="L392" s="21"/>
      <c r="M392" s="21"/>
      <c r="N392" s="21"/>
    </row>
    <row r="393" spans="1:14">
      <c r="A393" s="21"/>
      <c r="B393" s="21"/>
      <c r="C393" s="21"/>
      <c r="D393" s="21"/>
      <c r="E393" s="21"/>
      <c r="F393" s="21"/>
      <c r="G393" s="5"/>
      <c r="H393" s="5"/>
      <c r="I393" s="5"/>
      <c r="J393" s="21"/>
      <c r="K393" s="21"/>
      <c r="L393" s="21"/>
      <c r="M393" s="21"/>
      <c r="N393" s="21"/>
    </row>
    <row r="394" spans="1:14">
      <c r="A394" s="21"/>
      <c r="B394" s="21"/>
      <c r="C394" s="21"/>
      <c r="D394" s="21"/>
      <c r="E394" s="21"/>
      <c r="F394" s="21"/>
      <c r="G394" s="5"/>
      <c r="H394" s="5"/>
      <c r="I394" s="5"/>
      <c r="J394" s="21"/>
      <c r="K394" s="21"/>
      <c r="L394" s="21"/>
      <c r="M394" s="21"/>
      <c r="N394" s="21"/>
    </row>
    <row r="395" spans="1:14">
      <c r="A395" s="21"/>
      <c r="B395" s="21"/>
      <c r="C395" s="21"/>
      <c r="D395" s="21"/>
      <c r="E395" s="21"/>
      <c r="F395" s="21"/>
      <c r="G395" s="5"/>
      <c r="H395" s="5"/>
      <c r="I395" s="5"/>
      <c r="J395" s="21"/>
      <c r="K395" s="21"/>
      <c r="L395" s="21"/>
      <c r="M395" s="21"/>
      <c r="N395" s="21"/>
    </row>
    <row r="396" spans="1:14">
      <c r="A396" s="21"/>
      <c r="B396" s="21"/>
      <c r="C396" s="21"/>
      <c r="D396" s="21"/>
      <c r="E396" s="21"/>
      <c r="F396" s="21"/>
      <c r="G396" s="5"/>
      <c r="H396" s="5"/>
      <c r="I396" s="5"/>
      <c r="J396" s="21"/>
      <c r="K396" s="21"/>
      <c r="L396" s="21"/>
      <c r="M396" s="21"/>
      <c r="N396" s="21"/>
    </row>
    <row r="397" spans="1:14">
      <c r="A397" s="21"/>
      <c r="B397" s="21"/>
      <c r="C397" s="21"/>
      <c r="D397" s="21"/>
      <c r="E397" s="21"/>
      <c r="F397" s="21"/>
      <c r="G397" s="5"/>
      <c r="H397" s="5"/>
      <c r="I397" s="5"/>
      <c r="J397" s="21"/>
      <c r="K397" s="21"/>
      <c r="L397" s="21"/>
      <c r="M397" s="21"/>
      <c r="N397" s="21"/>
    </row>
    <row r="398" spans="1:14">
      <c r="A398" s="21"/>
      <c r="B398" s="21"/>
      <c r="C398" s="21"/>
      <c r="D398" s="21"/>
      <c r="E398" s="21"/>
      <c r="F398" s="21"/>
      <c r="G398" s="5"/>
      <c r="H398" s="5"/>
      <c r="I398" s="5"/>
      <c r="J398" s="21"/>
      <c r="K398" s="21"/>
      <c r="L398" s="21"/>
      <c r="M398" s="21"/>
      <c r="N398" s="21"/>
    </row>
    <row r="399" spans="1:14">
      <c r="A399" s="21"/>
      <c r="B399" s="21"/>
      <c r="C399" s="21"/>
      <c r="D399" s="21"/>
      <c r="E399" s="21"/>
      <c r="F399" s="21"/>
      <c r="G399" s="5"/>
      <c r="H399" s="5"/>
      <c r="I399" s="5"/>
      <c r="J399" s="21"/>
      <c r="K399" s="21"/>
      <c r="L399" s="21"/>
      <c r="M399" s="21"/>
      <c r="N399" s="21"/>
    </row>
    <row r="400" spans="1:14">
      <c r="A400" s="21"/>
      <c r="B400" s="21"/>
      <c r="C400" s="21"/>
      <c r="D400" s="21"/>
      <c r="E400" s="21"/>
      <c r="F400" s="21"/>
      <c r="G400" s="5"/>
      <c r="H400" s="5"/>
      <c r="I400" s="5"/>
      <c r="J400" s="21"/>
      <c r="K400" s="21"/>
      <c r="L400" s="21"/>
      <c r="M400" s="21"/>
      <c r="N400" s="21"/>
    </row>
    <row r="401" spans="1:14">
      <c r="A401" s="21"/>
      <c r="B401" s="21"/>
      <c r="C401" s="21"/>
      <c r="D401" s="21"/>
      <c r="E401" s="21"/>
      <c r="F401" s="21"/>
      <c r="G401" s="5"/>
      <c r="H401" s="5"/>
      <c r="I401" s="5"/>
      <c r="J401" s="21"/>
      <c r="K401" s="21"/>
      <c r="L401" s="21"/>
      <c r="M401" s="21"/>
      <c r="N401" s="21"/>
    </row>
    <row r="402" spans="1:14">
      <c r="A402" s="21"/>
      <c r="B402" s="21"/>
      <c r="C402" s="21"/>
      <c r="D402" s="21"/>
      <c r="E402" s="21"/>
      <c r="F402" s="21"/>
      <c r="G402" s="5"/>
      <c r="H402" s="5"/>
      <c r="I402" s="5"/>
      <c r="J402" s="21"/>
      <c r="K402" s="21"/>
      <c r="L402" s="21"/>
      <c r="M402" s="21"/>
      <c r="N402" s="21"/>
    </row>
    <row r="403" spans="1:14">
      <c r="A403" s="21"/>
      <c r="B403" s="21"/>
      <c r="C403" s="21"/>
      <c r="D403" s="21"/>
      <c r="E403" s="21"/>
      <c r="F403" s="21"/>
      <c r="G403" s="5"/>
      <c r="H403" s="5"/>
      <c r="I403" s="5"/>
      <c r="J403" s="21"/>
      <c r="K403" s="21"/>
      <c r="L403" s="21"/>
      <c r="M403" s="21"/>
      <c r="N403" s="21"/>
    </row>
    <row r="404" spans="1:14">
      <c r="A404" s="21"/>
      <c r="B404" s="21"/>
      <c r="C404" s="21"/>
      <c r="D404" s="21"/>
      <c r="E404" s="21"/>
      <c r="F404" s="21"/>
      <c r="G404" s="5"/>
      <c r="H404" s="5"/>
      <c r="I404" s="5"/>
      <c r="J404" s="21"/>
      <c r="K404" s="21"/>
      <c r="L404" s="21"/>
      <c r="M404" s="21"/>
      <c r="N404" s="21"/>
    </row>
    <row r="405" spans="1:14">
      <c r="A405" s="21"/>
      <c r="B405" s="21"/>
      <c r="C405" s="21"/>
      <c r="D405" s="21"/>
      <c r="E405" s="21"/>
      <c r="F405" s="21"/>
      <c r="G405" s="5"/>
      <c r="H405" s="5"/>
      <c r="I405" s="5"/>
      <c r="J405" s="21"/>
      <c r="K405" s="21"/>
      <c r="L405" s="21"/>
      <c r="M405" s="21"/>
      <c r="N405" s="21"/>
    </row>
    <row r="406" spans="1:14">
      <c r="A406" s="21"/>
      <c r="B406" s="21"/>
      <c r="C406" s="21"/>
      <c r="D406" s="21"/>
      <c r="E406" s="21"/>
      <c r="F406" s="21"/>
      <c r="G406" s="5"/>
      <c r="H406" s="5"/>
      <c r="I406" s="5"/>
      <c r="J406" s="21"/>
      <c r="K406" s="21"/>
      <c r="L406" s="21"/>
      <c r="M406" s="21"/>
      <c r="N406" s="21"/>
    </row>
    <row r="407" spans="1:14">
      <c r="A407" s="21"/>
      <c r="B407" s="21"/>
      <c r="C407" s="21"/>
      <c r="D407" s="21"/>
      <c r="E407" s="21"/>
      <c r="F407" s="21"/>
      <c r="G407" s="5"/>
      <c r="H407" s="5"/>
      <c r="I407" s="5"/>
      <c r="J407" s="21"/>
      <c r="K407" s="21"/>
      <c r="L407" s="21"/>
      <c r="M407" s="21"/>
      <c r="N407" s="21"/>
    </row>
    <row r="408" spans="1:14">
      <c r="A408" s="21"/>
      <c r="B408" s="21"/>
      <c r="C408" s="21"/>
      <c r="D408" s="21"/>
      <c r="E408" s="21"/>
      <c r="F408" s="21"/>
      <c r="G408" s="5"/>
      <c r="H408" s="5"/>
      <c r="I408" s="5"/>
      <c r="J408" s="21"/>
      <c r="K408" s="21"/>
      <c r="L408" s="21"/>
      <c r="M408" s="21"/>
      <c r="N408" s="21"/>
    </row>
    <row r="409" spans="1:14">
      <c r="A409" s="21"/>
      <c r="B409" s="21"/>
      <c r="C409" s="21"/>
      <c r="D409" s="21"/>
      <c r="E409" s="21"/>
      <c r="F409" s="21"/>
      <c r="G409" s="5"/>
      <c r="H409" s="5"/>
      <c r="I409" s="5"/>
      <c r="J409" s="21"/>
      <c r="K409" s="21"/>
      <c r="L409" s="21"/>
      <c r="M409" s="21"/>
      <c r="N409" s="21"/>
    </row>
    <row r="410" spans="1:14">
      <c r="A410" s="21"/>
      <c r="B410" s="21"/>
      <c r="C410" s="21"/>
      <c r="D410" s="21"/>
      <c r="E410" s="21"/>
      <c r="F410" s="21"/>
      <c r="G410" s="5"/>
      <c r="H410" s="5"/>
      <c r="I410" s="5"/>
      <c r="J410" s="21"/>
      <c r="K410" s="21"/>
      <c r="L410" s="21"/>
      <c r="M410" s="21"/>
      <c r="N410" s="21"/>
    </row>
    <row r="411" spans="1:14">
      <c r="A411" s="21"/>
      <c r="B411" s="21"/>
      <c r="C411" s="21"/>
      <c r="D411" s="21"/>
      <c r="E411" s="21"/>
      <c r="F411" s="21"/>
      <c r="G411" s="5"/>
      <c r="H411" s="5"/>
      <c r="I411" s="5"/>
      <c r="J411" s="21"/>
      <c r="K411" s="21"/>
      <c r="L411" s="21"/>
      <c r="M411" s="21"/>
      <c r="N411" s="21"/>
    </row>
    <row r="412" spans="1:14">
      <c r="A412" s="21"/>
      <c r="B412" s="21"/>
      <c r="C412" s="21"/>
      <c r="D412" s="21"/>
      <c r="E412" s="21"/>
      <c r="F412" s="21"/>
      <c r="G412" s="5"/>
      <c r="H412" s="5"/>
      <c r="I412" s="5"/>
      <c r="J412" s="21"/>
      <c r="K412" s="21"/>
      <c r="L412" s="21"/>
      <c r="M412" s="21"/>
      <c r="N412" s="21"/>
    </row>
    <row r="413" spans="1:14">
      <c r="A413" s="21"/>
      <c r="B413" s="21"/>
      <c r="C413" s="21"/>
      <c r="D413" s="21"/>
      <c r="E413" s="21"/>
      <c r="F413" s="21"/>
      <c r="G413" s="5"/>
      <c r="H413" s="5"/>
      <c r="I413" s="5"/>
      <c r="J413" s="21"/>
      <c r="K413" s="21"/>
      <c r="L413" s="21"/>
      <c r="M413" s="21"/>
      <c r="N413" s="21"/>
    </row>
    <row r="414" spans="1:14">
      <c r="A414" s="21"/>
      <c r="B414" s="21"/>
      <c r="C414" s="21"/>
      <c r="D414" s="21"/>
      <c r="E414" s="21"/>
      <c r="F414" s="21"/>
      <c r="G414" s="5"/>
      <c r="H414" s="5"/>
      <c r="I414" s="5"/>
      <c r="J414" s="21"/>
      <c r="K414" s="21"/>
      <c r="L414" s="21"/>
      <c r="M414" s="21"/>
      <c r="N414" s="21"/>
    </row>
    <row r="415" spans="1:14">
      <c r="A415" s="21"/>
      <c r="B415" s="21"/>
      <c r="C415" s="21"/>
      <c r="D415" s="21"/>
      <c r="E415" s="21"/>
      <c r="F415" s="21"/>
      <c r="G415" s="5"/>
      <c r="H415" s="5"/>
      <c r="I415" s="5"/>
      <c r="J415" s="21"/>
      <c r="K415" s="21"/>
      <c r="L415" s="21"/>
      <c r="M415" s="21"/>
      <c r="N415" s="21"/>
    </row>
    <row r="416" spans="1:14">
      <c r="A416" s="21"/>
      <c r="B416" s="21"/>
      <c r="C416" s="21"/>
      <c r="D416" s="21"/>
      <c r="E416" s="21"/>
      <c r="F416" s="21"/>
      <c r="G416" s="5"/>
      <c r="H416" s="5"/>
      <c r="I416" s="5"/>
      <c r="J416" s="21"/>
      <c r="K416" s="21"/>
      <c r="L416" s="21"/>
      <c r="M416" s="21"/>
      <c r="N416" s="21"/>
    </row>
    <row r="417" spans="1:14">
      <c r="A417" s="21"/>
      <c r="B417" s="21"/>
      <c r="C417" s="21"/>
      <c r="D417" s="21"/>
      <c r="E417" s="21"/>
      <c r="F417" s="21"/>
      <c r="G417" s="5"/>
      <c r="H417" s="5"/>
      <c r="I417" s="5"/>
      <c r="J417" s="21"/>
      <c r="K417" s="21"/>
      <c r="L417" s="21"/>
      <c r="M417" s="21"/>
      <c r="N417" s="21"/>
    </row>
    <row r="418" spans="1:14">
      <c r="A418" s="21"/>
      <c r="B418" s="21"/>
      <c r="C418" s="21"/>
      <c r="D418" s="21"/>
      <c r="E418" s="21"/>
      <c r="F418" s="21"/>
      <c r="G418" s="5"/>
      <c r="H418" s="5"/>
      <c r="I418" s="5"/>
      <c r="J418" s="21"/>
      <c r="K418" s="21"/>
      <c r="L418" s="21"/>
      <c r="M418" s="21"/>
      <c r="N418" s="21"/>
    </row>
    <row r="419" spans="1:14">
      <c r="A419" s="21"/>
      <c r="B419" s="21"/>
      <c r="C419" s="21"/>
      <c r="D419" s="21"/>
      <c r="E419" s="21"/>
      <c r="F419" s="21"/>
      <c r="G419" s="5"/>
      <c r="H419" s="5"/>
      <c r="I419" s="5"/>
      <c r="J419" s="21"/>
      <c r="K419" s="21"/>
      <c r="L419" s="21"/>
      <c r="M419" s="21"/>
      <c r="N419" s="21"/>
    </row>
    <row r="420" spans="1:14">
      <c r="A420" s="21"/>
      <c r="B420" s="21"/>
      <c r="C420" s="21"/>
      <c r="D420" s="21"/>
      <c r="E420" s="21"/>
      <c r="F420" s="21"/>
      <c r="G420" s="5"/>
      <c r="H420" s="5"/>
      <c r="I420" s="5"/>
      <c r="J420" s="21"/>
      <c r="K420" s="21"/>
      <c r="L420" s="21"/>
      <c r="M420" s="21"/>
      <c r="N420" s="21"/>
    </row>
    <row r="421" spans="1:14">
      <c r="A421" s="21"/>
      <c r="B421" s="21"/>
      <c r="C421" s="21"/>
      <c r="D421" s="21"/>
      <c r="E421" s="21"/>
      <c r="F421" s="21"/>
      <c r="G421" s="5"/>
      <c r="H421" s="5"/>
      <c r="I421" s="5"/>
      <c r="J421" s="21"/>
      <c r="K421" s="21"/>
      <c r="L421" s="21"/>
      <c r="M421" s="21"/>
      <c r="N421" s="21"/>
    </row>
    <row r="422" spans="1:14">
      <c r="A422" s="21"/>
      <c r="B422" s="21"/>
      <c r="C422" s="21"/>
      <c r="D422" s="21"/>
      <c r="E422" s="21"/>
      <c r="F422" s="21"/>
      <c r="G422" s="5"/>
      <c r="H422" s="5"/>
      <c r="I422" s="5"/>
      <c r="J422" s="21"/>
      <c r="K422" s="21"/>
      <c r="L422" s="21"/>
      <c r="M422" s="21"/>
      <c r="N422" s="21"/>
    </row>
    <row r="423" spans="1:14">
      <c r="A423" s="21"/>
      <c r="B423" s="21"/>
      <c r="C423" s="21"/>
      <c r="D423" s="21"/>
      <c r="E423" s="21"/>
      <c r="F423" s="21"/>
      <c r="G423" s="5"/>
      <c r="H423" s="5"/>
      <c r="I423" s="5"/>
      <c r="J423" s="21"/>
      <c r="K423" s="21"/>
      <c r="L423" s="21"/>
      <c r="M423" s="21"/>
      <c r="N423" s="21"/>
    </row>
    <row r="424" spans="1:14">
      <c r="A424" s="21"/>
      <c r="B424" s="21"/>
      <c r="C424" s="21"/>
      <c r="D424" s="21"/>
      <c r="E424" s="21"/>
      <c r="F424" s="21"/>
      <c r="G424" s="5"/>
      <c r="H424" s="5"/>
      <c r="I424" s="5"/>
      <c r="J424" s="21"/>
      <c r="K424" s="21"/>
      <c r="L424" s="21"/>
      <c r="M424" s="21"/>
      <c r="N424" s="21"/>
    </row>
    <row r="425" spans="1:14">
      <c r="A425" s="21"/>
      <c r="B425" s="21"/>
      <c r="C425" s="21"/>
      <c r="D425" s="21"/>
      <c r="E425" s="21"/>
      <c r="F425" s="21"/>
      <c r="G425" s="5"/>
      <c r="H425" s="5"/>
      <c r="I425" s="5"/>
      <c r="J425" s="21"/>
      <c r="K425" s="21"/>
      <c r="L425" s="21"/>
      <c r="M425" s="21"/>
      <c r="N425" s="21"/>
    </row>
    <row r="426" spans="1:14">
      <c r="A426" s="21"/>
      <c r="B426" s="21"/>
      <c r="C426" s="21"/>
      <c r="D426" s="21"/>
      <c r="E426" s="21"/>
      <c r="F426" s="21"/>
      <c r="G426" s="5"/>
      <c r="H426" s="5"/>
      <c r="I426" s="5"/>
      <c r="J426" s="21"/>
      <c r="K426" s="21"/>
      <c r="L426" s="21"/>
      <c r="M426" s="21"/>
      <c r="N426" s="21"/>
    </row>
    <row r="427" spans="1:14">
      <c r="A427" s="21"/>
      <c r="B427" s="21"/>
      <c r="C427" s="21"/>
      <c r="D427" s="21"/>
      <c r="E427" s="21"/>
      <c r="F427" s="21"/>
      <c r="G427" s="5"/>
      <c r="H427" s="5"/>
      <c r="I427" s="5"/>
      <c r="J427" s="21"/>
      <c r="K427" s="21"/>
      <c r="L427" s="21"/>
      <c r="M427" s="21"/>
      <c r="N427" s="21"/>
    </row>
    <row r="428" spans="1:14">
      <c r="A428" s="21"/>
      <c r="B428" s="21"/>
      <c r="C428" s="21"/>
      <c r="D428" s="21"/>
      <c r="E428" s="21"/>
      <c r="F428" s="21"/>
      <c r="G428" s="5"/>
      <c r="H428" s="5"/>
      <c r="I428" s="5"/>
      <c r="J428" s="21"/>
      <c r="K428" s="21"/>
      <c r="L428" s="21"/>
      <c r="M428" s="21"/>
      <c r="N428" s="21"/>
    </row>
    <row r="429" spans="1:14">
      <c r="A429" s="21"/>
      <c r="B429" s="21"/>
      <c r="C429" s="21"/>
      <c r="D429" s="21"/>
      <c r="E429" s="21"/>
      <c r="F429" s="21"/>
      <c r="G429" s="5"/>
      <c r="H429" s="5"/>
      <c r="I429" s="5"/>
      <c r="J429" s="21"/>
      <c r="K429" s="21"/>
      <c r="L429" s="21"/>
      <c r="M429" s="21"/>
      <c r="N429" s="21"/>
    </row>
    <row r="430" spans="1:14">
      <c r="A430" s="21"/>
      <c r="B430" s="21"/>
      <c r="C430" s="21"/>
      <c r="D430" s="21"/>
      <c r="E430" s="21"/>
      <c r="F430" s="21"/>
      <c r="G430" s="5"/>
      <c r="H430" s="5"/>
      <c r="I430" s="5"/>
      <c r="J430" s="21"/>
      <c r="K430" s="21"/>
      <c r="L430" s="21"/>
      <c r="M430" s="21"/>
      <c r="N430" s="21"/>
    </row>
    <row r="431" spans="1:14">
      <c r="A431" s="21"/>
      <c r="B431" s="21"/>
      <c r="C431" s="21"/>
      <c r="D431" s="21"/>
      <c r="E431" s="21"/>
      <c r="F431" s="21"/>
      <c r="G431" s="5"/>
      <c r="H431" s="5"/>
      <c r="I431" s="5"/>
      <c r="J431" s="21"/>
      <c r="K431" s="21"/>
      <c r="L431" s="21"/>
      <c r="M431" s="21"/>
      <c r="N431" s="21"/>
    </row>
    <row r="432" spans="1:14">
      <c r="A432" s="21"/>
      <c r="B432" s="21"/>
      <c r="C432" s="21"/>
      <c r="D432" s="21"/>
      <c r="E432" s="21"/>
      <c r="F432" s="21"/>
      <c r="G432" s="5"/>
      <c r="H432" s="5"/>
      <c r="I432" s="5"/>
      <c r="J432" s="21"/>
      <c r="K432" s="21"/>
      <c r="L432" s="21"/>
      <c r="M432" s="21"/>
      <c r="N432" s="21"/>
    </row>
    <row r="433" spans="1:14">
      <c r="A433" s="21"/>
      <c r="B433" s="21"/>
      <c r="C433" s="21"/>
      <c r="D433" s="21"/>
      <c r="E433" s="21"/>
      <c r="F433" s="21"/>
      <c r="G433" s="5"/>
      <c r="H433" s="5"/>
      <c r="I433" s="5"/>
      <c r="J433" s="21"/>
      <c r="K433" s="21"/>
      <c r="L433" s="21"/>
      <c r="M433" s="21"/>
      <c r="N433" s="21"/>
    </row>
    <row r="434" spans="1:14">
      <c r="A434" s="21"/>
      <c r="B434" s="21"/>
      <c r="C434" s="21"/>
      <c r="D434" s="21"/>
      <c r="E434" s="21"/>
      <c r="F434" s="21"/>
      <c r="G434" s="5"/>
      <c r="H434" s="5"/>
      <c r="I434" s="5"/>
      <c r="J434" s="21"/>
      <c r="K434" s="21"/>
      <c r="L434" s="21"/>
      <c r="M434" s="21"/>
      <c r="N434" s="21"/>
    </row>
    <row r="435" spans="1:14">
      <c r="A435" s="21"/>
      <c r="B435" s="21"/>
      <c r="C435" s="21"/>
      <c r="D435" s="21"/>
      <c r="E435" s="21"/>
      <c r="F435" s="21"/>
      <c r="G435" s="5"/>
      <c r="H435" s="5"/>
      <c r="I435" s="5"/>
      <c r="J435" s="21"/>
      <c r="K435" s="21"/>
      <c r="L435" s="21"/>
      <c r="M435" s="21"/>
      <c r="N435" s="21"/>
    </row>
    <row r="436" spans="1:14">
      <c r="A436" s="21"/>
      <c r="B436" s="21"/>
      <c r="C436" s="21"/>
      <c r="D436" s="21"/>
      <c r="E436" s="21"/>
      <c r="F436" s="21"/>
      <c r="G436" s="5"/>
      <c r="H436" s="5"/>
      <c r="I436" s="5"/>
      <c r="J436" s="21"/>
      <c r="K436" s="21"/>
      <c r="L436" s="21"/>
      <c r="M436" s="21"/>
      <c r="N436" s="21"/>
    </row>
    <row r="437" spans="1:14">
      <c r="A437" s="21"/>
      <c r="B437" s="21"/>
      <c r="C437" s="21"/>
      <c r="D437" s="21"/>
      <c r="E437" s="21"/>
      <c r="F437" s="21"/>
      <c r="G437" s="5"/>
      <c r="H437" s="5"/>
      <c r="I437" s="5"/>
      <c r="J437" s="21"/>
      <c r="K437" s="21"/>
      <c r="L437" s="21"/>
      <c r="M437" s="21"/>
      <c r="N437" s="21"/>
    </row>
    <row r="438" spans="1:14">
      <c r="A438" s="21"/>
      <c r="B438" s="21"/>
      <c r="C438" s="21"/>
      <c r="D438" s="21"/>
      <c r="E438" s="21"/>
      <c r="F438" s="21"/>
      <c r="G438" s="5"/>
      <c r="H438" s="5"/>
      <c r="I438" s="5"/>
      <c r="J438" s="21"/>
      <c r="K438" s="21"/>
      <c r="L438" s="21"/>
      <c r="M438" s="21"/>
      <c r="N438" s="21"/>
    </row>
    <row r="439" spans="1:14">
      <c r="A439" s="21"/>
      <c r="B439" s="21"/>
      <c r="C439" s="21"/>
      <c r="D439" s="21"/>
      <c r="E439" s="21"/>
      <c r="F439" s="21"/>
      <c r="G439" s="5"/>
      <c r="H439" s="5"/>
      <c r="I439" s="5"/>
      <c r="J439" s="21"/>
      <c r="K439" s="21"/>
      <c r="L439" s="21"/>
      <c r="M439" s="21"/>
      <c r="N439" s="21"/>
    </row>
    <row r="440" spans="1:14">
      <c r="A440" s="21"/>
      <c r="B440" s="21"/>
      <c r="C440" s="21"/>
      <c r="D440" s="21"/>
      <c r="E440" s="21"/>
      <c r="F440" s="21"/>
      <c r="G440" s="5"/>
      <c r="H440" s="5"/>
      <c r="I440" s="5"/>
      <c r="J440" s="21"/>
      <c r="K440" s="21"/>
      <c r="L440" s="21"/>
      <c r="M440" s="21"/>
      <c r="N440" s="21"/>
    </row>
    <row r="441" spans="1:14">
      <c r="A441" s="21"/>
      <c r="B441" s="21"/>
      <c r="C441" s="21"/>
      <c r="D441" s="21"/>
      <c r="E441" s="21"/>
      <c r="F441" s="21"/>
      <c r="G441" s="5"/>
      <c r="H441" s="5"/>
      <c r="I441" s="5"/>
      <c r="J441" s="21"/>
      <c r="K441" s="21"/>
      <c r="L441" s="21"/>
      <c r="M441" s="21"/>
      <c r="N441" s="21"/>
    </row>
    <row r="442" spans="1:14">
      <c r="A442" s="21"/>
      <c r="B442" s="21"/>
      <c r="C442" s="21"/>
      <c r="D442" s="21"/>
      <c r="E442" s="21"/>
      <c r="F442" s="21"/>
      <c r="G442" s="5"/>
      <c r="H442" s="5"/>
      <c r="I442" s="5"/>
      <c r="J442" s="21"/>
      <c r="K442" s="21"/>
      <c r="L442" s="21"/>
      <c r="M442" s="21"/>
      <c r="N442" s="21"/>
    </row>
    <row r="443" spans="1:14">
      <c r="A443" s="21"/>
      <c r="B443" s="21"/>
      <c r="C443" s="21"/>
      <c r="D443" s="21"/>
      <c r="E443" s="21"/>
      <c r="F443" s="21"/>
      <c r="G443" s="5"/>
      <c r="H443" s="5"/>
      <c r="I443" s="5"/>
      <c r="J443" s="21"/>
      <c r="K443" s="21"/>
      <c r="L443" s="21"/>
      <c r="M443" s="21"/>
      <c r="N443" s="21"/>
    </row>
    <row r="444" spans="1:14">
      <c r="A444" s="21"/>
      <c r="B444" s="21"/>
      <c r="C444" s="21"/>
      <c r="D444" s="21"/>
      <c r="E444" s="21"/>
      <c r="F444" s="21"/>
      <c r="G444" s="5"/>
      <c r="H444" s="5"/>
      <c r="I444" s="5"/>
      <c r="J444" s="21"/>
      <c r="K444" s="21"/>
      <c r="L444" s="21"/>
      <c r="M444" s="21"/>
      <c r="N444" s="21"/>
    </row>
    <row r="445" spans="1:14">
      <c r="A445" s="21"/>
      <c r="B445" s="21"/>
      <c r="C445" s="21"/>
      <c r="D445" s="21"/>
      <c r="E445" s="21"/>
      <c r="F445" s="21"/>
      <c r="G445" s="5"/>
      <c r="H445" s="5"/>
      <c r="I445" s="5"/>
      <c r="J445" s="21"/>
      <c r="K445" s="21"/>
      <c r="L445" s="21"/>
      <c r="M445" s="21"/>
      <c r="N445" s="21"/>
    </row>
    <row r="446" spans="1:14">
      <c r="A446" s="21"/>
      <c r="B446" s="21"/>
      <c r="C446" s="21"/>
      <c r="D446" s="21"/>
      <c r="E446" s="21"/>
      <c r="F446" s="21"/>
      <c r="G446" s="5"/>
      <c r="H446" s="5"/>
      <c r="I446" s="5"/>
      <c r="J446" s="21"/>
      <c r="K446" s="21"/>
      <c r="L446" s="21"/>
      <c r="M446" s="21"/>
      <c r="N446" s="21"/>
    </row>
    <row r="447" spans="1:14">
      <c r="A447" s="21"/>
      <c r="B447" s="21"/>
      <c r="C447" s="21"/>
      <c r="D447" s="21"/>
      <c r="E447" s="21"/>
      <c r="F447" s="21"/>
      <c r="G447" s="5"/>
      <c r="H447" s="5"/>
      <c r="I447" s="5"/>
      <c r="J447" s="21"/>
      <c r="K447" s="21"/>
      <c r="L447" s="21"/>
      <c r="M447" s="21"/>
      <c r="N447" s="21"/>
    </row>
    <row r="448" spans="1:14">
      <c r="A448" s="21"/>
      <c r="B448" s="21"/>
      <c r="C448" s="21"/>
      <c r="D448" s="21"/>
      <c r="E448" s="21"/>
      <c r="F448" s="21"/>
      <c r="G448" s="5"/>
      <c r="H448" s="5"/>
      <c r="I448" s="5"/>
      <c r="J448" s="21"/>
      <c r="K448" s="21"/>
      <c r="L448" s="21"/>
      <c r="M448" s="21"/>
      <c r="N448" s="21"/>
    </row>
    <row r="449" spans="1:14">
      <c r="A449" s="21"/>
      <c r="B449" s="21"/>
      <c r="C449" s="21"/>
      <c r="D449" s="21"/>
      <c r="E449" s="21"/>
      <c r="F449" s="21"/>
      <c r="G449" s="5"/>
      <c r="H449" s="5"/>
      <c r="I449" s="5"/>
      <c r="J449" s="21"/>
      <c r="K449" s="21"/>
      <c r="L449" s="21"/>
      <c r="M449" s="21"/>
      <c r="N449" s="21"/>
    </row>
    <row r="450" spans="1:14">
      <c r="A450" s="21"/>
      <c r="B450" s="21"/>
      <c r="C450" s="21"/>
      <c r="D450" s="21"/>
      <c r="E450" s="21"/>
      <c r="F450" s="21"/>
      <c r="G450" s="5"/>
      <c r="H450" s="5"/>
      <c r="I450" s="5"/>
      <c r="J450" s="21"/>
      <c r="K450" s="21"/>
      <c r="L450" s="21"/>
      <c r="M450" s="21"/>
      <c r="N450" s="21"/>
    </row>
    <row r="451" spans="1:14">
      <c r="A451" s="21"/>
      <c r="B451" s="21"/>
      <c r="C451" s="21"/>
      <c r="D451" s="21"/>
      <c r="E451" s="21"/>
      <c r="F451" s="21"/>
      <c r="G451" s="5"/>
      <c r="H451" s="5"/>
      <c r="I451" s="5"/>
      <c r="J451" s="21"/>
      <c r="K451" s="21"/>
      <c r="L451" s="21"/>
      <c r="M451" s="21"/>
      <c r="N451" s="21"/>
    </row>
    <row r="452" spans="1:14">
      <c r="A452" s="21"/>
      <c r="B452" s="21"/>
      <c r="C452" s="21"/>
      <c r="D452" s="21"/>
      <c r="E452" s="21"/>
      <c r="F452" s="21"/>
      <c r="G452" s="5"/>
      <c r="H452" s="5"/>
      <c r="I452" s="5"/>
      <c r="J452" s="21"/>
      <c r="K452" s="21"/>
      <c r="L452" s="21"/>
      <c r="M452" s="21"/>
      <c r="N452" s="21"/>
    </row>
    <row r="453" spans="1:14">
      <c r="A453" s="21"/>
      <c r="B453" s="21"/>
      <c r="C453" s="21"/>
      <c r="D453" s="21"/>
      <c r="E453" s="21"/>
      <c r="F453" s="21"/>
      <c r="G453" s="5"/>
      <c r="H453" s="5"/>
      <c r="I453" s="5"/>
      <c r="J453" s="21"/>
      <c r="K453" s="21"/>
      <c r="L453" s="21"/>
      <c r="M453" s="21"/>
      <c r="N453" s="21"/>
    </row>
    <row r="454" spans="1:14">
      <c r="A454" s="21"/>
      <c r="B454" s="21"/>
      <c r="C454" s="21"/>
      <c r="D454" s="21"/>
      <c r="E454" s="21"/>
      <c r="F454" s="21"/>
      <c r="G454" s="5"/>
      <c r="H454" s="5"/>
      <c r="I454" s="5"/>
      <c r="J454" s="21"/>
      <c r="K454" s="21"/>
      <c r="L454" s="21"/>
      <c r="M454" s="21"/>
      <c r="N454" s="21"/>
    </row>
    <row r="455" spans="1:14">
      <c r="A455" s="21"/>
      <c r="B455" s="21"/>
      <c r="C455" s="21"/>
      <c r="D455" s="21"/>
      <c r="E455" s="21"/>
      <c r="F455" s="21"/>
      <c r="G455" s="5"/>
      <c r="H455" s="5"/>
      <c r="I455" s="5"/>
      <c r="J455" s="21"/>
      <c r="K455" s="21"/>
      <c r="L455" s="21"/>
      <c r="M455" s="21"/>
      <c r="N455" s="21"/>
    </row>
    <row r="456" spans="1:14">
      <c r="A456" s="21"/>
      <c r="B456" s="21"/>
      <c r="C456" s="21"/>
      <c r="D456" s="21"/>
      <c r="E456" s="21"/>
      <c r="F456" s="21"/>
      <c r="G456" s="5"/>
      <c r="H456" s="5"/>
      <c r="I456" s="5"/>
      <c r="J456" s="21"/>
      <c r="K456" s="21"/>
      <c r="L456" s="21"/>
      <c r="M456" s="21"/>
      <c r="N456" s="21"/>
    </row>
    <row r="457" spans="1:14">
      <c r="A457" s="21"/>
      <c r="B457" s="21"/>
      <c r="C457" s="21"/>
      <c r="D457" s="21"/>
      <c r="E457" s="21"/>
      <c r="F457" s="21"/>
      <c r="G457" s="5"/>
      <c r="H457" s="5"/>
      <c r="I457" s="5"/>
      <c r="J457" s="21"/>
      <c r="K457" s="21"/>
      <c r="L457" s="21"/>
      <c r="M457" s="21"/>
      <c r="N457" s="21"/>
    </row>
    <row r="458" spans="1:14">
      <c r="A458" s="21"/>
      <c r="B458" s="21"/>
      <c r="C458" s="21"/>
      <c r="D458" s="21"/>
      <c r="E458" s="21"/>
      <c r="F458" s="21"/>
      <c r="G458" s="5"/>
      <c r="H458" s="5"/>
      <c r="I458" s="5"/>
      <c r="J458" s="21"/>
      <c r="K458" s="21"/>
      <c r="L458" s="21"/>
      <c r="M458" s="21"/>
      <c r="N458" s="21"/>
    </row>
    <row r="459" spans="1:14">
      <c r="A459" s="21"/>
      <c r="B459" s="21"/>
      <c r="C459" s="21"/>
      <c r="D459" s="21"/>
      <c r="E459" s="21"/>
      <c r="F459" s="21"/>
      <c r="G459" s="5"/>
      <c r="H459" s="5"/>
      <c r="I459" s="5"/>
      <c r="J459" s="21"/>
      <c r="K459" s="21"/>
      <c r="L459" s="21"/>
      <c r="M459" s="21"/>
      <c r="N459" s="21"/>
    </row>
    <row r="460" spans="1:14">
      <c r="A460" s="21"/>
      <c r="B460" s="21"/>
      <c r="C460" s="21"/>
      <c r="D460" s="21"/>
      <c r="E460" s="21"/>
      <c r="F460" s="21"/>
      <c r="G460" s="5"/>
      <c r="H460" s="5"/>
      <c r="I460" s="5"/>
      <c r="J460" s="21"/>
      <c r="K460" s="21"/>
      <c r="L460" s="21"/>
      <c r="M460" s="21"/>
      <c r="N460" s="21"/>
    </row>
    <row r="461" spans="1:14">
      <c r="A461" s="21"/>
      <c r="B461" s="21"/>
      <c r="C461" s="21"/>
      <c r="D461" s="21"/>
      <c r="E461" s="21"/>
      <c r="F461" s="21"/>
      <c r="G461" s="5"/>
      <c r="H461" s="5"/>
      <c r="I461" s="5"/>
      <c r="J461" s="21"/>
      <c r="K461" s="21"/>
      <c r="L461" s="21"/>
      <c r="M461" s="21"/>
      <c r="N461" s="21"/>
    </row>
    <row r="462" spans="1:14">
      <c r="A462" s="21"/>
      <c r="B462" s="21"/>
      <c r="C462" s="21"/>
      <c r="D462" s="21"/>
      <c r="E462" s="21"/>
      <c r="F462" s="21"/>
      <c r="G462" s="5"/>
      <c r="H462" s="5"/>
      <c r="I462" s="5"/>
      <c r="J462" s="21"/>
      <c r="K462" s="21"/>
      <c r="L462" s="21"/>
      <c r="M462" s="21"/>
      <c r="N462" s="21"/>
    </row>
    <row r="463" spans="1:14">
      <c r="A463" s="21"/>
      <c r="B463" s="21"/>
      <c r="C463" s="21"/>
      <c r="D463" s="21"/>
      <c r="E463" s="21"/>
      <c r="F463" s="21"/>
      <c r="G463" s="5"/>
      <c r="H463" s="5"/>
      <c r="I463" s="5"/>
      <c r="J463" s="21"/>
      <c r="K463" s="21"/>
      <c r="L463" s="21"/>
      <c r="M463" s="21"/>
      <c r="N463" s="21"/>
    </row>
    <row r="464" spans="1:14">
      <c r="A464" s="21"/>
      <c r="B464" s="21"/>
      <c r="C464" s="21"/>
      <c r="D464" s="21"/>
      <c r="E464" s="21"/>
      <c r="F464" s="21"/>
      <c r="G464" s="5"/>
      <c r="H464" s="5"/>
      <c r="I464" s="5"/>
      <c r="J464" s="21"/>
      <c r="K464" s="21"/>
      <c r="L464" s="21"/>
      <c r="M464" s="21"/>
      <c r="N464" s="21"/>
    </row>
    <row r="465" spans="1:14">
      <c r="A465" s="21"/>
      <c r="B465" s="21"/>
      <c r="C465" s="21"/>
      <c r="D465" s="21"/>
      <c r="E465" s="21"/>
      <c r="F465" s="21"/>
      <c r="G465" s="5"/>
      <c r="H465" s="5"/>
      <c r="I465" s="5"/>
      <c r="J465" s="21"/>
      <c r="K465" s="21"/>
      <c r="L465" s="21"/>
      <c r="M465" s="21"/>
      <c r="N465" s="21"/>
    </row>
    <row r="466" spans="1:14">
      <c r="A466" s="21"/>
      <c r="B466" s="21"/>
      <c r="C466" s="21"/>
      <c r="D466" s="21"/>
      <c r="E466" s="21"/>
      <c r="F466" s="21"/>
      <c r="G466" s="5"/>
      <c r="H466" s="5"/>
      <c r="I466" s="5"/>
      <c r="J466" s="21"/>
      <c r="K466" s="21"/>
      <c r="L466" s="21"/>
      <c r="M466" s="21"/>
      <c r="N466" s="21"/>
    </row>
    <row r="467" spans="1:14">
      <c r="A467" s="21"/>
      <c r="B467" s="21"/>
      <c r="C467" s="21"/>
      <c r="D467" s="21"/>
      <c r="E467" s="21"/>
      <c r="F467" s="21"/>
      <c r="G467" s="5"/>
      <c r="H467" s="5"/>
      <c r="I467" s="5"/>
      <c r="J467" s="21"/>
      <c r="K467" s="21"/>
      <c r="L467" s="21"/>
      <c r="M467" s="21"/>
      <c r="N467" s="21"/>
    </row>
    <row r="468" spans="1:14">
      <c r="A468" s="21"/>
      <c r="B468" s="21"/>
      <c r="C468" s="21"/>
      <c r="D468" s="21"/>
      <c r="E468" s="21"/>
      <c r="F468" s="21"/>
      <c r="G468" s="5"/>
      <c r="H468" s="5"/>
      <c r="I468" s="5"/>
      <c r="J468" s="21"/>
      <c r="K468" s="21"/>
      <c r="L468" s="21"/>
      <c r="M468" s="21"/>
      <c r="N468" s="21"/>
    </row>
    <row r="469" spans="1:14">
      <c r="A469" s="21"/>
      <c r="B469" s="21"/>
      <c r="C469" s="21"/>
      <c r="D469" s="21"/>
      <c r="E469" s="21"/>
      <c r="F469" s="21"/>
      <c r="G469" s="5"/>
      <c r="H469" s="5"/>
      <c r="I469" s="5"/>
      <c r="J469" s="21"/>
      <c r="K469" s="21"/>
      <c r="L469" s="21"/>
      <c r="M469" s="21"/>
      <c r="N469" s="21"/>
    </row>
    <row r="470" spans="1:14">
      <c r="A470" s="21"/>
      <c r="B470" s="21"/>
      <c r="C470" s="21"/>
      <c r="D470" s="21"/>
      <c r="E470" s="21"/>
      <c r="F470" s="21"/>
      <c r="G470" s="5"/>
      <c r="H470" s="5"/>
      <c r="I470" s="5"/>
      <c r="J470" s="21"/>
      <c r="K470" s="21"/>
      <c r="L470" s="21"/>
      <c r="M470" s="21"/>
      <c r="N470" s="21"/>
    </row>
    <row r="471" spans="1:14">
      <c r="A471" s="21"/>
      <c r="B471" s="21"/>
      <c r="C471" s="21"/>
      <c r="D471" s="21"/>
      <c r="E471" s="21"/>
      <c r="F471" s="21"/>
      <c r="G471" s="5"/>
      <c r="H471" s="5"/>
      <c r="I471" s="5"/>
      <c r="J471" s="21"/>
      <c r="K471" s="21"/>
      <c r="L471" s="21"/>
      <c r="M471" s="21"/>
      <c r="N471" s="21"/>
    </row>
    <row r="472" spans="1:14">
      <c r="A472" s="21"/>
      <c r="B472" s="21"/>
      <c r="C472" s="21"/>
      <c r="D472" s="21"/>
      <c r="E472" s="21"/>
      <c r="F472" s="21"/>
      <c r="G472" s="5"/>
      <c r="H472" s="5"/>
      <c r="I472" s="5"/>
      <c r="J472" s="21"/>
      <c r="K472" s="21"/>
      <c r="L472" s="21"/>
      <c r="M472" s="21"/>
      <c r="N472" s="21"/>
    </row>
    <row r="473" spans="1:14">
      <c r="A473" s="21"/>
      <c r="B473" s="21"/>
      <c r="C473" s="21"/>
      <c r="D473" s="21"/>
      <c r="E473" s="21"/>
      <c r="F473" s="21"/>
      <c r="G473" s="5"/>
      <c r="H473" s="5"/>
      <c r="I473" s="5"/>
      <c r="J473" s="21"/>
      <c r="K473" s="21"/>
      <c r="L473" s="21"/>
      <c r="M473" s="21"/>
      <c r="N473" s="21"/>
    </row>
    <row r="474" spans="1:14">
      <c r="A474" s="21"/>
      <c r="B474" s="21"/>
      <c r="C474" s="21"/>
      <c r="D474" s="21"/>
      <c r="E474" s="21"/>
      <c r="F474" s="21"/>
      <c r="G474" s="5"/>
      <c r="H474" s="5"/>
      <c r="I474" s="5"/>
      <c r="J474" s="21"/>
      <c r="K474" s="21"/>
      <c r="L474" s="21"/>
      <c r="M474" s="21"/>
      <c r="N474" s="21"/>
    </row>
    <row r="475" spans="1:14">
      <c r="A475" s="21"/>
      <c r="B475" s="21"/>
      <c r="C475" s="21"/>
      <c r="D475" s="21"/>
      <c r="E475" s="21"/>
      <c r="F475" s="21"/>
      <c r="G475" s="5"/>
      <c r="H475" s="5"/>
      <c r="I475" s="5"/>
      <c r="J475" s="21"/>
      <c r="K475" s="21"/>
      <c r="L475" s="21"/>
      <c r="M475" s="21"/>
      <c r="N475" s="21"/>
    </row>
    <row r="476" spans="1:14">
      <c r="A476" s="21"/>
      <c r="B476" s="21"/>
      <c r="C476" s="21"/>
      <c r="D476" s="21"/>
      <c r="E476" s="21"/>
      <c r="F476" s="21"/>
      <c r="G476" s="5"/>
      <c r="H476" s="5"/>
      <c r="I476" s="5"/>
      <c r="J476" s="21"/>
      <c r="K476" s="21"/>
      <c r="L476" s="21"/>
      <c r="M476" s="21"/>
      <c r="N476" s="21"/>
    </row>
    <row r="477" spans="1:14">
      <c r="A477" s="21"/>
      <c r="B477" s="21"/>
      <c r="C477" s="21"/>
      <c r="D477" s="21"/>
      <c r="E477" s="21"/>
      <c r="F477" s="21"/>
      <c r="G477" s="5"/>
      <c r="H477" s="5"/>
      <c r="I477" s="5"/>
      <c r="J477" s="21"/>
      <c r="K477" s="21"/>
      <c r="L477" s="21"/>
      <c r="M477" s="21"/>
      <c r="N477" s="21"/>
    </row>
    <row r="478" spans="1:14">
      <c r="A478" s="21"/>
      <c r="B478" s="21"/>
      <c r="C478" s="21"/>
      <c r="D478" s="21"/>
      <c r="E478" s="21"/>
      <c r="F478" s="21"/>
      <c r="G478" s="5"/>
      <c r="H478" s="5"/>
      <c r="I478" s="5"/>
      <c r="J478" s="21"/>
      <c r="K478" s="21"/>
      <c r="L478" s="21"/>
      <c r="M478" s="21"/>
      <c r="N478" s="21"/>
    </row>
    <row r="479" spans="1:14">
      <c r="A479" s="21"/>
      <c r="B479" s="21"/>
      <c r="C479" s="21"/>
      <c r="D479" s="21"/>
      <c r="E479" s="21"/>
      <c r="F479" s="21"/>
      <c r="G479" s="5"/>
      <c r="H479" s="5"/>
      <c r="I479" s="5"/>
      <c r="J479" s="21"/>
      <c r="K479" s="21"/>
      <c r="L479" s="21"/>
      <c r="M479" s="21"/>
      <c r="N479" s="21"/>
    </row>
    <row r="480" spans="1:14">
      <c r="A480" s="21"/>
      <c r="B480" s="21"/>
      <c r="C480" s="21"/>
      <c r="D480" s="21"/>
      <c r="E480" s="21"/>
      <c r="F480" s="21"/>
      <c r="G480" s="5"/>
      <c r="H480" s="5"/>
      <c r="I480" s="5"/>
      <c r="J480" s="21"/>
      <c r="K480" s="21"/>
      <c r="L480" s="21"/>
      <c r="M480" s="21"/>
      <c r="N480" s="21"/>
    </row>
    <row r="481" spans="1:14">
      <c r="A481" s="21"/>
      <c r="B481" s="21"/>
      <c r="C481" s="21"/>
      <c r="D481" s="21"/>
      <c r="E481" s="21"/>
      <c r="F481" s="21"/>
      <c r="G481" s="5"/>
      <c r="H481" s="5"/>
      <c r="I481" s="5"/>
      <c r="J481" s="21"/>
      <c r="K481" s="21"/>
      <c r="L481" s="21"/>
      <c r="M481" s="21"/>
      <c r="N481" s="21"/>
    </row>
    <row r="482" spans="1:14">
      <c r="A482" s="21"/>
      <c r="B482" s="21"/>
      <c r="C482" s="21"/>
      <c r="D482" s="21"/>
      <c r="E482" s="21"/>
      <c r="F482" s="21"/>
      <c r="G482" s="5"/>
      <c r="H482" s="5"/>
      <c r="I482" s="5"/>
      <c r="J482" s="21"/>
      <c r="K482" s="21"/>
      <c r="L482" s="21"/>
      <c r="M482" s="21"/>
      <c r="N482" s="21"/>
    </row>
    <row r="483" spans="1:14">
      <c r="A483" s="21"/>
      <c r="B483" s="21"/>
      <c r="C483" s="21"/>
      <c r="D483" s="21"/>
      <c r="E483" s="21"/>
      <c r="F483" s="21"/>
      <c r="G483" s="5"/>
      <c r="H483" s="5"/>
      <c r="I483" s="5"/>
      <c r="J483" s="21"/>
      <c r="K483" s="21"/>
      <c r="L483" s="21"/>
      <c r="M483" s="21"/>
      <c r="N483" s="21"/>
    </row>
    <row r="484" spans="1:14">
      <c r="A484" s="21"/>
      <c r="B484" s="21"/>
      <c r="C484" s="21"/>
      <c r="D484" s="21"/>
      <c r="E484" s="21"/>
      <c r="F484" s="21"/>
      <c r="G484" s="5"/>
      <c r="H484" s="5"/>
      <c r="I484" s="5"/>
      <c r="J484" s="21"/>
      <c r="K484" s="21"/>
      <c r="L484" s="21"/>
      <c r="M484" s="21"/>
      <c r="N484" s="21"/>
    </row>
    <row r="485" spans="1:14">
      <c r="A485" s="21"/>
      <c r="B485" s="21"/>
      <c r="C485" s="21"/>
      <c r="D485" s="21"/>
      <c r="E485" s="21"/>
      <c r="F485" s="21"/>
      <c r="G485" s="5"/>
      <c r="H485" s="5"/>
      <c r="I485" s="5"/>
      <c r="J485" s="21"/>
      <c r="K485" s="21"/>
      <c r="L485" s="21"/>
      <c r="M485" s="21"/>
      <c r="N485" s="21"/>
    </row>
    <row r="486" spans="1:14">
      <c r="A486" s="21"/>
      <c r="B486" s="21"/>
      <c r="C486" s="21"/>
      <c r="D486" s="21"/>
      <c r="E486" s="21"/>
      <c r="F486" s="21"/>
      <c r="G486" s="5"/>
      <c r="H486" s="5"/>
      <c r="I486" s="5"/>
      <c r="J486" s="21"/>
      <c r="K486" s="21"/>
      <c r="L486" s="21"/>
      <c r="M486" s="21"/>
      <c r="N486" s="21"/>
    </row>
    <row r="487" spans="1:14">
      <c r="A487" s="21"/>
      <c r="B487" s="21"/>
      <c r="C487" s="21"/>
      <c r="D487" s="21"/>
      <c r="E487" s="21"/>
      <c r="F487" s="21"/>
      <c r="G487" s="5"/>
      <c r="H487" s="5"/>
      <c r="I487" s="5"/>
      <c r="J487" s="21"/>
      <c r="K487" s="21"/>
      <c r="L487" s="21"/>
      <c r="M487" s="21"/>
      <c r="N487" s="21"/>
    </row>
    <row r="488" spans="1:14">
      <c r="A488" s="21"/>
      <c r="B488" s="21"/>
      <c r="C488" s="21"/>
      <c r="D488" s="21"/>
      <c r="E488" s="21"/>
      <c r="F488" s="21"/>
      <c r="G488" s="5"/>
      <c r="H488" s="5"/>
      <c r="I488" s="5"/>
      <c r="J488" s="21"/>
      <c r="K488" s="21"/>
      <c r="L488" s="21"/>
      <c r="M488" s="21"/>
      <c r="N488" s="21"/>
    </row>
    <row r="489" spans="1:14">
      <c r="A489" s="21"/>
      <c r="B489" s="21"/>
      <c r="C489" s="21"/>
      <c r="D489" s="21"/>
      <c r="E489" s="21"/>
      <c r="F489" s="21"/>
      <c r="G489" s="5"/>
      <c r="H489" s="5"/>
      <c r="I489" s="5"/>
      <c r="J489" s="21"/>
      <c r="K489" s="21"/>
      <c r="L489" s="21"/>
      <c r="M489" s="21"/>
      <c r="N489" s="21"/>
    </row>
    <row r="490" spans="1:14">
      <c r="A490" s="21"/>
      <c r="B490" s="21"/>
      <c r="C490" s="21"/>
      <c r="D490" s="21"/>
      <c r="E490" s="21"/>
      <c r="F490" s="21"/>
      <c r="G490" s="5"/>
      <c r="H490" s="5"/>
      <c r="I490" s="5"/>
      <c r="J490" s="21"/>
      <c r="K490" s="21"/>
      <c r="L490" s="21"/>
      <c r="M490" s="21"/>
      <c r="N490" s="21"/>
    </row>
    <row r="491" spans="1:14">
      <c r="A491" s="21"/>
      <c r="B491" s="21"/>
      <c r="C491" s="21"/>
      <c r="D491" s="21"/>
      <c r="E491" s="21"/>
      <c r="F491" s="21"/>
      <c r="G491" s="5"/>
      <c r="H491" s="5"/>
      <c r="I491" s="5"/>
      <c r="J491" s="21"/>
      <c r="K491" s="21"/>
      <c r="L491" s="21"/>
      <c r="M491" s="21"/>
      <c r="N491" s="21"/>
    </row>
    <row r="492" spans="1:14">
      <c r="A492" s="21"/>
      <c r="B492" s="21"/>
      <c r="C492" s="21"/>
      <c r="D492" s="21"/>
      <c r="E492" s="21"/>
      <c r="F492" s="21"/>
      <c r="G492" s="5"/>
      <c r="H492" s="5"/>
      <c r="I492" s="5"/>
      <c r="J492" s="21"/>
      <c r="K492" s="21"/>
      <c r="L492" s="21"/>
      <c r="M492" s="21"/>
      <c r="N492" s="21"/>
    </row>
    <row r="493" spans="1:14">
      <c r="A493" s="21"/>
      <c r="B493" s="21"/>
      <c r="C493" s="21"/>
      <c r="D493" s="21"/>
      <c r="E493" s="21"/>
      <c r="F493" s="21"/>
      <c r="G493" s="5"/>
      <c r="H493" s="5"/>
      <c r="I493" s="5"/>
      <c r="J493" s="21"/>
      <c r="K493" s="21"/>
      <c r="L493" s="21"/>
      <c r="M493" s="21"/>
      <c r="N493" s="21"/>
    </row>
    <row r="494" spans="1:14">
      <c r="A494" s="21"/>
      <c r="B494" s="21"/>
      <c r="C494" s="21"/>
      <c r="D494" s="21"/>
      <c r="E494" s="21"/>
      <c r="F494" s="21"/>
      <c r="G494" s="5"/>
      <c r="H494" s="5"/>
      <c r="I494" s="5"/>
      <c r="J494" s="21"/>
      <c r="K494" s="21"/>
      <c r="L494" s="21"/>
      <c r="M494" s="21"/>
      <c r="N494" s="21"/>
    </row>
    <row r="495" spans="1:14">
      <c r="A495" s="21"/>
      <c r="B495" s="21"/>
      <c r="C495" s="21"/>
      <c r="D495" s="21"/>
      <c r="E495" s="21"/>
      <c r="F495" s="21"/>
      <c r="G495" s="5"/>
      <c r="H495" s="5"/>
      <c r="I495" s="5"/>
      <c r="J495" s="21"/>
      <c r="K495" s="21"/>
      <c r="L495" s="21"/>
      <c r="M495" s="21"/>
      <c r="N495" s="21"/>
    </row>
    <row r="496" spans="1:14">
      <c r="A496" s="21"/>
      <c r="B496" s="21"/>
      <c r="C496" s="21"/>
      <c r="D496" s="21"/>
      <c r="E496" s="21"/>
      <c r="F496" s="21"/>
      <c r="G496" s="5"/>
      <c r="H496" s="5"/>
      <c r="I496" s="5"/>
      <c r="J496" s="21"/>
      <c r="K496" s="21"/>
      <c r="L496" s="21"/>
      <c r="M496" s="21"/>
      <c r="N496" s="21"/>
    </row>
    <row r="497" spans="1:14">
      <c r="A497" s="21"/>
      <c r="B497" s="21"/>
      <c r="C497" s="21"/>
      <c r="D497" s="21"/>
      <c r="E497" s="21"/>
      <c r="F497" s="21"/>
      <c r="G497" s="5"/>
      <c r="H497" s="5"/>
      <c r="I497" s="5"/>
      <c r="J497" s="21"/>
      <c r="K497" s="21"/>
      <c r="L497" s="21"/>
      <c r="M497" s="21"/>
      <c r="N497" s="21"/>
    </row>
    <row r="498" spans="1:14">
      <c r="A498" s="21"/>
      <c r="B498" s="21"/>
      <c r="C498" s="21"/>
      <c r="D498" s="21"/>
      <c r="E498" s="21"/>
      <c r="F498" s="21"/>
      <c r="G498" s="5"/>
      <c r="H498" s="5"/>
      <c r="I498" s="5"/>
      <c r="J498" s="21"/>
      <c r="K498" s="21"/>
      <c r="L498" s="21"/>
      <c r="M498" s="21"/>
      <c r="N498" s="21"/>
    </row>
    <row r="499" spans="1:14">
      <c r="A499" s="21"/>
      <c r="B499" s="21"/>
      <c r="C499" s="21"/>
      <c r="D499" s="21"/>
      <c r="E499" s="21"/>
      <c r="F499" s="21"/>
      <c r="G499" s="5"/>
      <c r="H499" s="5"/>
      <c r="I499" s="5"/>
      <c r="J499" s="21"/>
      <c r="K499" s="21"/>
      <c r="L499" s="21"/>
      <c r="M499" s="21"/>
      <c r="N499" s="21"/>
    </row>
    <row r="500" spans="1:14">
      <c r="A500" s="21"/>
      <c r="B500" s="21"/>
      <c r="C500" s="21"/>
      <c r="D500" s="21"/>
      <c r="E500" s="21"/>
      <c r="F500" s="21"/>
      <c r="G500" s="5"/>
      <c r="H500" s="5"/>
      <c r="I500" s="5"/>
      <c r="J500" s="21"/>
      <c r="K500" s="21"/>
      <c r="L500" s="21"/>
      <c r="M500" s="21"/>
      <c r="N500" s="21"/>
    </row>
    <row r="501" spans="1:14">
      <c r="A501" s="21"/>
      <c r="B501" s="21"/>
      <c r="C501" s="21"/>
      <c r="D501" s="21"/>
      <c r="E501" s="21"/>
      <c r="F501" s="21"/>
      <c r="G501" s="5"/>
      <c r="H501" s="5"/>
      <c r="I501" s="5"/>
      <c r="J501" s="21"/>
      <c r="K501" s="21"/>
      <c r="L501" s="21"/>
      <c r="M501" s="21"/>
      <c r="N501" s="21"/>
    </row>
    <row r="502" spans="1:14">
      <c r="A502" s="21"/>
      <c r="B502" s="21"/>
      <c r="C502" s="21"/>
      <c r="D502" s="21"/>
      <c r="E502" s="21"/>
      <c r="F502" s="21"/>
      <c r="G502" s="5"/>
      <c r="H502" s="5"/>
      <c r="I502" s="5"/>
      <c r="J502" s="21"/>
      <c r="K502" s="21"/>
      <c r="L502" s="21"/>
      <c r="M502" s="21"/>
      <c r="N502" s="21"/>
    </row>
    <row r="503" spans="1:14">
      <c r="A503" s="21"/>
      <c r="B503" s="21"/>
      <c r="C503" s="21"/>
      <c r="D503" s="21"/>
      <c r="E503" s="21"/>
      <c r="F503" s="21"/>
      <c r="G503" s="5"/>
      <c r="H503" s="5"/>
      <c r="I503" s="5"/>
      <c r="J503" s="21"/>
      <c r="K503" s="21"/>
      <c r="L503" s="21"/>
      <c r="M503" s="21"/>
      <c r="N503" s="21"/>
    </row>
    <row r="504" spans="1:14">
      <c r="A504" s="21"/>
      <c r="B504" s="21"/>
      <c r="C504" s="21"/>
      <c r="D504" s="21"/>
      <c r="E504" s="21"/>
      <c r="F504" s="21"/>
      <c r="G504" s="5"/>
      <c r="H504" s="5"/>
      <c r="I504" s="5"/>
      <c r="J504" s="21"/>
      <c r="K504" s="21"/>
      <c r="L504" s="21"/>
      <c r="M504" s="21"/>
      <c r="N504" s="21"/>
    </row>
    <row r="505" spans="1:14">
      <c r="A505" s="21"/>
      <c r="B505" s="21"/>
      <c r="C505" s="21"/>
      <c r="D505" s="21"/>
      <c r="E505" s="21"/>
      <c r="F505" s="21"/>
      <c r="G505" s="5"/>
      <c r="H505" s="5"/>
      <c r="I505" s="5"/>
      <c r="J505" s="21"/>
      <c r="K505" s="21"/>
      <c r="L505" s="21"/>
      <c r="M505" s="21"/>
      <c r="N505" s="21"/>
    </row>
    <row r="506" spans="1:14">
      <c r="A506" s="21"/>
      <c r="B506" s="21"/>
      <c r="C506" s="21"/>
      <c r="D506" s="21"/>
      <c r="E506" s="21"/>
      <c r="F506" s="21"/>
      <c r="G506" s="5"/>
      <c r="H506" s="5"/>
      <c r="I506" s="5"/>
      <c r="J506" s="21"/>
      <c r="K506" s="21"/>
      <c r="L506" s="21"/>
      <c r="M506" s="21"/>
      <c r="N506" s="21"/>
    </row>
    <row r="507" spans="1:14">
      <c r="A507" s="21"/>
      <c r="B507" s="21"/>
      <c r="C507" s="21"/>
      <c r="D507" s="21"/>
      <c r="E507" s="21"/>
      <c r="F507" s="21"/>
      <c r="G507" s="5"/>
      <c r="H507" s="5"/>
      <c r="I507" s="5"/>
      <c r="J507" s="21"/>
      <c r="K507" s="21"/>
      <c r="L507" s="21"/>
      <c r="M507" s="21"/>
      <c r="N507" s="21"/>
    </row>
    <row r="508" spans="1:14">
      <c r="A508" s="21"/>
      <c r="B508" s="21"/>
      <c r="C508" s="21"/>
      <c r="D508" s="21"/>
      <c r="E508" s="21"/>
      <c r="F508" s="21"/>
      <c r="G508" s="5"/>
      <c r="H508" s="5"/>
      <c r="I508" s="5"/>
      <c r="J508" s="21"/>
      <c r="K508" s="21"/>
      <c r="L508" s="21"/>
      <c r="M508" s="21"/>
      <c r="N508" s="21"/>
    </row>
    <row r="509" spans="1:14">
      <c r="A509" s="21"/>
      <c r="B509" s="21"/>
      <c r="C509" s="21"/>
      <c r="D509" s="21"/>
      <c r="E509" s="21"/>
      <c r="F509" s="21"/>
      <c r="G509" s="5"/>
      <c r="H509" s="5"/>
      <c r="I509" s="5"/>
      <c r="J509" s="21"/>
      <c r="K509" s="21"/>
      <c r="L509" s="21"/>
      <c r="M509" s="21"/>
      <c r="N509" s="21"/>
    </row>
    <row r="510" spans="1:14">
      <c r="A510" s="21"/>
      <c r="B510" s="21"/>
      <c r="C510" s="21"/>
      <c r="D510" s="21"/>
      <c r="E510" s="21"/>
      <c r="F510" s="21"/>
      <c r="G510" s="5"/>
      <c r="H510" s="5"/>
      <c r="I510" s="5"/>
      <c r="J510" s="21"/>
      <c r="K510" s="21"/>
      <c r="L510" s="21"/>
      <c r="M510" s="21"/>
      <c r="N510" s="21"/>
    </row>
    <row r="511" spans="1:14">
      <c r="A511" s="21"/>
      <c r="B511" s="21"/>
      <c r="C511" s="21"/>
      <c r="D511" s="21"/>
      <c r="E511" s="21"/>
      <c r="F511" s="21"/>
      <c r="G511" s="5"/>
      <c r="H511" s="5"/>
      <c r="I511" s="5"/>
      <c r="J511" s="21"/>
      <c r="K511" s="21"/>
      <c r="L511" s="21"/>
      <c r="M511" s="21"/>
      <c r="N511" s="21"/>
    </row>
    <row r="512" spans="1:14">
      <c r="A512" s="21"/>
      <c r="B512" s="21"/>
      <c r="C512" s="21"/>
      <c r="D512" s="21"/>
      <c r="E512" s="21"/>
      <c r="F512" s="21"/>
      <c r="G512" s="5"/>
      <c r="H512" s="5"/>
      <c r="I512" s="5"/>
      <c r="J512" s="21"/>
      <c r="K512" s="21"/>
      <c r="L512" s="21"/>
      <c r="M512" s="21"/>
      <c r="N512" s="21"/>
    </row>
    <row r="513" spans="1:14">
      <c r="A513" s="21"/>
      <c r="B513" s="21"/>
      <c r="C513" s="21"/>
      <c r="D513" s="21"/>
      <c r="E513" s="21"/>
      <c r="F513" s="21"/>
      <c r="G513" s="5"/>
      <c r="H513" s="5"/>
      <c r="I513" s="5"/>
      <c r="J513" s="21"/>
      <c r="K513" s="21"/>
      <c r="L513" s="21"/>
      <c r="M513" s="21"/>
      <c r="N513" s="21"/>
    </row>
    <row r="514" spans="1:14">
      <c r="A514" s="21"/>
      <c r="B514" s="21"/>
      <c r="C514" s="21"/>
      <c r="D514" s="21"/>
      <c r="E514" s="21"/>
      <c r="F514" s="21"/>
      <c r="G514" s="5"/>
      <c r="H514" s="5"/>
      <c r="I514" s="5"/>
      <c r="J514" s="21"/>
      <c r="K514" s="21"/>
      <c r="L514" s="21"/>
      <c r="M514" s="21"/>
      <c r="N514" s="21"/>
    </row>
    <row r="515" spans="1:14">
      <c r="A515" s="21"/>
      <c r="B515" s="21"/>
      <c r="C515" s="21"/>
      <c r="D515" s="21"/>
      <c r="E515" s="21"/>
      <c r="F515" s="21"/>
      <c r="G515" s="5"/>
      <c r="H515" s="5"/>
      <c r="I515" s="5"/>
      <c r="J515" s="21"/>
      <c r="K515" s="21"/>
      <c r="L515" s="21"/>
      <c r="M515" s="21"/>
      <c r="N515" s="21"/>
    </row>
    <row r="516" spans="1:14">
      <c r="A516" s="21"/>
      <c r="B516" s="21"/>
      <c r="C516" s="21"/>
      <c r="D516" s="21"/>
      <c r="E516" s="21"/>
      <c r="F516" s="21"/>
      <c r="G516" s="5"/>
      <c r="H516" s="5"/>
      <c r="I516" s="5"/>
      <c r="J516" s="21"/>
      <c r="K516" s="21"/>
      <c r="L516" s="21"/>
      <c r="M516" s="21"/>
      <c r="N516" s="21"/>
    </row>
    <row r="517" spans="1:14">
      <c r="A517" s="21"/>
      <c r="B517" s="21"/>
      <c r="C517" s="21"/>
      <c r="D517" s="21"/>
      <c r="E517" s="21"/>
      <c r="F517" s="21"/>
      <c r="G517" s="5"/>
      <c r="H517" s="5"/>
      <c r="I517" s="5"/>
      <c r="J517" s="21"/>
      <c r="K517" s="21"/>
      <c r="L517" s="21"/>
      <c r="M517" s="21"/>
      <c r="N517" s="21"/>
    </row>
    <row r="518" spans="1:14">
      <c r="A518" s="21"/>
      <c r="B518" s="21"/>
      <c r="C518" s="21"/>
      <c r="D518" s="21"/>
      <c r="E518" s="21"/>
      <c r="F518" s="21"/>
      <c r="G518" s="5"/>
      <c r="H518" s="5"/>
      <c r="I518" s="5"/>
      <c r="J518" s="21"/>
      <c r="K518" s="21"/>
      <c r="L518" s="21"/>
      <c r="M518" s="21"/>
      <c r="N518" s="21"/>
    </row>
    <row r="519" spans="1:14">
      <c r="A519" s="21"/>
      <c r="B519" s="21"/>
      <c r="C519" s="21"/>
      <c r="D519" s="21"/>
      <c r="E519" s="21"/>
      <c r="F519" s="21"/>
      <c r="G519" s="5"/>
      <c r="H519" s="5"/>
      <c r="I519" s="5"/>
      <c r="J519" s="21"/>
      <c r="K519" s="21"/>
      <c r="L519" s="21"/>
      <c r="M519" s="21"/>
      <c r="N519" s="21"/>
    </row>
    <row r="520" spans="1:14">
      <c r="A520" s="21"/>
      <c r="B520" s="21"/>
      <c r="C520" s="21"/>
      <c r="D520" s="21"/>
      <c r="E520" s="21"/>
      <c r="F520" s="21"/>
      <c r="G520" s="5"/>
      <c r="H520" s="5"/>
      <c r="I520" s="5"/>
      <c r="J520" s="21"/>
      <c r="K520" s="21"/>
      <c r="L520" s="21"/>
      <c r="M520" s="21"/>
      <c r="N520" s="21"/>
    </row>
    <row r="521" spans="1:14">
      <c r="A521" s="21"/>
      <c r="B521" s="21"/>
      <c r="C521" s="21"/>
      <c r="D521" s="21"/>
      <c r="E521" s="21"/>
      <c r="F521" s="21"/>
      <c r="G521" s="5"/>
      <c r="H521" s="5"/>
      <c r="I521" s="5"/>
      <c r="J521" s="21"/>
      <c r="K521" s="21"/>
      <c r="L521" s="21"/>
      <c r="M521" s="21"/>
      <c r="N521" s="21"/>
    </row>
    <row r="522" spans="1:14">
      <c r="A522" s="21"/>
      <c r="B522" s="21"/>
      <c r="C522" s="21"/>
      <c r="D522" s="21"/>
      <c r="E522" s="21"/>
      <c r="F522" s="21"/>
      <c r="G522" s="5"/>
      <c r="H522" s="5"/>
      <c r="I522" s="5"/>
      <c r="J522" s="21"/>
      <c r="K522" s="21"/>
      <c r="L522" s="21"/>
      <c r="M522" s="21"/>
      <c r="N522" s="21"/>
    </row>
    <row r="523" spans="1:14">
      <c r="A523" s="21"/>
      <c r="B523" s="21"/>
      <c r="C523" s="21"/>
      <c r="D523" s="21"/>
      <c r="E523" s="21"/>
      <c r="F523" s="21"/>
      <c r="G523" s="5"/>
      <c r="H523" s="5"/>
      <c r="I523" s="5"/>
      <c r="J523" s="21"/>
      <c r="K523" s="21"/>
      <c r="L523" s="21"/>
      <c r="M523" s="21"/>
      <c r="N523" s="21"/>
    </row>
    <row r="524" spans="1:14">
      <c r="A524" s="21"/>
      <c r="B524" s="21"/>
      <c r="C524" s="21"/>
      <c r="D524" s="21"/>
      <c r="E524" s="21"/>
      <c r="F524" s="21"/>
      <c r="G524" s="5"/>
      <c r="H524" s="5"/>
      <c r="I524" s="5"/>
      <c r="J524" s="21"/>
      <c r="K524" s="21"/>
      <c r="L524" s="21"/>
      <c r="M524" s="21"/>
      <c r="N524" s="21"/>
    </row>
    <row r="525" spans="1:14">
      <c r="A525" s="21"/>
      <c r="B525" s="21"/>
      <c r="C525" s="21"/>
      <c r="D525" s="21"/>
      <c r="E525" s="21"/>
      <c r="F525" s="21"/>
      <c r="G525" s="5"/>
      <c r="H525" s="5"/>
      <c r="I525" s="5"/>
      <c r="J525" s="21"/>
      <c r="K525" s="21"/>
      <c r="L525" s="21"/>
      <c r="M525" s="21"/>
      <c r="N525" s="21"/>
    </row>
    <row r="526" spans="1:14">
      <c r="A526" s="21"/>
      <c r="B526" s="21"/>
      <c r="C526" s="21"/>
      <c r="D526" s="21"/>
      <c r="E526" s="21"/>
      <c r="F526" s="21"/>
      <c r="G526" s="5"/>
      <c r="H526" s="5"/>
      <c r="I526" s="5"/>
      <c r="J526" s="21"/>
      <c r="K526" s="21"/>
      <c r="L526" s="21"/>
      <c r="M526" s="21"/>
      <c r="N526" s="21"/>
    </row>
    <row r="527" spans="1:14">
      <c r="A527" s="21"/>
      <c r="B527" s="21"/>
      <c r="C527" s="21"/>
      <c r="D527" s="21"/>
      <c r="E527" s="21"/>
      <c r="F527" s="21"/>
      <c r="G527" s="5"/>
      <c r="H527" s="5"/>
      <c r="I527" s="5"/>
      <c r="J527" s="21"/>
      <c r="K527" s="21"/>
      <c r="L527" s="21"/>
      <c r="M527" s="21"/>
      <c r="N527" s="21"/>
    </row>
    <row r="528" spans="1:14">
      <c r="A528" s="21"/>
      <c r="B528" s="21"/>
      <c r="C528" s="21"/>
      <c r="D528" s="21"/>
      <c r="E528" s="21"/>
      <c r="F528" s="21"/>
      <c r="G528" s="5"/>
      <c r="H528" s="5"/>
      <c r="I528" s="5"/>
      <c r="J528" s="21"/>
      <c r="K528" s="21"/>
      <c r="L528" s="21"/>
      <c r="M528" s="21"/>
      <c r="N528" s="21"/>
    </row>
    <row r="529" spans="1:14">
      <c r="A529" s="21"/>
      <c r="B529" s="21"/>
      <c r="C529" s="21"/>
      <c r="D529" s="21"/>
      <c r="E529" s="21"/>
      <c r="F529" s="21"/>
      <c r="G529" s="5"/>
      <c r="H529" s="5"/>
      <c r="I529" s="5"/>
      <c r="J529" s="21"/>
      <c r="K529" s="21"/>
      <c r="L529" s="21"/>
      <c r="M529" s="21"/>
      <c r="N529" s="21"/>
    </row>
    <row r="530" spans="1:14">
      <c r="A530" s="21"/>
      <c r="B530" s="21"/>
      <c r="C530" s="21"/>
      <c r="D530" s="21"/>
      <c r="E530" s="21"/>
      <c r="F530" s="21"/>
      <c r="G530" s="5"/>
      <c r="H530" s="5"/>
      <c r="I530" s="5"/>
      <c r="J530" s="21"/>
      <c r="K530" s="21"/>
      <c r="L530" s="21"/>
      <c r="M530" s="21"/>
      <c r="N530" s="21"/>
    </row>
    <row r="531" spans="1:14">
      <c r="A531" s="21"/>
      <c r="B531" s="21"/>
      <c r="C531" s="21"/>
      <c r="D531" s="21"/>
      <c r="E531" s="21"/>
      <c r="F531" s="21"/>
      <c r="G531" s="5"/>
      <c r="H531" s="5"/>
      <c r="I531" s="5"/>
      <c r="J531" s="21"/>
      <c r="K531" s="21"/>
      <c r="L531" s="21"/>
      <c r="M531" s="21"/>
      <c r="N531" s="21"/>
    </row>
    <row r="532" spans="1:14">
      <c r="A532" s="21"/>
      <c r="B532" s="21"/>
      <c r="C532" s="21"/>
      <c r="D532" s="21"/>
      <c r="E532" s="21"/>
      <c r="F532" s="21"/>
      <c r="G532" s="5"/>
      <c r="H532" s="5"/>
      <c r="I532" s="5"/>
      <c r="J532" s="21"/>
      <c r="K532" s="21"/>
      <c r="L532" s="21"/>
      <c r="M532" s="21"/>
      <c r="N532" s="21"/>
    </row>
    <row r="533" spans="1:14">
      <c r="A533" s="21"/>
      <c r="B533" s="21"/>
      <c r="C533" s="21"/>
      <c r="D533" s="21"/>
      <c r="E533" s="21"/>
      <c r="F533" s="21"/>
      <c r="G533" s="5"/>
      <c r="H533" s="5"/>
      <c r="I533" s="5"/>
      <c r="J533" s="21"/>
      <c r="K533" s="21"/>
      <c r="L533" s="21"/>
      <c r="M533" s="21"/>
      <c r="N533" s="21"/>
    </row>
    <row r="534" spans="1:14">
      <c r="A534" s="21"/>
      <c r="B534" s="21"/>
      <c r="C534" s="21"/>
      <c r="D534" s="21"/>
      <c r="E534" s="21"/>
      <c r="F534" s="21"/>
      <c r="G534" s="5"/>
      <c r="H534" s="5"/>
      <c r="I534" s="5"/>
      <c r="J534" s="21"/>
      <c r="K534" s="21"/>
      <c r="L534" s="21"/>
      <c r="M534" s="21"/>
      <c r="N534" s="21"/>
    </row>
    <row r="535" spans="1:14">
      <c r="A535" s="21"/>
      <c r="B535" s="21"/>
      <c r="C535" s="21"/>
      <c r="D535" s="21"/>
      <c r="E535" s="21"/>
      <c r="F535" s="21"/>
      <c r="G535" s="5"/>
      <c r="H535" s="5"/>
      <c r="I535" s="5"/>
      <c r="J535" s="21"/>
      <c r="K535" s="21"/>
      <c r="L535" s="21"/>
      <c r="M535" s="21"/>
      <c r="N535" s="21"/>
    </row>
    <row r="536" spans="1:14">
      <c r="A536" s="21"/>
      <c r="B536" s="21"/>
      <c r="C536" s="21"/>
      <c r="D536" s="21"/>
      <c r="E536" s="21"/>
      <c r="F536" s="21"/>
      <c r="G536" s="5"/>
      <c r="H536" s="5"/>
      <c r="I536" s="5"/>
      <c r="J536" s="21"/>
      <c r="K536" s="21"/>
      <c r="L536" s="21"/>
      <c r="M536" s="21"/>
      <c r="N536" s="21"/>
    </row>
    <row r="537" spans="1:14">
      <c r="A537" s="21"/>
      <c r="B537" s="21"/>
      <c r="C537" s="21"/>
      <c r="D537" s="21"/>
      <c r="E537" s="21"/>
      <c r="F537" s="21"/>
      <c r="G537" s="5"/>
      <c r="H537" s="5"/>
      <c r="I537" s="5"/>
      <c r="J537" s="21"/>
      <c r="K537" s="21"/>
      <c r="L537" s="21"/>
      <c r="M537" s="21"/>
      <c r="N537" s="21"/>
    </row>
    <row r="538" spans="1:14">
      <c r="A538" s="21"/>
      <c r="B538" s="21"/>
      <c r="C538" s="21"/>
      <c r="D538" s="21"/>
      <c r="E538" s="21"/>
      <c r="F538" s="21"/>
      <c r="G538" s="5"/>
      <c r="H538" s="5"/>
      <c r="I538" s="5"/>
      <c r="J538" s="21"/>
      <c r="K538" s="21"/>
      <c r="L538" s="21"/>
      <c r="M538" s="21"/>
      <c r="N538" s="21"/>
    </row>
    <row r="539" spans="1:14">
      <c r="A539" s="21"/>
      <c r="B539" s="21"/>
      <c r="C539" s="21"/>
      <c r="D539" s="21"/>
      <c r="E539" s="21"/>
      <c r="F539" s="21"/>
      <c r="G539" s="5"/>
      <c r="H539" s="5"/>
      <c r="I539" s="5"/>
      <c r="J539" s="21"/>
      <c r="K539" s="21"/>
      <c r="L539" s="21"/>
      <c r="M539" s="21"/>
      <c r="N539" s="21"/>
    </row>
    <row r="540" spans="1:14">
      <c r="A540" s="21"/>
      <c r="B540" s="21"/>
      <c r="C540" s="21"/>
      <c r="D540" s="21"/>
      <c r="E540" s="21"/>
      <c r="F540" s="21"/>
      <c r="G540" s="5"/>
      <c r="H540" s="5"/>
      <c r="I540" s="5"/>
      <c r="J540" s="21"/>
      <c r="K540" s="21"/>
      <c r="L540" s="21"/>
      <c r="M540" s="21"/>
      <c r="N540" s="21"/>
    </row>
    <row r="541" spans="1:14">
      <c r="A541" s="21"/>
      <c r="B541" s="21"/>
      <c r="C541" s="21"/>
      <c r="D541" s="21"/>
      <c r="E541" s="21"/>
      <c r="F541" s="21"/>
      <c r="G541" s="5"/>
      <c r="H541" s="5"/>
      <c r="I541" s="5"/>
      <c r="J541" s="21"/>
      <c r="K541" s="21"/>
      <c r="L541" s="21"/>
      <c r="M541" s="21"/>
      <c r="N541" s="21"/>
    </row>
    <row r="542" spans="1:14">
      <c r="A542" s="21"/>
      <c r="B542" s="21"/>
      <c r="C542" s="21"/>
      <c r="D542" s="21"/>
      <c r="E542" s="21"/>
      <c r="F542" s="21"/>
      <c r="G542" s="5"/>
      <c r="H542" s="5"/>
      <c r="I542" s="5"/>
      <c r="J542" s="21"/>
      <c r="K542" s="21"/>
      <c r="L542" s="21"/>
      <c r="M542" s="21"/>
      <c r="N542" s="21"/>
    </row>
    <row r="543" spans="1:14">
      <c r="A543" s="21"/>
      <c r="B543" s="21"/>
      <c r="C543" s="21"/>
      <c r="D543" s="21"/>
      <c r="E543" s="21"/>
      <c r="F543" s="21"/>
      <c r="G543" s="5"/>
      <c r="H543" s="5"/>
      <c r="I543" s="5"/>
      <c r="J543" s="21"/>
      <c r="K543" s="21"/>
      <c r="L543" s="21"/>
      <c r="M543" s="21"/>
      <c r="N543" s="21"/>
    </row>
    <row r="544" spans="1:14">
      <c r="A544" s="21"/>
      <c r="B544" s="21"/>
      <c r="C544" s="21"/>
      <c r="D544" s="21"/>
      <c r="E544" s="21"/>
      <c r="F544" s="21"/>
      <c r="G544" s="5"/>
      <c r="H544" s="5"/>
      <c r="I544" s="5"/>
      <c r="J544" s="21"/>
      <c r="K544" s="21"/>
      <c r="L544" s="21"/>
      <c r="M544" s="21"/>
      <c r="N544" s="21"/>
    </row>
    <row r="545" spans="1:14">
      <c r="A545" s="21"/>
      <c r="B545" s="21"/>
      <c r="C545" s="21"/>
      <c r="D545" s="21"/>
      <c r="E545" s="21"/>
      <c r="F545" s="21"/>
      <c r="G545" s="5"/>
      <c r="H545" s="5"/>
      <c r="I545" s="5"/>
      <c r="J545" s="21"/>
      <c r="K545" s="21"/>
      <c r="L545" s="21"/>
      <c r="M545" s="21"/>
      <c r="N545" s="21"/>
    </row>
    <row r="546" spans="1:14">
      <c r="A546" s="21"/>
      <c r="B546" s="21"/>
      <c r="C546" s="21"/>
      <c r="D546" s="21"/>
      <c r="E546" s="21"/>
      <c r="F546" s="21"/>
      <c r="G546" s="5"/>
      <c r="H546" s="5"/>
      <c r="I546" s="5"/>
      <c r="J546" s="21"/>
      <c r="K546" s="21"/>
      <c r="L546" s="21"/>
      <c r="M546" s="21"/>
      <c r="N546" s="21"/>
    </row>
    <row r="547" spans="1:14">
      <c r="A547" s="21"/>
      <c r="B547" s="21"/>
      <c r="C547" s="21"/>
      <c r="D547" s="21"/>
      <c r="E547" s="21"/>
      <c r="F547" s="21"/>
      <c r="G547" s="5"/>
      <c r="H547" s="5"/>
      <c r="I547" s="5"/>
      <c r="J547" s="21"/>
      <c r="K547" s="21"/>
      <c r="L547" s="21"/>
      <c r="M547" s="21"/>
      <c r="N547" s="21"/>
    </row>
    <row r="548" spans="1:14">
      <c r="A548" s="21"/>
      <c r="B548" s="21"/>
      <c r="C548" s="21"/>
      <c r="D548" s="21"/>
      <c r="E548" s="21"/>
      <c r="F548" s="21"/>
      <c r="G548" s="5"/>
      <c r="H548" s="5"/>
      <c r="I548" s="5"/>
      <c r="J548" s="21"/>
      <c r="K548" s="21"/>
      <c r="L548" s="21"/>
      <c r="M548" s="21"/>
      <c r="N548" s="21"/>
    </row>
    <row r="549" spans="1:14">
      <c r="A549" s="21"/>
      <c r="B549" s="21"/>
      <c r="C549" s="21"/>
      <c r="D549" s="21"/>
      <c r="E549" s="21"/>
      <c r="F549" s="21"/>
      <c r="G549" s="5"/>
      <c r="H549" s="5"/>
      <c r="I549" s="5"/>
      <c r="J549" s="21"/>
      <c r="K549" s="21"/>
      <c r="L549" s="21"/>
      <c r="M549" s="21"/>
      <c r="N549" s="21"/>
    </row>
    <row r="550" spans="1:14">
      <c r="A550" s="21"/>
      <c r="B550" s="21"/>
      <c r="C550" s="21"/>
      <c r="D550" s="21"/>
      <c r="E550" s="21"/>
      <c r="F550" s="21"/>
      <c r="G550" s="5"/>
      <c r="H550" s="5"/>
      <c r="I550" s="5"/>
      <c r="J550" s="21"/>
      <c r="K550" s="21"/>
      <c r="L550" s="21"/>
      <c r="M550" s="21"/>
      <c r="N550" s="21"/>
    </row>
    <row r="551" spans="1:14">
      <c r="A551" s="21"/>
      <c r="B551" s="21"/>
      <c r="C551" s="21"/>
      <c r="D551" s="21"/>
      <c r="E551" s="21"/>
      <c r="F551" s="21"/>
      <c r="G551" s="5"/>
      <c r="H551" s="5"/>
      <c r="I551" s="5"/>
      <c r="J551" s="21"/>
      <c r="K551" s="21"/>
      <c r="L551" s="21"/>
      <c r="M551" s="21"/>
      <c r="N551" s="21"/>
    </row>
    <row r="552" spans="1:14">
      <c r="A552" s="21"/>
      <c r="B552" s="21"/>
      <c r="C552" s="21"/>
      <c r="D552" s="21"/>
      <c r="E552" s="21"/>
      <c r="F552" s="21"/>
      <c r="G552" s="5"/>
      <c r="H552" s="5"/>
      <c r="I552" s="5"/>
      <c r="J552" s="21"/>
      <c r="K552" s="21"/>
      <c r="L552" s="21"/>
      <c r="M552" s="21"/>
      <c r="N552" s="21"/>
    </row>
    <row r="553" spans="1:14">
      <c r="A553" s="21"/>
      <c r="B553" s="21"/>
      <c r="C553" s="21"/>
      <c r="D553" s="21"/>
      <c r="E553" s="21"/>
      <c r="F553" s="21"/>
      <c r="G553" s="5"/>
      <c r="H553" s="5"/>
      <c r="I553" s="5"/>
      <c r="J553" s="21"/>
      <c r="K553" s="21"/>
      <c r="L553" s="21"/>
      <c r="M553" s="21"/>
      <c r="N553" s="21"/>
    </row>
    <row r="554" spans="1:14">
      <c r="A554" s="21"/>
      <c r="B554" s="21"/>
      <c r="C554" s="21"/>
      <c r="D554" s="21"/>
      <c r="E554" s="21"/>
      <c r="F554" s="21"/>
      <c r="G554" s="5"/>
      <c r="H554" s="5"/>
      <c r="I554" s="5"/>
      <c r="J554" s="21"/>
      <c r="K554" s="21"/>
      <c r="L554" s="21"/>
      <c r="M554" s="21"/>
      <c r="N554" s="21"/>
    </row>
    <row r="555" spans="1:14">
      <c r="A555" s="21"/>
      <c r="B555" s="21"/>
      <c r="C555" s="21"/>
      <c r="D555" s="21"/>
      <c r="E555" s="21"/>
      <c r="F555" s="21"/>
      <c r="G555" s="5"/>
      <c r="H555" s="5"/>
      <c r="I555" s="5"/>
      <c r="J555" s="21"/>
      <c r="K555" s="21"/>
      <c r="L555" s="21"/>
      <c r="M555" s="21"/>
      <c r="N555" s="21"/>
    </row>
    <row r="556" spans="1:14">
      <c r="A556" s="21"/>
      <c r="B556" s="21"/>
      <c r="C556" s="21"/>
      <c r="D556" s="21"/>
      <c r="E556" s="21"/>
      <c r="F556" s="21"/>
      <c r="G556" s="5"/>
      <c r="H556" s="5"/>
      <c r="I556" s="5"/>
      <c r="J556" s="21"/>
      <c r="K556" s="21"/>
      <c r="L556" s="21"/>
      <c r="M556" s="21"/>
      <c r="N556" s="21"/>
    </row>
    <row r="557" spans="1:14">
      <c r="A557" s="21"/>
      <c r="B557" s="21"/>
      <c r="C557" s="21"/>
      <c r="D557" s="21"/>
      <c r="E557" s="21"/>
      <c r="F557" s="21"/>
      <c r="G557" s="5"/>
      <c r="H557" s="5"/>
      <c r="I557" s="5"/>
      <c r="J557" s="21"/>
      <c r="K557" s="21"/>
      <c r="L557" s="21"/>
      <c r="M557" s="21"/>
      <c r="N557" s="21"/>
    </row>
    <row r="558" spans="1:14">
      <c r="A558" s="21"/>
      <c r="B558" s="21"/>
      <c r="C558" s="21"/>
      <c r="D558" s="21"/>
      <c r="E558" s="21"/>
      <c r="F558" s="21"/>
      <c r="G558" s="5"/>
      <c r="H558" s="5"/>
      <c r="I558" s="5"/>
      <c r="J558" s="21"/>
      <c r="K558" s="21"/>
      <c r="L558" s="21"/>
      <c r="M558" s="21"/>
      <c r="N558" s="21"/>
    </row>
    <row r="559" spans="1:14">
      <c r="A559" s="21"/>
      <c r="B559" s="21"/>
      <c r="C559" s="21"/>
      <c r="D559" s="21"/>
      <c r="E559" s="21"/>
      <c r="F559" s="21"/>
      <c r="G559" s="5"/>
      <c r="H559" s="5"/>
      <c r="I559" s="5"/>
      <c r="J559" s="21"/>
      <c r="K559" s="21"/>
      <c r="L559" s="21"/>
      <c r="M559" s="21"/>
      <c r="N559" s="21"/>
    </row>
    <row r="560" spans="1:14">
      <c r="A560" s="21"/>
      <c r="B560" s="21"/>
      <c r="C560" s="21"/>
      <c r="D560" s="21"/>
      <c r="E560" s="21"/>
      <c r="F560" s="21"/>
      <c r="G560" s="5"/>
      <c r="H560" s="5"/>
      <c r="I560" s="5"/>
      <c r="J560" s="21"/>
      <c r="K560" s="21"/>
      <c r="L560" s="21"/>
      <c r="M560" s="21"/>
      <c r="N560" s="21"/>
    </row>
    <row r="561" spans="1:14">
      <c r="A561" s="21"/>
      <c r="B561" s="21"/>
      <c r="C561" s="21"/>
      <c r="D561" s="21"/>
      <c r="E561" s="21"/>
      <c r="F561" s="21"/>
      <c r="G561" s="5"/>
      <c r="H561" s="5"/>
      <c r="I561" s="5"/>
      <c r="J561" s="21"/>
      <c r="K561" s="21"/>
      <c r="L561" s="21"/>
      <c r="M561" s="21"/>
      <c r="N561" s="21"/>
    </row>
    <row r="562" spans="1:14">
      <c r="A562" s="21"/>
      <c r="B562" s="21"/>
      <c r="C562" s="21"/>
      <c r="D562" s="21"/>
      <c r="E562" s="21"/>
      <c r="F562" s="21"/>
      <c r="G562" s="5"/>
      <c r="H562" s="5"/>
      <c r="I562" s="5"/>
      <c r="J562" s="21"/>
      <c r="K562" s="21"/>
      <c r="L562" s="21"/>
      <c r="M562" s="21"/>
      <c r="N562" s="21"/>
    </row>
    <row r="563" spans="1:14">
      <c r="A563" s="21"/>
      <c r="B563" s="21"/>
      <c r="C563" s="21"/>
      <c r="D563" s="21"/>
      <c r="E563" s="21"/>
      <c r="F563" s="21"/>
      <c r="G563" s="5"/>
      <c r="H563" s="5"/>
      <c r="I563" s="5"/>
      <c r="J563" s="21"/>
      <c r="K563" s="21"/>
      <c r="L563" s="21"/>
      <c r="M563" s="21"/>
      <c r="N563" s="21"/>
    </row>
    <row r="564" spans="1:14">
      <c r="A564" s="21"/>
      <c r="B564" s="21"/>
      <c r="C564" s="21"/>
      <c r="D564" s="21"/>
      <c r="E564" s="21"/>
      <c r="F564" s="21"/>
      <c r="G564" s="5"/>
      <c r="H564" s="5"/>
      <c r="I564" s="5"/>
      <c r="J564" s="21"/>
      <c r="K564" s="21"/>
      <c r="L564" s="21"/>
      <c r="M564" s="21"/>
      <c r="N564" s="21"/>
    </row>
    <row r="565" spans="1:14">
      <c r="A565" s="21"/>
      <c r="B565" s="21"/>
      <c r="C565" s="21"/>
      <c r="D565" s="21"/>
      <c r="E565" s="21"/>
      <c r="F565" s="21"/>
      <c r="G565" s="5"/>
      <c r="H565" s="5"/>
      <c r="I565" s="5"/>
      <c r="J565" s="21"/>
      <c r="K565" s="21"/>
      <c r="L565" s="21"/>
      <c r="M565" s="21"/>
      <c r="N565" s="21"/>
    </row>
    <row r="566" spans="1:14">
      <c r="A566" s="21"/>
      <c r="B566" s="21"/>
      <c r="C566" s="21"/>
      <c r="D566" s="21"/>
      <c r="E566" s="21"/>
      <c r="F566" s="21"/>
      <c r="G566" s="5"/>
      <c r="H566" s="5"/>
      <c r="I566" s="5"/>
      <c r="J566" s="21"/>
      <c r="K566" s="21"/>
      <c r="L566" s="21"/>
      <c r="M566" s="21"/>
      <c r="N566" s="21"/>
    </row>
    <row r="567" spans="1:14">
      <c r="A567" s="21"/>
      <c r="B567" s="21"/>
      <c r="C567" s="21"/>
      <c r="D567" s="21"/>
      <c r="E567" s="21"/>
      <c r="F567" s="21"/>
      <c r="G567" s="5"/>
      <c r="H567" s="5"/>
      <c r="I567" s="5"/>
      <c r="J567" s="21"/>
      <c r="K567" s="21"/>
      <c r="L567" s="21"/>
      <c r="M567" s="21"/>
      <c r="N567" s="21"/>
    </row>
    <row r="568" spans="1:14">
      <c r="A568" s="21"/>
      <c r="B568" s="21"/>
      <c r="C568" s="21"/>
      <c r="D568" s="21"/>
      <c r="E568" s="21"/>
      <c r="F568" s="21"/>
      <c r="G568" s="5"/>
      <c r="H568" s="5"/>
      <c r="I568" s="5"/>
      <c r="J568" s="21"/>
      <c r="K568" s="21"/>
      <c r="L568" s="21"/>
      <c r="M568" s="21"/>
      <c r="N568" s="21"/>
    </row>
    <row r="569" spans="1:14">
      <c r="A569" s="21"/>
      <c r="B569" s="21"/>
      <c r="C569" s="21"/>
      <c r="D569" s="21"/>
      <c r="E569" s="21"/>
      <c r="F569" s="21"/>
      <c r="G569" s="5"/>
      <c r="H569" s="5"/>
      <c r="I569" s="5"/>
      <c r="J569" s="21"/>
      <c r="K569" s="21"/>
      <c r="L569" s="21"/>
      <c r="M569" s="21"/>
      <c r="N569" s="21"/>
    </row>
    <row r="570" spans="1:14">
      <c r="A570" s="21"/>
      <c r="B570" s="21"/>
      <c r="C570" s="21"/>
      <c r="D570" s="21"/>
      <c r="E570" s="21"/>
      <c r="F570" s="21"/>
      <c r="G570" s="5"/>
      <c r="H570" s="5"/>
      <c r="I570" s="5"/>
      <c r="J570" s="21"/>
      <c r="K570" s="21"/>
      <c r="L570" s="21"/>
      <c r="M570" s="21"/>
      <c r="N570" s="21"/>
    </row>
    <row r="571" spans="1:14">
      <c r="A571" s="21"/>
      <c r="B571" s="21"/>
      <c r="C571" s="21"/>
      <c r="D571" s="21"/>
      <c r="E571" s="21"/>
      <c r="F571" s="21"/>
      <c r="G571" s="5"/>
      <c r="H571" s="5"/>
      <c r="I571" s="5"/>
      <c r="J571" s="21"/>
      <c r="K571" s="21"/>
      <c r="L571" s="21"/>
      <c r="M571" s="21"/>
      <c r="N571" s="21"/>
    </row>
    <row r="572" spans="1:14">
      <c r="A572" s="21"/>
      <c r="B572" s="21"/>
      <c r="C572" s="21"/>
      <c r="D572" s="21"/>
      <c r="E572" s="21"/>
      <c r="F572" s="21"/>
      <c r="G572" s="5"/>
      <c r="H572" s="5"/>
      <c r="I572" s="5"/>
      <c r="J572" s="21"/>
      <c r="K572" s="21"/>
      <c r="L572" s="21"/>
      <c r="M572" s="21"/>
      <c r="N572" s="21"/>
    </row>
    <row r="573" spans="1:14">
      <c r="A573" s="21"/>
      <c r="B573" s="21"/>
      <c r="C573" s="21"/>
      <c r="D573" s="21"/>
      <c r="E573" s="21"/>
      <c r="F573" s="21"/>
      <c r="G573" s="5"/>
      <c r="H573" s="5"/>
      <c r="I573" s="5"/>
      <c r="J573" s="21"/>
      <c r="K573" s="21"/>
      <c r="L573" s="21"/>
      <c r="M573" s="21"/>
      <c r="N573" s="21"/>
    </row>
    <row r="574" spans="1:14">
      <c r="A574" s="21"/>
      <c r="B574" s="21"/>
      <c r="C574" s="21"/>
      <c r="D574" s="21"/>
      <c r="E574" s="21"/>
      <c r="F574" s="21"/>
      <c r="G574" s="5"/>
      <c r="H574" s="5"/>
      <c r="I574" s="5"/>
      <c r="J574" s="21"/>
      <c r="K574" s="21"/>
      <c r="L574" s="21"/>
      <c r="M574" s="21"/>
      <c r="N574" s="21"/>
    </row>
    <row r="575" spans="1:14">
      <c r="A575" s="21"/>
      <c r="B575" s="21"/>
      <c r="C575" s="21"/>
      <c r="D575" s="21"/>
      <c r="E575" s="21"/>
      <c r="F575" s="21"/>
      <c r="G575" s="5"/>
      <c r="H575" s="5"/>
      <c r="I575" s="5"/>
      <c r="J575" s="21"/>
      <c r="K575" s="21"/>
      <c r="L575" s="21"/>
      <c r="M575" s="21"/>
      <c r="N575" s="21"/>
    </row>
    <row r="576" spans="1:14">
      <c r="A576" s="21"/>
      <c r="B576" s="21"/>
      <c r="C576" s="21"/>
      <c r="D576" s="21"/>
      <c r="E576" s="21"/>
      <c r="F576" s="21"/>
      <c r="G576" s="5"/>
      <c r="H576" s="5"/>
      <c r="I576" s="5"/>
      <c r="J576" s="21"/>
      <c r="K576" s="21"/>
      <c r="L576" s="21"/>
      <c r="M576" s="21"/>
      <c r="N576" s="21"/>
    </row>
    <row r="577" spans="1:14">
      <c r="A577" s="21"/>
      <c r="B577" s="21"/>
      <c r="C577" s="21"/>
      <c r="D577" s="21"/>
      <c r="E577" s="21"/>
      <c r="F577" s="21"/>
      <c r="G577" s="5"/>
      <c r="H577" s="5"/>
      <c r="I577" s="5"/>
      <c r="J577" s="21"/>
      <c r="K577" s="21"/>
      <c r="L577" s="21"/>
      <c r="M577" s="21"/>
      <c r="N577" s="21"/>
    </row>
    <row r="578" spans="1:14">
      <c r="A578" s="21"/>
      <c r="B578" s="21"/>
      <c r="C578" s="21"/>
      <c r="D578" s="21"/>
      <c r="E578" s="21"/>
      <c r="F578" s="21"/>
      <c r="G578" s="5"/>
      <c r="H578" s="5"/>
      <c r="I578" s="5"/>
      <c r="J578" s="21"/>
      <c r="K578" s="21"/>
      <c r="L578" s="21"/>
      <c r="M578" s="21"/>
      <c r="N578" s="21"/>
    </row>
    <row r="579" spans="1:14">
      <c r="A579" s="21"/>
      <c r="B579" s="21"/>
      <c r="C579" s="21"/>
      <c r="D579" s="21"/>
      <c r="E579" s="21"/>
      <c r="F579" s="21"/>
      <c r="G579" s="5"/>
      <c r="H579" s="5"/>
      <c r="I579" s="5"/>
      <c r="J579" s="21"/>
      <c r="K579" s="21"/>
      <c r="L579" s="21"/>
      <c r="M579" s="21"/>
      <c r="N579" s="21"/>
    </row>
    <row r="580" spans="1:14">
      <c r="A580" s="21"/>
      <c r="B580" s="21"/>
      <c r="C580" s="21"/>
      <c r="D580" s="21"/>
      <c r="E580" s="21"/>
      <c r="F580" s="21"/>
      <c r="G580" s="5"/>
      <c r="H580" s="5"/>
      <c r="I580" s="5"/>
      <c r="J580" s="21"/>
      <c r="K580" s="21"/>
      <c r="L580" s="21"/>
      <c r="M580" s="21"/>
      <c r="N580" s="21"/>
    </row>
    <row r="581" spans="1:14">
      <c r="A581" s="21"/>
      <c r="B581" s="21"/>
      <c r="C581" s="21"/>
      <c r="D581" s="21"/>
      <c r="E581" s="21"/>
      <c r="F581" s="21"/>
      <c r="G581" s="5"/>
      <c r="H581" s="5"/>
      <c r="I581" s="5"/>
      <c r="J581" s="21"/>
      <c r="K581" s="21"/>
      <c r="L581" s="21"/>
      <c r="M581" s="21"/>
      <c r="N581" s="21"/>
    </row>
    <row r="582" spans="1:14">
      <c r="A582" s="21"/>
      <c r="B582" s="21"/>
      <c r="C582" s="21"/>
      <c r="D582" s="21"/>
      <c r="E582" s="21"/>
      <c r="F582" s="21"/>
      <c r="G582" s="5"/>
      <c r="H582" s="5"/>
      <c r="I582" s="5"/>
      <c r="J582" s="21"/>
      <c r="K582" s="21"/>
      <c r="L582" s="21"/>
      <c r="M582" s="21"/>
      <c r="N582" s="21"/>
    </row>
    <row r="583" spans="1:14">
      <c r="A583" s="21"/>
      <c r="B583" s="21"/>
      <c r="C583" s="21"/>
      <c r="D583" s="21"/>
      <c r="E583" s="21"/>
      <c r="F583" s="21"/>
      <c r="G583" s="5"/>
      <c r="H583" s="5"/>
      <c r="I583" s="5"/>
      <c r="J583" s="21"/>
      <c r="K583" s="21"/>
      <c r="L583" s="21"/>
      <c r="M583" s="21"/>
      <c r="N583" s="21"/>
    </row>
    <row r="584" spans="1:14">
      <c r="A584" s="21"/>
      <c r="B584" s="21"/>
      <c r="C584" s="21"/>
      <c r="D584" s="21"/>
      <c r="E584" s="21"/>
      <c r="F584" s="21"/>
      <c r="G584" s="5"/>
      <c r="H584" s="5"/>
      <c r="I584" s="5"/>
      <c r="J584" s="21"/>
      <c r="K584" s="21"/>
      <c r="L584" s="21"/>
      <c r="M584" s="21"/>
      <c r="N584" s="21"/>
    </row>
    <row r="585" spans="1:14">
      <c r="A585" s="21"/>
      <c r="B585" s="21"/>
      <c r="C585" s="21"/>
      <c r="D585" s="21"/>
      <c r="E585" s="21"/>
      <c r="F585" s="21"/>
      <c r="G585" s="5"/>
      <c r="H585" s="5"/>
      <c r="I585" s="5"/>
      <c r="J585" s="21"/>
      <c r="K585" s="21"/>
      <c r="L585" s="21"/>
      <c r="M585" s="21"/>
      <c r="N585" s="21"/>
    </row>
    <row r="586" spans="1:14">
      <c r="A586" s="21"/>
      <c r="B586" s="21"/>
      <c r="C586" s="21"/>
      <c r="D586" s="21"/>
      <c r="E586" s="21"/>
      <c r="F586" s="21"/>
      <c r="G586" s="5"/>
      <c r="H586" s="5"/>
      <c r="I586" s="5"/>
      <c r="J586" s="21"/>
      <c r="K586" s="21"/>
      <c r="L586" s="21"/>
      <c r="M586" s="21"/>
      <c r="N586" s="21"/>
    </row>
    <row r="587" spans="1:14">
      <c r="A587" s="21"/>
      <c r="B587" s="21"/>
      <c r="C587" s="21"/>
      <c r="D587" s="21"/>
      <c r="E587" s="21"/>
      <c r="F587" s="21"/>
      <c r="G587" s="5"/>
      <c r="H587" s="5"/>
      <c r="I587" s="5"/>
      <c r="J587" s="21"/>
      <c r="K587" s="21"/>
      <c r="L587" s="21"/>
      <c r="M587" s="21"/>
      <c r="N587" s="21"/>
    </row>
    <row r="588" spans="1:14">
      <c r="A588" s="21"/>
      <c r="B588" s="21"/>
      <c r="C588" s="21"/>
      <c r="D588" s="21"/>
      <c r="E588" s="21"/>
      <c r="F588" s="21"/>
      <c r="G588" s="5"/>
      <c r="H588" s="5"/>
      <c r="I588" s="5"/>
      <c r="J588" s="21"/>
      <c r="K588" s="21"/>
      <c r="L588" s="21"/>
      <c r="M588" s="21"/>
      <c r="N588" s="21"/>
    </row>
    <row r="589" spans="1:14">
      <c r="A589" s="21"/>
      <c r="B589" s="21"/>
      <c r="C589" s="21"/>
      <c r="D589" s="21"/>
      <c r="E589" s="21"/>
      <c r="F589" s="21"/>
      <c r="G589" s="5"/>
      <c r="H589" s="5"/>
      <c r="I589" s="5"/>
      <c r="J589" s="21"/>
      <c r="K589" s="21"/>
      <c r="L589" s="21"/>
      <c r="M589" s="21"/>
      <c r="N589" s="21"/>
    </row>
    <row r="590" spans="1:14">
      <c r="A590" s="21"/>
      <c r="B590" s="21"/>
      <c r="C590" s="21"/>
      <c r="D590" s="21"/>
      <c r="E590" s="21"/>
      <c r="F590" s="21"/>
      <c r="G590" s="5"/>
      <c r="H590" s="5"/>
      <c r="I590" s="5"/>
      <c r="J590" s="21"/>
      <c r="K590" s="21"/>
      <c r="L590" s="21"/>
      <c r="M590" s="21"/>
      <c r="N590" s="21"/>
    </row>
    <row r="591" spans="1:14">
      <c r="A591" s="21"/>
      <c r="B591" s="21"/>
      <c r="C591" s="21"/>
      <c r="D591" s="21"/>
      <c r="E591" s="21"/>
      <c r="F591" s="21"/>
      <c r="G591" s="5"/>
      <c r="H591" s="5"/>
      <c r="I591" s="5"/>
      <c r="J591" s="21"/>
      <c r="K591" s="21"/>
      <c r="L591" s="21"/>
      <c r="M591" s="21"/>
      <c r="N591" s="21"/>
    </row>
    <row r="592" spans="1:14">
      <c r="A592" s="21"/>
      <c r="B592" s="21"/>
      <c r="C592" s="21"/>
      <c r="D592" s="21"/>
      <c r="E592" s="21"/>
      <c r="F592" s="21"/>
      <c r="G592" s="5"/>
      <c r="H592" s="5"/>
      <c r="I592" s="5"/>
      <c r="J592" s="21"/>
      <c r="K592" s="21"/>
      <c r="L592" s="21"/>
      <c r="M592" s="21"/>
      <c r="N592" s="21"/>
    </row>
    <row r="593" spans="1:14">
      <c r="A593" s="21"/>
      <c r="B593" s="21"/>
      <c r="C593" s="21"/>
      <c r="D593" s="21"/>
      <c r="E593" s="21"/>
      <c r="F593" s="21"/>
      <c r="G593" s="5"/>
      <c r="H593" s="5"/>
      <c r="I593" s="5"/>
      <c r="J593" s="21"/>
      <c r="K593" s="21"/>
      <c r="L593" s="21"/>
      <c r="M593" s="21"/>
      <c r="N593" s="21"/>
    </row>
    <row r="594" spans="1:14">
      <c r="A594" s="21"/>
      <c r="B594" s="21"/>
      <c r="C594" s="21"/>
      <c r="D594" s="21"/>
      <c r="E594" s="21"/>
      <c r="F594" s="21"/>
      <c r="G594" s="5"/>
      <c r="H594" s="5"/>
      <c r="I594" s="5"/>
      <c r="J594" s="21"/>
      <c r="K594" s="21"/>
      <c r="L594" s="21"/>
      <c r="M594" s="21"/>
      <c r="N594" s="21"/>
    </row>
    <row r="595" spans="1:14">
      <c r="A595" s="21"/>
      <c r="B595" s="21"/>
      <c r="C595" s="21"/>
      <c r="D595" s="21"/>
      <c r="E595" s="21"/>
      <c r="F595" s="21"/>
      <c r="G595" s="5"/>
      <c r="H595" s="5"/>
      <c r="I595" s="5"/>
      <c r="J595" s="21"/>
      <c r="K595" s="21"/>
      <c r="L595" s="21"/>
      <c r="M595" s="21"/>
      <c r="N595" s="21"/>
    </row>
    <row r="596" spans="1:14">
      <c r="A596" s="21"/>
      <c r="B596" s="21"/>
      <c r="C596" s="21"/>
      <c r="D596" s="21"/>
      <c r="E596" s="21"/>
      <c r="F596" s="21"/>
      <c r="G596" s="5"/>
      <c r="H596" s="5"/>
      <c r="I596" s="5"/>
      <c r="J596" s="21"/>
      <c r="K596" s="21"/>
      <c r="L596" s="21"/>
      <c r="M596" s="21"/>
      <c r="N596" s="21"/>
    </row>
    <row r="597" spans="1:14">
      <c r="A597" s="21"/>
      <c r="B597" s="21"/>
      <c r="C597" s="21"/>
      <c r="D597" s="21"/>
      <c r="E597" s="21"/>
      <c r="F597" s="21"/>
      <c r="G597" s="5"/>
      <c r="H597" s="5"/>
      <c r="I597" s="5"/>
      <c r="J597" s="21"/>
      <c r="K597" s="21"/>
      <c r="L597" s="21"/>
      <c r="M597" s="21"/>
      <c r="N597" s="21"/>
    </row>
    <row r="598" spans="1:14">
      <c r="A598" s="21"/>
      <c r="B598" s="21"/>
      <c r="C598" s="21"/>
      <c r="D598" s="21"/>
      <c r="E598" s="21"/>
      <c r="F598" s="21"/>
      <c r="G598" s="5"/>
      <c r="H598" s="5"/>
      <c r="I598" s="5"/>
      <c r="J598" s="21"/>
      <c r="K598" s="21"/>
      <c r="L598" s="21"/>
      <c r="M598" s="21"/>
      <c r="N598" s="21"/>
    </row>
    <row r="599" spans="1:14">
      <c r="A599" s="21"/>
      <c r="B599" s="21"/>
      <c r="C599" s="21"/>
      <c r="D599" s="21"/>
      <c r="E599" s="21"/>
      <c r="F599" s="21"/>
      <c r="G599" s="5"/>
      <c r="H599" s="5"/>
      <c r="I599" s="5"/>
      <c r="J599" s="21"/>
      <c r="K599" s="21"/>
      <c r="L599" s="21"/>
      <c r="M599" s="21"/>
      <c r="N599" s="21"/>
    </row>
    <row r="600" spans="1:14">
      <c r="A600" s="21"/>
      <c r="B600" s="21"/>
      <c r="C600" s="21"/>
      <c r="D600" s="21"/>
      <c r="E600" s="21"/>
      <c r="F600" s="21"/>
      <c r="G600" s="5"/>
      <c r="H600" s="5"/>
      <c r="I600" s="5"/>
      <c r="J600" s="21"/>
      <c r="K600" s="21"/>
      <c r="L600" s="21"/>
      <c r="M600" s="21"/>
      <c r="N600" s="21"/>
    </row>
    <row r="601" spans="1:14">
      <c r="A601" s="21"/>
      <c r="B601" s="21"/>
      <c r="C601" s="21"/>
      <c r="D601" s="21"/>
      <c r="E601" s="21"/>
      <c r="F601" s="21"/>
      <c r="G601" s="5"/>
      <c r="H601" s="5"/>
      <c r="I601" s="5"/>
      <c r="J601" s="21"/>
      <c r="K601" s="21"/>
      <c r="L601" s="21"/>
      <c r="M601" s="21"/>
      <c r="N601" s="21"/>
    </row>
    <row r="602" spans="1:14">
      <c r="A602" s="21"/>
      <c r="B602" s="21"/>
      <c r="C602" s="21"/>
      <c r="D602" s="21"/>
      <c r="E602" s="21"/>
      <c r="F602" s="21"/>
      <c r="G602" s="5"/>
      <c r="H602" s="5"/>
      <c r="I602" s="5"/>
      <c r="J602" s="21"/>
      <c r="K602" s="21"/>
      <c r="L602" s="21"/>
      <c r="M602" s="21"/>
      <c r="N602" s="21"/>
    </row>
    <row r="603" spans="1:14">
      <c r="A603" s="21"/>
      <c r="B603" s="21"/>
      <c r="C603" s="21"/>
      <c r="D603" s="21"/>
      <c r="E603" s="21"/>
      <c r="F603" s="21"/>
      <c r="G603" s="5"/>
      <c r="H603" s="5"/>
      <c r="I603" s="5"/>
      <c r="J603" s="21"/>
      <c r="K603" s="21"/>
      <c r="L603" s="21"/>
      <c r="M603" s="21"/>
      <c r="N603" s="21"/>
    </row>
    <row r="604" spans="1:14">
      <c r="A604" s="21"/>
      <c r="B604" s="21"/>
      <c r="C604" s="21"/>
      <c r="D604" s="21"/>
      <c r="E604" s="21"/>
      <c r="F604" s="21"/>
      <c r="G604" s="5"/>
      <c r="H604" s="5"/>
      <c r="I604" s="5"/>
      <c r="J604" s="21"/>
      <c r="K604" s="21"/>
      <c r="L604" s="21"/>
      <c r="M604" s="21"/>
      <c r="N604" s="21"/>
    </row>
    <row r="605" spans="1:14">
      <c r="A605" s="21"/>
      <c r="B605" s="21"/>
      <c r="C605" s="21"/>
      <c r="D605" s="21"/>
      <c r="E605" s="21"/>
      <c r="F605" s="21"/>
      <c r="G605" s="5"/>
      <c r="H605" s="5"/>
      <c r="I605" s="5"/>
      <c r="J605" s="21"/>
      <c r="K605" s="21"/>
      <c r="L605" s="21"/>
      <c r="M605" s="21"/>
      <c r="N605" s="21"/>
    </row>
    <row r="606" spans="1:14">
      <c r="A606" s="21"/>
      <c r="B606" s="21"/>
      <c r="C606" s="21"/>
      <c r="D606" s="21"/>
      <c r="E606" s="21"/>
      <c r="F606" s="21"/>
      <c r="G606" s="5"/>
      <c r="H606" s="5"/>
      <c r="I606" s="5"/>
      <c r="J606" s="21"/>
      <c r="K606" s="21"/>
      <c r="L606" s="21"/>
      <c r="M606" s="21"/>
      <c r="N606" s="21"/>
    </row>
    <row r="607" spans="1:14">
      <c r="A607" s="21"/>
      <c r="B607" s="21"/>
      <c r="C607" s="21"/>
      <c r="D607" s="21"/>
      <c r="E607" s="21"/>
      <c r="F607" s="21"/>
      <c r="G607" s="5"/>
      <c r="H607" s="5"/>
      <c r="I607" s="5"/>
      <c r="J607" s="21"/>
      <c r="K607" s="21"/>
      <c r="L607" s="21"/>
      <c r="M607" s="21"/>
      <c r="N607" s="21"/>
    </row>
    <row r="608" spans="1:14">
      <c r="A608" s="21"/>
      <c r="B608" s="21"/>
      <c r="C608" s="21"/>
      <c r="D608" s="21"/>
      <c r="E608" s="21"/>
      <c r="F608" s="21"/>
      <c r="G608" s="5"/>
      <c r="H608" s="5"/>
      <c r="I608" s="5"/>
      <c r="J608" s="21"/>
      <c r="K608" s="21"/>
      <c r="L608" s="21"/>
      <c r="M608" s="21"/>
      <c r="N608" s="21"/>
    </row>
    <row r="609" spans="1:14">
      <c r="A609" s="21"/>
      <c r="B609" s="21"/>
      <c r="C609" s="21"/>
      <c r="D609" s="21"/>
      <c r="E609" s="21"/>
      <c r="F609" s="21"/>
      <c r="G609" s="5"/>
      <c r="H609" s="5"/>
      <c r="I609" s="5"/>
      <c r="J609" s="21"/>
      <c r="K609" s="21"/>
      <c r="L609" s="21"/>
      <c r="M609" s="21"/>
      <c r="N609" s="21"/>
    </row>
    <row r="610" spans="1:14">
      <c r="A610" s="21"/>
      <c r="B610" s="21"/>
      <c r="C610" s="21"/>
      <c r="D610" s="21"/>
      <c r="E610" s="21"/>
      <c r="F610" s="21"/>
      <c r="G610" s="5"/>
      <c r="H610" s="5"/>
      <c r="I610" s="5"/>
      <c r="J610" s="21"/>
      <c r="K610" s="21"/>
      <c r="L610" s="21"/>
      <c r="M610" s="21"/>
      <c r="N610" s="21"/>
    </row>
    <row r="611" spans="1:14">
      <c r="A611" s="21"/>
      <c r="B611" s="21"/>
      <c r="C611" s="21"/>
      <c r="D611" s="21"/>
      <c r="E611" s="21"/>
      <c r="F611" s="21"/>
      <c r="G611" s="5"/>
      <c r="H611" s="5"/>
      <c r="I611" s="5"/>
      <c r="J611" s="21"/>
      <c r="K611" s="21"/>
      <c r="L611" s="21"/>
      <c r="M611" s="21"/>
      <c r="N611" s="21"/>
    </row>
    <row r="612" spans="1:14">
      <c r="A612" s="21"/>
      <c r="B612" s="21"/>
      <c r="C612" s="21"/>
      <c r="D612" s="21"/>
      <c r="E612" s="21"/>
      <c r="F612" s="21"/>
      <c r="G612" s="5"/>
      <c r="H612" s="5"/>
      <c r="I612" s="5"/>
      <c r="J612" s="21"/>
      <c r="K612" s="21"/>
      <c r="L612" s="21"/>
      <c r="M612" s="21"/>
      <c r="N612" s="21"/>
    </row>
    <row r="613" spans="1:14">
      <c r="A613" s="21"/>
      <c r="B613" s="21"/>
      <c r="C613" s="21"/>
      <c r="D613" s="21"/>
      <c r="E613" s="21"/>
      <c r="F613" s="21"/>
      <c r="G613" s="5"/>
      <c r="H613" s="5"/>
      <c r="I613" s="5"/>
      <c r="J613" s="21"/>
      <c r="K613" s="21"/>
      <c r="L613" s="21"/>
      <c r="M613" s="21"/>
      <c r="N613" s="21"/>
    </row>
    <row r="614" spans="1:14">
      <c r="A614" s="21"/>
      <c r="B614" s="21"/>
      <c r="C614" s="21"/>
      <c r="D614" s="21"/>
      <c r="E614" s="21"/>
      <c r="F614" s="21"/>
      <c r="G614" s="5"/>
      <c r="H614" s="5"/>
      <c r="I614" s="5"/>
      <c r="J614" s="21"/>
      <c r="K614" s="21"/>
      <c r="L614" s="21"/>
      <c r="M614" s="21"/>
      <c r="N614" s="21"/>
    </row>
    <row r="615" spans="1:14">
      <c r="A615" s="21"/>
      <c r="B615" s="21"/>
      <c r="C615" s="21"/>
      <c r="D615" s="21"/>
      <c r="E615" s="21"/>
      <c r="F615" s="21"/>
      <c r="G615" s="5"/>
      <c r="H615" s="5"/>
      <c r="I615" s="5"/>
      <c r="J615" s="21"/>
      <c r="K615" s="21"/>
      <c r="L615" s="21"/>
      <c r="M615" s="21"/>
      <c r="N615" s="21"/>
    </row>
    <row r="616" spans="1:14">
      <c r="A616" s="21"/>
      <c r="B616" s="21"/>
      <c r="C616" s="21"/>
      <c r="D616" s="21"/>
      <c r="E616" s="21"/>
      <c r="F616" s="21"/>
      <c r="G616" s="5"/>
      <c r="H616" s="5"/>
      <c r="I616" s="5"/>
      <c r="J616" s="21"/>
      <c r="K616" s="21"/>
      <c r="L616" s="21"/>
      <c r="M616" s="21"/>
      <c r="N616" s="21"/>
    </row>
    <row r="617" spans="1:14">
      <c r="A617" s="21"/>
      <c r="B617" s="21"/>
      <c r="C617" s="21"/>
      <c r="D617" s="21"/>
      <c r="E617" s="21"/>
      <c r="F617" s="21"/>
      <c r="G617" s="5"/>
      <c r="H617" s="5"/>
      <c r="I617" s="5"/>
      <c r="J617" s="21"/>
      <c r="K617" s="21"/>
      <c r="L617" s="21"/>
      <c r="M617" s="21"/>
      <c r="N617" s="21"/>
    </row>
    <row r="618" spans="1:14">
      <c r="A618" s="21"/>
      <c r="B618" s="21"/>
      <c r="C618" s="21"/>
      <c r="D618" s="21"/>
      <c r="E618" s="21"/>
      <c r="F618" s="21"/>
      <c r="G618" s="5"/>
      <c r="H618" s="5"/>
      <c r="I618" s="5"/>
      <c r="J618" s="21"/>
      <c r="K618" s="21"/>
      <c r="L618" s="21"/>
      <c r="M618" s="21"/>
      <c r="N618" s="21"/>
    </row>
    <row r="619" spans="1:14">
      <c r="A619" s="21"/>
      <c r="B619" s="21"/>
      <c r="C619" s="21"/>
      <c r="D619" s="21"/>
      <c r="E619" s="21"/>
      <c r="F619" s="21"/>
      <c r="G619" s="5"/>
      <c r="H619" s="5"/>
      <c r="I619" s="5"/>
      <c r="J619" s="21"/>
      <c r="K619" s="21"/>
      <c r="L619" s="21"/>
      <c r="M619" s="21"/>
      <c r="N619" s="21"/>
    </row>
    <row r="620" spans="1:14">
      <c r="A620" s="21"/>
      <c r="B620" s="21"/>
      <c r="C620" s="21"/>
      <c r="D620" s="21"/>
      <c r="E620" s="21"/>
      <c r="F620" s="21"/>
      <c r="G620" s="5"/>
      <c r="H620" s="5"/>
      <c r="I620" s="5"/>
      <c r="J620" s="21"/>
      <c r="K620" s="21"/>
      <c r="L620" s="21"/>
      <c r="M620" s="21"/>
      <c r="N620" s="21"/>
    </row>
    <row r="621" spans="1:14">
      <c r="A621" s="21"/>
      <c r="B621" s="21"/>
      <c r="C621" s="21"/>
      <c r="D621" s="21"/>
      <c r="E621" s="21"/>
      <c r="F621" s="21"/>
      <c r="G621" s="5"/>
      <c r="H621" s="5"/>
      <c r="I621" s="5"/>
      <c r="J621" s="21"/>
      <c r="K621" s="21"/>
      <c r="L621" s="21"/>
      <c r="M621" s="21"/>
      <c r="N621" s="21"/>
    </row>
    <row r="622" spans="1:14">
      <c r="A622" s="21"/>
      <c r="B622" s="21"/>
      <c r="C622" s="21"/>
      <c r="D622" s="21"/>
      <c r="E622" s="21"/>
      <c r="F622" s="21"/>
      <c r="G622" s="5"/>
      <c r="H622" s="5"/>
      <c r="I622" s="5"/>
      <c r="J622" s="21"/>
      <c r="K622" s="21"/>
      <c r="L622" s="21"/>
      <c r="M622" s="21"/>
      <c r="N622" s="21"/>
    </row>
    <row r="623" spans="1:14">
      <c r="A623" s="21"/>
      <c r="B623" s="21"/>
      <c r="C623" s="21"/>
      <c r="D623" s="21"/>
      <c r="E623" s="21"/>
      <c r="F623" s="21"/>
      <c r="G623" s="5"/>
      <c r="H623" s="5"/>
      <c r="I623" s="5"/>
      <c r="J623" s="21"/>
      <c r="K623" s="21"/>
      <c r="L623" s="21"/>
      <c r="M623" s="21"/>
      <c r="N623" s="21"/>
    </row>
    <row r="624" spans="1:14">
      <c r="A624" s="21"/>
      <c r="B624" s="21"/>
      <c r="C624" s="21"/>
      <c r="D624" s="21"/>
      <c r="E624" s="21"/>
      <c r="F624" s="21"/>
      <c r="G624" s="5"/>
      <c r="H624" s="5"/>
      <c r="I624" s="5"/>
      <c r="J624" s="21"/>
      <c r="K624" s="21"/>
      <c r="L624" s="21"/>
      <c r="M624" s="21"/>
      <c r="N624" s="21"/>
    </row>
    <row r="625" spans="1:14">
      <c r="A625" s="21"/>
      <c r="B625" s="21"/>
      <c r="C625" s="21"/>
      <c r="D625" s="21"/>
      <c r="E625" s="21"/>
      <c r="F625" s="21"/>
      <c r="G625" s="5"/>
      <c r="H625" s="5"/>
      <c r="I625" s="5"/>
      <c r="J625" s="21"/>
      <c r="K625" s="21"/>
      <c r="L625" s="21"/>
      <c r="M625" s="21"/>
      <c r="N625" s="21"/>
    </row>
    <row r="626" spans="1:14">
      <c r="A626" s="21"/>
      <c r="B626" s="21"/>
      <c r="C626" s="21"/>
      <c r="D626" s="21"/>
      <c r="E626" s="21"/>
      <c r="F626" s="21"/>
      <c r="G626" s="5"/>
      <c r="H626" s="5"/>
      <c r="I626" s="5"/>
      <c r="J626" s="21"/>
      <c r="K626" s="21"/>
      <c r="L626" s="21"/>
      <c r="M626" s="21"/>
      <c r="N626" s="21"/>
    </row>
    <row r="627" spans="1:14">
      <c r="A627" s="21"/>
      <c r="B627" s="21"/>
      <c r="C627" s="21"/>
      <c r="D627" s="21"/>
      <c r="E627" s="21"/>
      <c r="F627" s="21"/>
      <c r="G627" s="5"/>
      <c r="H627" s="5"/>
      <c r="I627" s="5"/>
      <c r="J627" s="21"/>
      <c r="K627" s="21"/>
      <c r="L627" s="21"/>
      <c r="M627" s="21"/>
      <c r="N627" s="21"/>
    </row>
    <row r="628" spans="1:14">
      <c r="A628" s="21"/>
      <c r="B628" s="21"/>
      <c r="C628" s="21"/>
      <c r="D628" s="21"/>
      <c r="E628" s="21"/>
      <c r="F628" s="21"/>
      <c r="G628" s="5"/>
      <c r="H628" s="5"/>
      <c r="I628" s="5"/>
      <c r="J628" s="21"/>
      <c r="K628" s="21"/>
      <c r="L628" s="21"/>
      <c r="M628" s="21"/>
      <c r="N628" s="21"/>
    </row>
    <row r="629" spans="1:14">
      <c r="A629" s="21"/>
      <c r="B629" s="21"/>
      <c r="C629" s="21"/>
      <c r="D629" s="21"/>
      <c r="E629" s="21"/>
      <c r="F629" s="21"/>
      <c r="G629" s="5"/>
      <c r="H629" s="5"/>
      <c r="I629" s="5"/>
      <c r="J629" s="21"/>
      <c r="K629" s="21"/>
      <c r="L629" s="21"/>
      <c r="M629" s="21"/>
      <c r="N629" s="21"/>
    </row>
    <row r="630" spans="1:14">
      <c r="A630" s="21"/>
      <c r="B630" s="21"/>
      <c r="C630" s="21"/>
      <c r="D630" s="21"/>
      <c r="E630" s="21"/>
      <c r="F630" s="21"/>
      <c r="G630" s="5"/>
      <c r="H630" s="5"/>
      <c r="I630" s="5"/>
      <c r="J630" s="21"/>
      <c r="K630" s="21"/>
      <c r="L630" s="21"/>
      <c r="M630" s="21"/>
      <c r="N630" s="21"/>
    </row>
    <row r="631" spans="1:14">
      <c r="A631" s="21"/>
      <c r="B631" s="21"/>
      <c r="C631" s="21"/>
      <c r="D631" s="21"/>
      <c r="E631" s="21"/>
      <c r="F631" s="21"/>
      <c r="G631" s="5"/>
      <c r="H631" s="5"/>
      <c r="I631" s="5"/>
      <c r="J631" s="21"/>
      <c r="K631" s="21"/>
      <c r="L631" s="21"/>
      <c r="M631" s="21"/>
      <c r="N631" s="21"/>
    </row>
    <row r="632" spans="1:14">
      <c r="A632" s="21"/>
      <c r="B632" s="21"/>
      <c r="C632" s="21"/>
      <c r="D632" s="21"/>
      <c r="E632" s="21"/>
      <c r="F632" s="21"/>
      <c r="G632" s="5"/>
      <c r="H632" s="5"/>
      <c r="I632" s="5"/>
      <c r="J632" s="21"/>
      <c r="K632" s="21"/>
      <c r="L632" s="21"/>
      <c r="M632" s="21"/>
      <c r="N632" s="21"/>
    </row>
    <row r="633" spans="1:14">
      <c r="A633" s="21"/>
      <c r="B633" s="21"/>
      <c r="C633" s="21"/>
      <c r="D633" s="21"/>
      <c r="E633" s="21"/>
      <c r="F633" s="21"/>
      <c r="G633" s="5"/>
      <c r="H633" s="5"/>
      <c r="I633" s="5"/>
      <c r="J633" s="21"/>
      <c r="K633" s="21"/>
      <c r="L633" s="21"/>
      <c r="M633" s="21"/>
      <c r="N633" s="21"/>
    </row>
    <row r="634" spans="1:14">
      <c r="A634" s="21"/>
      <c r="B634" s="21"/>
      <c r="C634" s="21"/>
      <c r="D634" s="21"/>
      <c r="E634" s="21"/>
      <c r="F634" s="21"/>
      <c r="G634" s="5"/>
      <c r="H634" s="5"/>
      <c r="I634" s="5"/>
      <c r="J634" s="21"/>
      <c r="K634" s="21"/>
      <c r="L634" s="21"/>
      <c r="M634" s="21"/>
      <c r="N634" s="21"/>
    </row>
    <row r="635" spans="1:14">
      <c r="A635" s="21"/>
      <c r="B635" s="21"/>
      <c r="C635" s="21"/>
      <c r="D635" s="21"/>
      <c r="E635" s="21"/>
      <c r="F635" s="21"/>
      <c r="G635" s="5"/>
      <c r="H635" s="5"/>
      <c r="I635" s="5"/>
      <c r="J635" s="21"/>
      <c r="K635" s="21"/>
      <c r="L635" s="21"/>
      <c r="M635" s="21"/>
      <c r="N635" s="21"/>
    </row>
    <row r="636" spans="1:14">
      <c r="A636" s="21"/>
      <c r="B636" s="21"/>
      <c r="C636" s="21"/>
      <c r="D636" s="21"/>
      <c r="E636" s="21"/>
      <c r="F636" s="21"/>
      <c r="G636" s="5"/>
      <c r="H636" s="5"/>
      <c r="I636" s="5"/>
      <c r="J636" s="21"/>
      <c r="K636" s="21"/>
      <c r="L636" s="21"/>
      <c r="M636" s="21"/>
      <c r="N636" s="21"/>
    </row>
    <row r="637" spans="1:14">
      <c r="A637" s="21"/>
      <c r="B637" s="21"/>
      <c r="C637" s="21"/>
      <c r="D637" s="21"/>
      <c r="E637" s="21"/>
      <c r="F637" s="21"/>
      <c r="G637" s="5"/>
      <c r="H637" s="5"/>
      <c r="I637" s="5"/>
      <c r="J637" s="21"/>
      <c r="K637" s="21"/>
      <c r="L637" s="21"/>
      <c r="M637" s="21"/>
      <c r="N637" s="21"/>
    </row>
    <row r="638" spans="1:14">
      <c r="A638" s="21"/>
      <c r="B638" s="21"/>
      <c r="C638" s="21"/>
      <c r="D638" s="21"/>
      <c r="E638" s="21"/>
      <c r="F638" s="21"/>
      <c r="G638" s="5"/>
      <c r="H638" s="5"/>
      <c r="I638" s="5"/>
      <c r="J638" s="21"/>
      <c r="K638" s="21"/>
      <c r="L638" s="21"/>
      <c r="M638" s="21"/>
      <c r="N638" s="21"/>
    </row>
    <row r="639" spans="1:14">
      <c r="A639" s="21"/>
      <c r="B639" s="21"/>
      <c r="C639" s="21"/>
      <c r="D639" s="21"/>
      <c r="E639" s="21"/>
      <c r="F639" s="21"/>
      <c r="G639" s="5"/>
      <c r="H639" s="5"/>
      <c r="I639" s="5"/>
      <c r="J639" s="21"/>
      <c r="K639" s="21"/>
      <c r="L639" s="21"/>
      <c r="M639" s="21"/>
      <c r="N639" s="21"/>
    </row>
    <row r="640" spans="1:14">
      <c r="A640" s="21"/>
      <c r="B640" s="21"/>
      <c r="C640" s="21"/>
      <c r="D640" s="21"/>
      <c r="E640" s="21"/>
      <c r="F640" s="21"/>
      <c r="G640" s="5"/>
      <c r="H640" s="5"/>
      <c r="I640" s="5"/>
      <c r="J640" s="21"/>
      <c r="K640" s="21"/>
      <c r="L640" s="21"/>
      <c r="M640" s="21"/>
      <c r="N640" s="21"/>
    </row>
    <row r="641" spans="1:14">
      <c r="A641" s="21"/>
      <c r="B641" s="21"/>
      <c r="C641" s="21"/>
      <c r="D641" s="21"/>
      <c r="E641" s="21"/>
      <c r="F641" s="21"/>
      <c r="G641" s="5"/>
      <c r="H641" s="5"/>
      <c r="I641" s="5"/>
      <c r="J641" s="21"/>
      <c r="K641" s="21"/>
      <c r="L641" s="21"/>
      <c r="M641" s="21"/>
      <c r="N641" s="21"/>
    </row>
    <row r="642" spans="1:14">
      <c r="A642" s="21"/>
      <c r="B642" s="21"/>
      <c r="C642" s="21"/>
      <c r="D642" s="21"/>
      <c r="E642" s="21"/>
      <c r="F642" s="21"/>
      <c r="G642" s="5"/>
      <c r="H642" s="5"/>
      <c r="I642" s="5"/>
      <c r="J642" s="21"/>
      <c r="K642" s="21"/>
      <c r="L642" s="21"/>
      <c r="M642" s="21"/>
      <c r="N642" s="21"/>
    </row>
    <row r="643" spans="1:14">
      <c r="A643" s="21"/>
      <c r="B643" s="21"/>
      <c r="C643" s="21"/>
      <c r="D643" s="21"/>
      <c r="E643" s="21"/>
      <c r="F643" s="21"/>
      <c r="G643" s="5"/>
      <c r="H643" s="5"/>
      <c r="I643" s="5"/>
      <c r="J643" s="21"/>
      <c r="K643" s="21"/>
      <c r="L643" s="21"/>
      <c r="M643" s="21"/>
      <c r="N643" s="21"/>
    </row>
    <row r="644" spans="1:14">
      <c r="A644" s="21"/>
      <c r="B644" s="21"/>
      <c r="C644" s="21"/>
      <c r="D644" s="21"/>
      <c r="E644" s="21"/>
      <c r="F644" s="21"/>
      <c r="G644" s="5"/>
      <c r="H644" s="5"/>
      <c r="I644" s="5"/>
      <c r="J644" s="21"/>
      <c r="K644" s="21"/>
      <c r="L644" s="21"/>
      <c r="M644" s="21"/>
      <c r="N644" s="21"/>
    </row>
    <row r="645" spans="1:14">
      <c r="A645" s="21"/>
      <c r="B645" s="21"/>
      <c r="C645" s="21"/>
      <c r="D645" s="21"/>
      <c r="E645" s="21"/>
      <c r="F645" s="21"/>
      <c r="G645" s="5"/>
      <c r="H645" s="5"/>
      <c r="I645" s="5"/>
      <c r="J645" s="21"/>
      <c r="K645" s="21"/>
      <c r="L645" s="21"/>
      <c r="M645" s="21"/>
      <c r="N645" s="21"/>
    </row>
    <row r="646" spans="1:14">
      <c r="A646" s="21"/>
      <c r="B646" s="21"/>
      <c r="C646" s="21"/>
      <c r="D646" s="21"/>
      <c r="E646" s="21"/>
      <c r="F646" s="21"/>
      <c r="G646" s="5"/>
      <c r="H646" s="5"/>
      <c r="I646" s="5"/>
      <c r="J646" s="21"/>
      <c r="K646" s="21"/>
      <c r="L646" s="21"/>
      <c r="M646" s="21"/>
      <c r="N646" s="21"/>
    </row>
    <row r="647" spans="1:14">
      <c r="A647" s="21"/>
      <c r="B647" s="21"/>
      <c r="C647" s="21"/>
      <c r="D647" s="21"/>
      <c r="E647" s="21"/>
      <c r="F647" s="21"/>
      <c r="G647" s="5"/>
      <c r="H647" s="5"/>
      <c r="I647" s="5"/>
      <c r="J647" s="21"/>
      <c r="K647" s="21"/>
      <c r="L647" s="21"/>
      <c r="M647" s="21"/>
      <c r="N647" s="21"/>
    </row>
    <row r="648" spans="1:14">
      <c r="A648" s="21"/>
      <c r="B648" s="21"/>
      <c r="C648" s="21"/>
      <c r="D648" s="21"/>
      <c r="E648" s="21"/>
      <c r="F648" s="21"/>
      <c r="G648" s="5"/>
      <c r="H648" s="5"/>
      <c r="I648" s="5"/>
      <c r="J648" s="21"/>
      <c r="K648" s="21"/>
      <c r="L648" s="21"/>
      <c r="M648" s="21"/>
      <c r="N648" s="21"/>
    </row>
    <row r="649" spans="1:14">
      <c r="A649" s="21"/>
      <c r="B649" s="21"/>
      <c r="C649" s="21"/>
      <c r="D649" s="21"/>
      <c r="E649" s="21"/>
      <c r="F649" s="21"/>
      <c r="G649" s="5"/>
      <c r="H649" s="5"/>
      <c r="I649" s="5"/>
      <c r="J649" s="21"/>
      <c r="K649" s="21"/>
      <c r="L649" s="21"/>
      <c r="M649" s="21"/>
      <c r="N649" s="21"/>
    </row>
    <row r="650" spans="1:14">
      <c r="A650" s="21"/>
      <c r="B650" s="21"/>
      <c r="C650" s="21"/>
      <c r="D650" s="21"/>
      <c r="E650" s="21"/>
      <c r="F650" s="21"/>
      <c r="G650" s="5"/>
      <c r="H650" s="5"/>
      <c r="I650" s="5"/>
      <c r="J650" s="21"/>
      <c r="K650" s="21"/>
      <c r="L650" s="21"/>
      <c r="M650" s="21"/>
      <c r="N650" s="21"/>
    </row>
    <row r="651" spans="1:14">
      <c r="A651" s="21"/>
      <c r="B651" s="21"/>
      <c r="C651" s="21"/>
      <c r="D651" s="21"/>
      <c r="E651" s="21"/>
      <c r="F651" s="21"/>
      <c r="G651" s="5"/>
      <c r="H651" s="5"/>
      <c r="I651" s="5"/>
      <c r="J651" s="21"/>
      <c r="K651" s="21"/>
      <c r="L651" s="21"/>
      <c r="M651" s="21"/>
      <c r="N651" s="21"/>
    </row>
    <row r="652" spans="1:14">
      <c r="A652" s="21"/>
      <c r="B652" s="21"/>
      <c r="C652" s="21"/>
      <c r="D652" s="21"/>
      <c r="E652" s="21"/>
      <c r="F652" s="21"/>
      <c r="G652" s="5"/>
      <c r="H652" s="5"/>
      <c r="I652" s="5"/>
      <c r="J652" s="21"/>
      <c r="K652" s="21"/>
      <c r="L652" s="21"/>
      <c r="M652" s="21"/>
      <c r="N652" s="21"/>
    </row>
    <row r="653" spans="1:14">
      <c r="A653" s="21"/>
      <c r="B653" s="21"/>
      <c r="C653" s="21"/>
      <c r="D653" s="21"/>
      <c r="E653" s="21"/>
      <c r="F653" s="21"/>
      <c r="G653" s="5"/>
      <c r="H653" s="5"/>
      <c r="I653" s="5"/>
      <c r="J653" s="21"/>
      <c r="K653" s="21"/>
      <c r="L653" s="21"/>
      <c r="M653" s="21"/>
      <c r="N653" s="21"/>
    </row>
    <row r="654" spans="1:14">
      <c r="A654" s="21"/>
      <c r="B654" s="21"/>
      <c r="C654" s="21"/>
      <c r="D654" s="21"/>
      <c r="E654" s="21"/>
      <c r="F654" s="21"/>
      <c r="G654" s="5"/>
      <c r="H654" s="5"/>
      <c r="I654" s="5"/>
      <c r="J654" s="21"/>
      <c r="K654" s="21"/>
      <c r="L654" s="21"/>
      <c r="M654" s="21"/>
      <c r="N654" s="21"/>
    </row>
    <row r="655" spans="1:14">
      <c r="A655" s="21"/>
      <c r="B655" s="21"/>
      <c r="C655" s="21"/>
      <c r="D655" s="21"/>
      <c r="E655" s="21"/>
      <c r="F655" s="21"/>
      <c r="G655" s="5"/>
      <c r="H655" s="5"/>
      <c r="I655" s="5"/>
      <c r="J655" s="21"/>
      <c r="K655" s="21"/>
      <c r="L655" s="21"/>
      <c r="M655" s="21"/>
      <c r="N655" s="21"/>
    </row>
    <row r="656" spans="1:14">
      <c r="A656" s="21"/>
      <c r="B656" s="21"/>
      <c r="C656" s="21"/>
      <c r="D656" s="21"/>
      <c r="E656" s="21"/>
      <c r="F656" s="21"/>
      <c r="G656" s="5"/>
      <c r="H656" s="5"/>
      <c r="I656" s="5"/>
      <c r="J656" s="21"/>
      <c r="K656" s="21"/>
      <c r="L656" s="21"/>
      <c r="M656" s="21"/>
      <c r="N656" s="21"/>
    </row>
    <row r="657" spans="1:14">
      <c r="A657" s="21"/>
      <c r="B657" s="21"/>
      <c r="C657" s="21"/>
      <c r="D657" s="21"/>
      <c r="E657" s="21"/>
      <c r="F657" s="21"/>
      <c r="G657" s="5"/>
      <c r="H657" s="5"/>
      <c r="I657" s="5"/>
      <c r="J657" s="21"/>
      <c r="K657" s="21"/>
      <c r="L657" s="21"/>
      <c r="M657" s="21"/>
      <c r="N657" s="21"/>
    </row>
    <row r="658" spans="1:14">
      <c r="A658" s="21"/>
      <c r="B658" s="21"/>
      <c r="C658" s="21"/>
      <c r="D658" s="21"/>
      <c r="E658" s="21"/>
      <c r="F658" s="21"/>
      <c r="G658" s="5"/>
      <c r="H658" s="5"/>
      <c r="I658" s="5"/>
      <c r="J658" s="21"/>
      <c r="K658" s="21"/>
      <c r="L658" s="21"/>
      <c r="M658" s="21"/>
      <c r="N658" s="21"/>
    </row>
    <row r="659" spans="1:14">
      <c r="A659" s="21"/>
      <c r="B659" s="21"/>
      <c r="C659" s="21"/>
      <c r="D659" s="21"/>
      <c r="E659" s="21"/>
      <c r="F659" s="21"/>
      <c r="G659" s="5"/>
      <c r="H659" s="5"/>
      <c r="I659" s="5"/>
      <c r="J659" s="21"/>
      <c r="K659" s="21"/>
      <c r="L659" s="21"/>
      <c r="M659" s="21"/>
      <c r="N659" s="21"/>
    </row>
    <row r="660" spans="1:14">
      <c r="A660" s="21"/>
      <c r="B660" s="21"/>
      <c r="C660" s="21"/>
      <c r="D660" s="21"/>
      <c r="E660" s="21"/>
      <c r="F660" s="21"/>
      <c r="G660" s="5"/>
      <c r="H660" s="5"/>
      <c r="I660" s="5"/>
      <c r="J660" s="21"/>
      <c r="K660" s="21"/>
      <c r="L660" s="21"/>
      <c r="M660" s="21"/>
      <c r="N660" s="21"/>
    </row>
    <row r="661" spans="1:14">
      <c r="A661" s="21"/>
      <c r="B661" s="21"/>
      <c r="C661" s="21"/>
      <c r="D661" s="21"/>
      <c r="E661" s="21"/>
      <c r="F661" s="21"/>
      <c r="G661" s="5"/>
      <c r="H661" s="5"/>
      <c r="I661" s="5"/>
      <c r="J661" s="21"/>
      <c r="K661" s="21"/>
      <c r="L661" s="21"/>
      <c r="M661" s="21"/>
      <c r="N661" s="21"/>
    </row>
    <row r="662" spans="1:14">
      <c r="A662" s="21"/>
      <c r="B662" s="21"/>
      <c r="C662" s="21"/>
      <c r="D662" s="21"/>
      <c r="E662" s="21"/>
      <c r="F662" s="21"/>
      <c r="G662" s="5"/>
      <c r="H662" s="5"/>
      <c r="I662" s="5"/>
      <c r="J662" s="21"/>
      <c r="K662" s="21"/>
      <c r="L662" s="21"/>
      <c r="M662" s="21"/>
      <c r="N662" s="21"/>
    </row>
    <row r="663" spans="1:14">
      <c r="A663" s="21"/>
      <c r="B663" s="21"/>
      <c r="C663" s="21"/>
      <c r="D663" s="21"/>
      <c r="E663" s="21"/>
      <c r="F663" s="21"/>
      <c r="G663" s="5"/>
      <c r="H663" s="5"/>
      <c r="I663" s="5"/>
      <c r="J663" s="21"/>
      <c r="K663" s="21"/>
      <c r="L663" s="21"/>
      <c r="M663" s="21"/>
      <c r="N663" s="21"/>
    </row>
    <row r="664" spans="1:14">
      <c r="A664" s="21"/>
      <c r="B664" s="21"/>
      <c r="C664" s="21"/>
      <c r="D664" s="21"/>
      <c r="E664" s="21"/>
      <c r="F664" s="21"/>
      <c r="G664" s="5"/>
      <c r="H664" s="5"/>
      <c r="I664" s="5"/>
      <c r="J664" s="21"/>
      <c r="K664" s="21"/>
      <c r="L664" s="21"/>
      <c r="M664" s="21"/>
      <c r="N664" s="21"/>
    </row>
    <row r="665" spans="1:14">
      <c r="A665" s="21"/>
      <c r="B665" s="21"/>
      <c r="C665" s="21"/>
      <c r="D665" s="21"/>
      <c r="E665" s="21"/>
      <c r="F665" s="21"/>
      <c r="G665" s="5"/>
      <c r="H665" s="5"/>
      <c r="I665" s="5"/>
      <c r="J665" s="21"/>
      <c r="K665" s="21"/>
      <c r="L665" s="21"/>
      <c r="M665" s="21"/>
      <c r="N665" s="21"/>
    </row>
    <row r="666" spans="1:14">
      <c r="A666" s="21"/>
      <c r="B666" s="21"/>
      <c r="C666" s="21"/>
      <c r="D666" s="21"/>
      <c r="E666" s="21"/>
      <c r="F666" s="21"/>
      <c r="G666" s="5"/>
      <c r="H666" s="5"/>
      <c r="I666" s="5"/>
      <c r="J666" s="21"/>
      <c r="K666" s="21"/>
      <c r="L666" s="21"/>
      <c r="M666" s="21"/>
      <c r="N666" s="21"/>
    </row>
    <row r="667" spans="1:14">
      <c r="A667" s="21"/>
      <c r="B667" s="21"/>
      <c r="C667" s="21"/>
      <c r="D667" s="21"/>
      <c r="E667" s="21"/>
      <c r="F667" s="21"/>
      <c r="G667" s="5"/>
      <c r="H667" s="5"/>
      <c r="I667" s="5"/>
      <c r="J667" s="21"/>
      <c r="K667" s="21"/>
      <c r="L667" s="21"/>
      <c r="M667" s="21"/>
      <c r="N667" s="21"/>
    </row>
    <row r="668" spans="1:14">
      <c r="A668" s="21"/>
      <c r="B668" s="21"/>
      <c r="C668" s="21"/>
      <c r="D668" s="21"/>
      <c r="E668" s="21"/>
      <c r="F668" s="21"/>
      <c r="G668" s="5"/>
      <c r="H668" s="5"/>
      <c r="I668" s="5"/>
      <c r="J668" s="21"/>
      <c r="K668" s="21"/>
      <c r="L668" s="21"/>
      <c r="M668" s="21"/>
      <c r="N668" s="21"/>
    </row>
    <row r="669" spans="1:14">
      <c r="A669" s="21"/>
      <c r="B669" s="21"/>
      <c r="C669" s="21"/>
      <c r="D669" s="21"/>
      <c r="E669" s="21"/>
      <c r="F669" s="21"/>
      <c r="G669" s="5"/>
      <c r="H669" s="5"/>
      <c r="I669" s="5"/>
      <c r="J669" s="21"/>
      <c r="K669" s="21"/>
      <c r="L669" s="21"/>
      <c r="M669" s="21"/>
      <c r="N669" s="21"/>
    </row>
    <row r="670" spans="1:14">
      <c r="A670" s="21"/>
      <c r="B670" s="21"/>
      <c r="C670" s="21"/>
      <c r="D670" s="21"/>
      <c r="E670" s="21"/>
      <c r="F670" s="21"/>
      <c r="G670" s="5"/>
      <c r="H670" s="5"/>
      <c r="I670" s="5"/>
      <c r="J670" s="21"/>
      <c r="K670" s="21"/>
      <c r="L670" s="21"/>
      <c r="M670" s="21"/>
      <c r="N670" s="21"/>
    </row>
    <row r="671" spans="1:14">
      <c r="A671" s="21"/>
      <c r="B671" s="21"/>
      <c r="C671" s="21"/>
      <c r="D671" s="21"/>
      <c r="E671" s="21"/>
      <c r="F671" s="21"/>
      <c r="G671" s="5"/>
      <c r="H671" s="5"/>
      <c r="I671" s="5"/>
      <c r="J671" s="21"/>
      <c r="K671" s="21"/>
      <c r="L671" s="21"/>
      <c r="M671" s="21"/>
      <c r="N671" s="21"/>
    </row>
    <row r="672" spans="1:14">
      <c r="A672" s="21"/>
      <c r="B672" s="21"/>
      <c r="C672" s="21"/>
      <c r="D672" s="21"/>
      <c r="E672" s="21"/>
      <c r="F672" s="21"/>
      <c r="G672" s="5"/>
      <c r="H672" s="5"/>
      <c r="I672" s="5"/>
      <c r="J672" s="21"/>
      <c r="K672" s="21"/>
      <c r="L672" s="21"/>
      <c r="M672" s="21"/>
      <c r="N672" s="21"/>
    </row>
    <row r="673" spans="1:14">
      <c r="A673" s="21"/>
      <c r="B673" s="21"/>
      <c r="C673" s="21"/>
      <c r="D673" s="21"/>
      <c r="E673" s="21"/>
      <c r="F673" s="21"/>
      <c r="G673" s="5"/>
      <c r="H673" s="5"/>
      <c r="I673" s="5"/>
      <c r="J673" s="21"/>
      <c r="K673" s="21"/>
      <c r="L673" s="21"/>
      <c r="M673" s="21"/>
      <c r="N673" s="21"/>
    </row>
    <row r="674" spans="1:14">
      <c r="A674" s="21"/>
      <c r="B674" s="21"/>
      <c r="C674" s="21"/>
      <c r="D674" s="21"/>
      <c r="E674" s="21"/>
      <c r="F674" s="21"/>
      <c r="G674" s="5"/>
      <c r="H674" s="5"/>
      <c r="I674" s="5"/>
      <c r="J674" s="21"/>
      <c r="K674" s="21"/>
      <c r="L674" s="21"/>
      <c r="M674" s="21"/>
      <c r="N674" s="21"/>
    </row>
    <row r="675" spans="1:14">
      <c r="A675" s="21"/>
      <c r="B675" s="21"/>
      <c r="C675" s="21"/>
      <c r="D675" s="21"/>
      <c r="E675" s="21"/>
      <c r="F675" s="21"/>
      <c r="G675" s="5"/>
      <c r="H675" s="5"/>
      <c r="I675" s="5"/>
      <c r="J675" s="21"/>
      <c r="K675" s="21"/>
      <c r="L675" s="21"/>
      <c r="M675" s="21"/>
      <c r="N675" s="21"/>
    </row>
    <row r="676" spans="1:14">
      <c r="A676" s="21"/>
      <c r="B676" s="21"/>
      <c r="C676" s="21"/>
      <c r="D676" s="21"/>
      <c r="E676" s="21"/>
      <c r="F676" s="21"/>
      <c r="G676" s="5"/>
      <c r="H676" s="5"/>
      <c r="I676" s="5"/>
      <c r="J676" s="21"/>
      <c r="K676" s="21"/>
      <c r="L676" s="21"/>
      <c r="M676" s="21"/>
      <c r="N676" s="21"/>
    </row>
    <row r="677" spans="1:14">
      <c r="A677" s="21"/>
      <c r="B677" s="21"/>
      <c r="C677" s="21"/>
      <c r="D677" s="21"/>
      <c r="E677" s="21"/>
      <c r="F677" s="21"/>
      <c r="G677" s="5"/>
      <c r="H677" s="5"/>
      <c r="I677" s="5"/>
      <c r="J677" s="21"/>
      <c r="K677" s="21"/>
      <c r="L677" s="21"/>
      <c r="M677" s="21"/>
      <c r="N677" s="21"/>
    </row>
    <row r="678" spans="1:14">
      <c r="A678" s="21"/>
      <c r="B678" s="21"/>
      <c r="C678" s="21"/>
      <c r="D678" s="21"/>
      <c r="E678" s="21"/>
      <c r="F678" s="21"/>
      <c r="G678" s="5"/>
      <c r="H678" s="5"/>
      <c r="I678" s="5"/>
      <c r="J678" s="21"/>
      <c r="K678" s="21"/>
      <c r="L678" s="21"/>
      <c r="M678" s="21"/>
      <c r="N678" s="21"/>
    </row>
    <row r="679" spans="1:14">
      <c r="A679" s="21"/>
      <c r="B679" s="21"/>
      <c r="C679" s="21"/>
      <c r="D679" s="21"/>
      <c r="E679" s="21"/>
      <c r="F679" s="21"/>
      <c r="G679" s="5"/>
      <c r="H679" s="5"/>
      <c r="I679" s="5"/>
      <c r="J679" s="21"/>
      <c r="K679" s="21"/>
      <c r="L679" s="21"/>
      <c r="M679" s="21"/>
      <c r="N679" s="21"/>
    </row>
    <row r="680" spans="1:14">
      <c r="A680" s="21"/>
      <c r="B680" s="21"/>
      <c r="C680" s="21"/>
      <c r="D680" s="21"/>
      <c r="E680" s="21"/>
      <c r="F680" s="21"/>
      <c r="G680" s="5"/>
      <c r="H680" s="5"/>
      <c r="I680" s="5"/>
      <c r="J680" s="21"/>
      <c r="K680" s="21"/>
      <c r="L680" s="21"/>
      <c r="M680" s="21"/>
      <c r="N680" s="21"/>
    </row>
    <row r="681" spans="1:14">
      <c r="A681" s="21"/>
      <c r="B681" s="21"/>
      <c r="C681" s="21"/>
      <c r="D681" s="21"/>
      <c r="E681" s="21"/>
      <c r="F681" s="21"/>
      <c r="G681" s="5"/>
      <c r="H681" s="5"/>
      <c r="I681" s="5"/>
      <c r="J681" s="21"/>
      <c r="K681" s="21"/>
      <c r="L681" s="21"/>
      <c r="M681" s="21"/>
      <c r="N681" s="21"/>
    </row>
    <row r="682" spans="1:14">
      <c r="A682" s="21"/>
      <c r="B682" s="21"/>
      <c r="C682" s="21"/>
      <c r="D682" s="21"/>
      <c r="E682" s="21"/>
      <c r="F682" s="21"/>
      <c r="G682" s="5"/>
      <c r="H682" s="5"/>
      <c r="I682" s="5"/>
      <c r="J682" s="21"/>
      <c r="K682" s="21"/>
      <c r="L682" s="21"/>
      <c r="M682" s="21"/>
      <c r="N682" s="21"/>
    </row>
    <row r="683" spans="1:14">
      <c r="A683" s="21"/>
      <c r="B683" s="21"/>
      <c r="C683" s="21"/>
      <c r="D683" s="21"/>
      <c r="E683" s="21"/>
      <c r="F683" s="21"/>
      <c r="G683" s="5"/>
      <c r="H683" s="5"/>
      <c r="I683" s="5"/>
      <c r="J683" s="21"/>
      <c r="K683" s="21"/>
      <c r="L683" s="21"/>
      <c r="M683" s="21"/>
      <c r="N683" s="21"/>
    </row>
    <row r="684" spans="1:14">
      <c r="A684" s="21"/>
      <c r="B684" s="21"/>
      <c r="C684" s="21"/>
      <c r="D684" s="21"/>
      <c r="E684" s="21"/>
      <c r="F684" s="21"/>
      <c r="G684" s="5"/>
      <c r="H684" s="5"/>
      <c r="I684" s="5"/>
      <c r="J684" s="21"/>
      <c r="K684" s="21"/>
      <c r="L684" s="21"/>
      <c r="M684" s="21"/>
      <c r="N684" s="21"/>
    </row>
    <row r="685" spans="1:14">
      <c r="A685" s="21"/>
      <c r="B685" s="21"/>
      <c r="C685" s="21"/>
      <c r="D685" s="21"/>
      <c r="E685" s="21"/>
      <c r="F685" s="21"/>
      <c r="G685" s="5"/>
      <c r="H685" s="5"/>
      <c r="I685" s="5"/>
      <c r="J685" s="21"/>
      <c r="K685" s="21"/>
      <c r="L685" s="21"/>
      <c r="M685" s="21"/>
      <c r="N685" s="21"/>
    </row>
    <row r="686" spans="1:14">
      <c r="A686" s="21"/>
      <c r="B686" s="21"/>
      <c r="C686" s="21"/>
      <c r="D686" s="21"/>
      <c r="E686" s="21"/>
      <c r="F686" s="21"/>
      <c r="G686" s="5"/>
      <c r="H686" s="5"/>
      <c r="I686" s="5"/>
      <c r="J686" s="21"/>
      <c r="K686" s="21"/>
      <c r="L686" s="21"/>
      <c r="M686" s="21"/>
      <c r="N686" s="21"/>
    </row>
    <row r="687" spans="1:14">
      <c r="A687" s="21"/>
      <c r="B687" s="21"/>
      <c r="C687" s="21"/>
      <c r="D687" s="21"/>
      <c r="E687" s="21"/>
      <c r="F687" s="21"/>
      <c r="G687" s="5"/>
      <c r="H687" s="5"/>
      <c r="I687" s="5"/>
      <c r="J687" s="21"/>
      <c r="K687" s="21"/>
      <c r="L687" s="21"/>
      <c r="M687" s="21"/>
      <c r="N687" s="21"/>
    </row>
    <row r="688" spans="1:14">
      <c r="A688" s="21"/>
      <c r="B688" s="21"/>
      <c r="C688" s="21"/>
      <c r="D688" s="21"/>
      <c r="E688" s="21"/>
      <c r="F688" s="21"/>
      <c r="G688" s="5"/>
      <c r="H688" s="5"/>
      <c r="I688" s="5"/>
      <c r="J688" s="21"/>
      <c r="K688" s="21"/>
      <c r="L688" s="21"/>
      <c r="M688" s="21"/>
      <c r="N688" s="21"/>
    </row>
    <row r="689" spans="1:14">
      <c r="A689" s="21"/>
      <c r="B689" s="21"/>
      <c r="C689" s="21"/>
      <c r="D689" s="21"/>
      <c r="E689" s="21"/>
      <c r="F689" s="21"/>
      <c r="G689" s="5"/>
      <c r="H689" s="5"/>
      <c r="I689" s="5"/>
      <c r="J689" s="21"/>
      <c r="K689" s="21"/>
      <c r="L689" s="21"/>
      <c r="M689" s="21"/>
      <c r="N689" s="21"/>
    </row>
    <row r="690" spans="1:14">
      <c r="A690" s="21"/>
      <c r="B690" s="21"/>
      <c r="C690" s="21"/>
      <c r="D690" s="21"/>
      <c r="E690" s="21"/>
      <c r="F690" s="21"/>
      <c r="G690" s="5"/>
      <c r="H690" s="5"/>
      <c r="I690" s="5"/>
      <c r="J690" s="21"/>
      <c r="K690" s="21"/>
      <c r="L690" s="21"/>
      <c r="M690" s="21"/>
      <c r="N690" s="21"/>
    </row>
    <row r="691" spans="1:14">
      <c r="A691" s="21"/>
      <c r="B691" s="21"/>
      <c r="C691" s="21"/>
      <c r="D691" s="21"/>
      <c r="E691" s="21"/>
      <c r="F691" s="21"/>
      <c r="G691" s="5"/>
      <c r="H691" s="5"/>
      <c r="I691" s="5"/>
      <c r="J691" s="21"/>
      <c r="K691" s="21"/>
      <c r="L691" s="21"/>
      <c r="M691" s="21"/>
      <c r="N691" s="21"/>
    </row>
    <row r="692" spans="1:14">
      <c r="A692" s="21"/>
      <c r="B692" s="21"/>
      <c r="C692" s="21"/>
      <c r="D692" s="21"/>
      <c r="E692" s="21"/>
      <c r="F692" s="21"/>
      <c r="G692" s="5"/>
      <c r="H692" s="5"/>
      <c r="I692" s="5"/>
      <c r="J692" s="21"/>
      <c r="K692" s="21"/>
      <c r="L692" s="21"/>
      <c r="M692" s="21"/>
      <c r="N692" s="21"/>
    </row>
    <row r="693" spans="1:14">
      <c r="A693" s="21"/>
      <c r="B693" s="21"/>
      <c r="C693" s="21"/>
      <c r="D693" s="21"/>
      <c r="E693" s="21"/>
      <c r="F693" s="21"/>
      <c r="G693" s="5"/>
      <c r="H693" s="5"/>
      <c r="I693" s="5"/>
      <c r="J693" s="21"/>
      <c r="K693" s="21"/>
      <c r="L693" s="21"/>
      <c r="M693" s="21"/>
      <c r="N693" s="21"/>
    </row>
    <row r="694" spans="1:14">
      <c r="A694" s="21"/>
      <c r="B694" s="21"/>
      <c r="C694" s="21"/>
      <c r="D694" s="21"/>
      <c r="E694" s="21"/>
      <c r="F694" s="21"/>
      <c r="G694" s="5"/>
      <c r="H694" s="5"/>
      <c r="I694" s="5"/>
      <c r="J694" s="21"/>
      <c r="K694" s="21"/>
      <c r="L694" s="21"/>
      <c r="M694" s="21"/>
      <c r="N694" s="21"/>
    </row>
    <row r="695" spans="1:14">
      <c r="A695" s="21"/>
      <c r="B695" s="21"/>
      <c r="C695" s="21"/>
      <c r="D695" s="21"/>
      <c r="E695" s="21"/>
      <c r="F695" s="21"/>
      <c r="G695" s="5"/>
      <c r="H695" s="5"/>
      <c r="I695" s="5"/>
      <c r="J695" s="21"/>
      <c r="K695" s="21"/>
      <c r="L695" s="21"/>
      <c r="M695" s="21"/>
      <c r="N695" s="21"/>
    </row>
    <row r="696" spans="1:14">
      <c r="A696" s="21"/>
      <c r="B696" s="21"/>
      <c r="C696" s="21"/>
      <c r="D696" s="21"/>
      <c r="E696" s="21"/>
      <c r="F696" s="21"/>
      <c r="G696" s="5"/>
      <c r="H696" s="5"/>
      <c r="I696" s="5"/>
      <c r="J696" s="21"/>
      <c r="K696" s="21"/>
      <c r="L696" s="21"/>
      <c r="M696" s="21"/>
      <c r="N696" s="21"/>
    </row>
    <row r="697" spans="1:14">
      <c r="A697" s="21"/>
      <c r="B697" s="21"/>
      <c r="C697" s="21"/>
      <c r="D697" s="21"/>
      <c r="E697" s="21"/>
      <c r="F697" s="21"/>
      <c r="G697" s="5"/>
      <c r="H697" s="5"/>
      <c r="I697" s="5"/>
      <c r="J697" s="21"/>
      <c r="K697" s="21"/>
      <c r="L697" s="21"/>
      <c r="M697" s="21"/>
      <c r="N697" s="21"/>
    </row>
    <row r="698" spans="1:14">
      <c r="A698" s="21"/>
      <c r="B698" s="21"/>
      <c r="C698" s="21"/>
      <c r="D698" s="21"/>
      <c r="E698" s="21"/>
      <c r="F698" s="21"/>
      <c r="G698" s="5"/>
      <c r="H698" s="5"/>
      <c r="I698" s="5"/>
      <c r="J698" s="21"/>
      <c r="K698" s="21"/>
      <c r="L698" s="21"/>
      <c r="M698" s="21"/>
      <c r="N698" s="21"/>
    </row>
    <row r="699" spans="1:14">
      <c r="A699" s="21"/>
      <c r="B699" s="21"/>
      <c r="C699" s="21"/>
      <c r="D699" s="21"/>
      <c r="E699" s="21"/>
      <c r="F699" s="21"/>
      <c r="G699" s="5"/>
      <c r="H699" s="5"/>
      <c r="I699" s="5"/>
      <c r="J699" s="21"/>
      <c r="K699" s="21"/>
      <c r="L699" s="21"/>
      <c r="M699" s="21"/>
      <c r="N699" s="21"/>
    </row>
    <row r="700" spans="1:14">
      <c r="A700" s="21"/>
      <c r="B700" s="21"/>
      <c r="C700" s="21"/>
      <c r="D700" s="21"/>
      <c r="E700" s="21"/>
      <c r="F700" s="21"/>
      <c r="G700" s="5"/>
      <c r="H700" s="5"/>
      <c r="I700" s="5"/>
      <c r="J700" s="21"/>
      <c r="K700" s="21"/>
      <c r="L700" s="21"/>
      <c r="M700" s="21"/>
      <c r="N700" s="21"/>
    </row>
    <row r="701" spans="1:14">
      <c r="A701" s="21"/>
      <c r="B701" s="21"/>
      <c r="C701" s="21"/>
      <c r="D701" s="21"/>
      <c r="E701" s="21"/>
      <c r="F701" s="21"/>
      <c r="G701" s="5"/>
      <c r="H701" s="5"/>
      <c r="I701" s="5"/>
      <c r="J701" s="21"/>
      <c r="K701" s="21"/>
      <c r="L701" s="21"/>
      <c r="M701" s="21"/>
      <c r="N701" s="21"/>
    </row>
    <row r="702" spans="1:14">
      <c r="A702" s="21"/>
      <c r="B702" s="21"/>
      <c r="C702" s="21"/>
      <c r="D702" s="21"/>
      <c r="E702" s="21"/>
      <c r="F702" s="21"/>
      <c r="G702" s="5"/>
      <c r="H702" s="5"/>
      <c r="I702" s="5"/>
      <c r="J702" s="21"/>
      <c r="K702" s="21"/>
      <c r="L702" s="21"/>
      <c r="M702" s="21"/>
      <c r="N702" s="21"/>
    </row>
    <row r="703" spans="1:14">
      <c r="A703" s="21"/>
      <c r="B703" s="21"/>
      <c r="C703" s="21"/>
      <c r="D703" s="21"/>
      <c r="E703" s="21"/>
      <c r="F703" s="21"/>
      <c r="G703" s="5"/>
      <c r="H703" s="5"/>
      <c r="I703" s="5"/>
      <c r="J703" s="21"/>
      <c r="K703" s="21"/>
      <c r="L703" s="21"/>
      <c r="M703" s="21"/>
      <c r="N703" s="21"/>
    </row>
    <row r="704" spans="1:14">
      <c r="A704" s="21"/>
      <c r="B704" s="21"/>
      <c r="C704" s="21"/>
      <c r="D704" s="21"/>
      <c r="E704" s="21"/>
      <c r="F704" s="21"/>
      <c r="G704" s="5"/>
      <c r="H704" s="5"/>
      <c r="I704" s="5"/>
      <c r="J704" s="21"/>
      <c r="K704" s="21"/>
      <c r="L704" s="21"/>
      <c r="M704" s="21"/>
      <c r="N704" s="21"/>
    </row>
    <row r="705" spans="1:14">
      <c r="A705" s="21"/>
      <c r="B705" s="21"/>
      <c r="C705" s="21"/>
      <c r="D705" s="21"/>
      <c r="E705" s="21"/>
      <c r="F705" s="21"/>
      <c r="G705" s="5"/>
      <c r="H705" s="5"/>
      <c r="I705" s="5"/>
      <c r="J705" s="21"/>
      <c r="K705" s="21"/>
      <c r="L705" s="21"/>
      <c r="M705" s="21"/>
      <c r="N705" s="21"/>
    </row>
    <row r="706" spans="1:14">
      <c r="A706" s="21"/>
      <c r="B706" s="21"/>
      <c r="C706" s="21"/>
      <c r="D706" s="21"/>
      <c r="E706" s="21"/>
      <c r="F706" s="21"/>
      <c r="G706" s="5"/>
      <c r="H706" s="5"/>
      <c r="I706" s="5"/>
      <c r="J706" s="21"/>
      <c r="K706" s="21"/>
      <c r="L706" s="21"/>
      <c r="M706" s="21"/>
      <c r="N706" s="21"/>
    </row>
    <row r="707" spans="1:14">
      <c r="A707" s="21"/>
      <c r="B707" s="21"/>
      <c r="C707" s="21"/>
      <c r="D707" s="21"/>
      <c r="E707" s="21"/>
      <c r="F707" s="21"/>
      <c r="G707" s="5"/>
      <c r="H707" s="5"/>
      <c r="I707" s="5"/>
      <c r="J707" s="21"/>
      <c r="K707" s="21"/>
      <c r="L707" s="21"/>
      <c r="M707" s="21"/>
      <c r="N707" s="21"/>
    </row>
    <row r="708" spans="1:14">
      <c r="A708" s="21"/>
      <c r="B708" s="21"/>
      <c r="C708" s="21"/>
      <c r="D708" s="21"/>
      <c r="E708" s="21"/>
      <c r="F708" s="21"/>
      <c r="G708" s="5"/>
      <c r="H708" s="5"/>
      <c r="I708" s="5"/>
      <c r="J708" s="21"/>
      <c r="K708" s="21"/>
      <c r="L708" s="21"/>
      <c r="M708" s="21"/>
      <c r="N708" s="21"/>
    </row>
    <row r="709" spans="1:14">
      <c r="A709" s="21"/>
      <c r="B709" s="21"/>
      <c r="C709" s="21"/>
      <c r="D709" s="21"/>
      <c r="E709" s="21"/>
      <c r="F709" s="21"/>
      <c r="G709" s="5"/>
      <c r="H709" s="5"/>
      <c r="I709" s="5"/>
      <c r="J709" s="21"/>
      <c r="K709" s="21"/>
      <c r="L709" s="21"/>
      <c r="M709" s="21"/>
      <c r="N709" s="21"/>
    </row>
    <row r="710" spans="1:14">
      <c r="A710" s="21"/>
      <c r="B710" s="21"/>
      <c r="C710" s="21"/>
      <c r="D710" s="21"/>
      <c r="E710" s="21"/>
      <c r="F710" s="21"/>
      <c r="G710" s="5"/>
      <c r="H710" s="5"/>
      <c r="I710" s="5"/>
      <c r="J710" s="21"/>
      <c r="K710" s="21"/>
      <c r="L710" s="21"/>
      <c r="M710" s="21"/>
      <c r="N710" s="21"/>
    </row>
    <row r="711" spans="1:14">
      <c r="A711" s="21"/>
      <c r="B711" s="21"/>
      <c r="C711" s="21"/>
      <c r="D711" s="21"/>
      <c r="E711" s="21"/>
      <c r="F711" s="21"/>
      <c r="G711" s="5"/>
      <c r="H711" s="5"/>
      <c r="I711" s="5"/>
      <c r="J711" s="21"/>
      <c r="K711" s="21"/>
      <c r="L711" s="21"/>
      <c r="M711" s="21"/>
      <c r="N711" s="21"/>
    </row>
    <row r="712" spans="1:14">
      <c r="A712" s="21"/>
      <c r="B712" s="21"/>
      <c r="C712" s="21"/>
      <c r="D712" s="21"/>
      <c r="E712" s="21"/>
      <c r="F712" s="21"/>
      <c r="G712" s="5"/>
      <c r="H712" s="5"/>
      <c r="I712" s="5"/>
      <c r="J712" s="21"/>
      <c r="K712" s="21"/>
      <c r="L712" s="21"/>
      <c r="M712" s="21"/>
      <c r="N712" s="21"/>
    </row>
    <row r="713" spans="1:14">
      <c r="A713" s="21"/>
      <c r="B713" s="21"/>
      <c r="C713" s="21"/>
      <c r="D713" s="21"/>
      <c r="E713" s="21"/>
      <c r="F713" s="21"/>
      <c r="G713" s="5"/>
      <c r="H713" s="5"/>
      <c r="I713" s="5"/>
      <c r="J713" s="21"/>
      <c r="K713" s="21"/>
      <c r="L713" s="21"/>
      <c r="M713" s="21"/>
      <c r="N713" s="21"/>
    </row>
    <row r="714" spans="1:14">
      <c r="A714" s="21"/>
      <c r="B714" s="21"/>
      <c r="C714" s="21"/>
      <c r="D714" s="21"/>
      <c r="E714" s="21"/>
      <c r="F714" s="21"/>
      <c r="G714" s="5"/>
      <c r="H714" s="5"/>
      <c r="I714" s="5"/>
      <c r="J714" s="21"/>
      <c r="K714" s="21"/>
      <c r="L714" s="21"/>
      <c r="M714" s="21"/>
      <c r="N714" s="21"/>
    </row>
    <row r="715" spans="1:14">
      <c r="A715" s="21"/>
      <c r="B715" s="21"/>
      <c r="C715" s="21"/>
      <c r="D715" s="21"/>
      <c r="E715" s="21"/>
      <c r="F715" s="21"/>
      <c r="G715" s="5"/>
      <c r="H715" s="5"/>
      <c r="I715" s="5"/>
      <c r="J715" s="21"/>
      <c r="K715" s="21"/>
      <c r="L715" s="21"/>
      <c r="M715" s="21"/>
      <c r="N715" s="21"/>
    </row>
    <row r="716" spans="1:14">
      <c r="A716" s="21"/>
      <c r="B716" s="21"/>
      <c r="C716" s="21"/>
      <c r="D716" s="21"/>
      <c r="E716" s="21"/>
      <c r="F716" s="21"/>
      <c r="G716" s="5"/>
      <c r="H716" s="5"/>
      <c r="I716" s="5"/>
      <c r="J716" s="21"/>
      <c r="K716" s="21"/>
      <c r="L716" s="21"/>
      <c r="M716" s="21"/>
      <c r="N716" s="21"/>
    </row>
    <row r="717" spans="1:14">
      <c r="A717" s="21"/>
      <c r="B717" s="21"/>
      <c r="C717" s="21"/>
      <c r="D717" s="21"/>
      <c r="E717" s="21"/>
      <c r="F717" s="21"/>
      <c r="G717" s="5"/>
      <c r="H717" s="5"/>
      <c r="I717" s="5"/>
      <c r="J717" s="21"/>
      <c r="K717" s="21"/>
      <c r="L717" s="21"/>
      <c r="M717" s="21"/>
      <c r="N717" s="21"/>
    </row>
    <row r="718" spans="1:14">
      <c r="A718" s="21"/>
      <c r="B718" s="21"/>
      <c r="C718" s="21"/>
      <c r="D718" s="21"/>
      <c r="E718" s="21"/>
      <c r="F718" s="21"/>
      <c r="G718" s="5"/>
      <c r="H718" s="5"/>
      <c r="I718" s="5"/>
      <c r="J718" s="21"/>
      <c r="K718" s="21"/>
      <c r="L718" s="21"/>
      <c r="M718" s="21"/>
      <c r="N718" s="21"/>
    </row>
    <row r="719" spans="1:14">
      <c r="A719" s="21"/>
      <c r="B719" s="21"/>
      <c r="C719" s="21"/>
      <c r="D719" s="21"/>
      <c r="E719" s="21"/>
      <c r="F719" s="21"/>
      <c r="G719" s="5"/>
      <c r="H719" s="5"/>
      <c r="I719" s="5"/>
      <c r="J719" s="21"/>
      <c r="K719" s="21"/>
      <c r="L719" s="21"/>
      <c r="M719" s="21"/>
      <c r="N719" s="21"/>
    </row>
    <row r="720" spans="1:14">
      <c r="A720" s="21"/>
      <c r="B720" s="21"/>
      <c r="C720" s="21"/>
      <c r="D720" s="21"/>
      <c r="E720" s="21"/>
      <c r="F720" s="21"/>
      <c r="G720" s="5"/>
      <c r="H720" s="5"/>
      <c r="I720" s="5"/>
      <c r="J720" s="21"/>
      <c r="K720" s="21"/>
      <c r="L720" s="21"/>
      <c r="M720" s="21"/>
      <c r="N720" s="21"/>
    </row>
    <row r="721" spans="1:14">
      <c r="A721" s="21"/>
      <c r="B721" s="21"/>
      <c r="C721" s="21"/>
      <c r="D721" s="21"/>
      <c r="E721" s="21"/>
      <c r="F721" s="21"/>
      <c r="G721" s="5"/>
      <c r="H721" s="5"/>
      <c r="I721" s="5"/>
      <c r="J721" s="21"/>
      <c r="K721" s="21"/>
      <c r="L721" s="21"/>
      <c r="M721" s="21"/>
      <c r="N721" s="21"/>
    </row>
    <row r="722" spans="1:14">
      <c r="A722" s="21"/>
      <c r="B722" s="21"/>
      <c r="C722" s="21"/>
      <c r="D722" s="21"/>
      <c r="E722" s="21"/>
      <c r="F722" s="21"/>
      <c r="G722" s="5"/>
      <c r="H722" s="5"/>
      <c r="I722" s="5"/>
      <c r="J722" s="21"/>
      <c r="K722" s="21"/>
      <c r="L722" s="21"/>
      <c r="M722" s="21"/>
      <c r="N722" s="21"/>
    </row>
    <row r="723" spans="1:14">
      <c r="A723" s="21"/>
      <c r="B723" s="21"/>
      <c r="C723" s="21"/>
      <c r="D723" s="21"/>
      <c r="E723" s="21"/>
      <c r="F723" s="21"/>
      <c r="G723" s="5"/>
      <c r="H723" s="5"/>
      <c r="I723" s="5"/>
      <c r="J723" s="21"/>
      <c r="K723" s="21"/>
      <c r="L723" s="21"/>
      <c r="M723" s="21"/>
      <c r="N723" s="21"/>
    </row>
    <row r="724" spans="1:14">
      <c r="A724" s="21"/>
      <c r="B724" s="21"/>
      <c r="C724" s="21"/>
      <c r="D724" s="21"/>
      <c r="E724" s="21"/>
      <c r="F724" s="21"/>
      <c r="G724" s="5"/>
      <c r="H724" s="5"/>
      <c r="I724" s="5"/>
      <c r="J724" s="21"/>
      <c r="K724" s="21"/>
      <c r="L724" s="21"/>
      <c r="M724" s="21"/>
      <c r="N724" s="21"/>
    </row>
    <row r="725" spans="1:14">
      <c r="A725" s="21"/>
      <c r="B725" s="21"/>
      <c r="C725" s="21"/>
      <c r="D725" s="21"/>
      <c r="E725" s="21"/>
      <c r="F725" s="21"/>
      <c r="G725" s="5"/>
      <c r="H725" s="5"/>
      <c r="I725" s="5"/>
      <c r="J725" s="21"/>
      <c r="K725" s="21"/>
      <c r="L725" s="21"/>
      <c r="M725" s="21"/>
      <c r="N725" s="21"/>
    </row>
    <row r="726" spans="1:14">
      <c r="A726" s="21"/>
      <c r="B726" s="21"/>
      <c r="C726" s="21"/>
      <c r="D726" s="21"/>
      <c r="E726" s="21"/>
      <c r="F726" s="21"/>
      <c r="G726" s="5"/>
      <c r="H726" s="5"/>
      <c r="I726" s="5"/>
      <c r="J726" s="21"/>
      <c r="K726" s="21"/>
      <c r="L726" s="21"/>
      <c r="M726" s="21"/>
      <c r="N726" s="21"/>
    </row>
    <row r="727" spans="1:14">
      <c r="A727" s="21"/>
      <c r="B727" s="21"/>
      <c r="C727" s="21"/>
      <c r="D727" s="21"/>
      <c r="E727" s="21"/>
      <c r="F727" s="21"/>
      <c r="G727" s="5"/>
      <c r="H727" s="5"/>
      <c r="I727" s="5"/>
      <c r="J727" s="21"/>
      <c r="K727" s="21"/>
      <c r="L727" s="21"/>
      <c r="M727" s="21"/>
      <c r="N727" s="21"/>
    </row>
    <row r="728" spans="1:14">
      <c r="A728" s="21"/>
      <c r="B728" s="21"/>
      <c r="C728" s="21"/>
      <c r="D728" s="21"/>
      <c r="E728" s="21"/>
      <c r="F728" s="21"/>
      <c r="G728" s="5"/>
      <c r="H728" s="5"/>
      <c r="I728" s="5"/>
      <c r="J728" s="21"/>
      <c r="K728" s="21"/>
      <c r="L728" s="21"/>
      <c r="M728" s="21"/>
      <c r="N728" s="21"/>
    </row>
    <row r="729" spans="1:14">
      <c r="A729" s="21"/>
      <c r="B729" s="21"/>
      <c r="C729" s="21"/>
      <c r="D729" s="21"/>
      <c r="E729" s="21"/>
      <c r="F729" s="21"/>
      <c r="G729" s="5"/>
      <c r="H729" s="5"/>
      <c r="I729" s="5"/>
      <c r="J729" s="21"/>
      <c r="K729" s="21"/>
      <c r="L729" s="21"/>
      <c r="M729" s="21"/>
      <c r="N729" s="21"/>
    </row>
    <row r="730" spans="1:14">
      <c r="A730" s="21"/>
      <c r="B730" s="21"/>
      <c r="C730" s="21"/>
      <c r="D730" s="21"/>
      <c r="E730" s="21"/>
      <c r="F730" s="21"/>
      <c r="G730" s="5"/>
      <c r="H730" s="5"/>
      <c r="I730" s="5"/>
      <c r="J730" s="21"/>
      <c r="K730" s="21"/>
      <c r="L730" s="21"/>
      <c r="M730" s="21"/>
      <c r="N730" s="21"/>
    </row>
    <row r="731" spans="1:14">
      <c r="A731" s="21"/>
      <c r="B731" s="21"/>
      <c r="C731" s="21"/>
      <c r="D731" s="21"/>
      <c r="E731" s="21"/>
      <c r="F731" s="21"/>
      <c r="G731" s="5"/>
      <c r="H731" s="5"/>
      <c r="I731" s="5"/>
      <c r="J731" s="21"/>
      <c r="K731" s="21"/>
      <c r="L731" s="21"/>
      <c r="M731" s="21"/>
      <c r="N731" s="21"/>
    </row>
    <row r="732" spans="1:14">
      <c r="A732" s="21"/>
      <c r="B732" s="21"/>
      <c r="C732" s="21"/>
      <c r="D732" s="21"/>
      <c r="E732" s="21"/>
      <c r="F732" s="21"/>
      <c r="G732" s="5"/>
      <c r="H732" s="5"/>
      <c r="I732" s="5"/>
      <c r="J732" s="21"/>
      <c r="K732" s="21"/>
      <c r="L732" s="21"/>
      <c r="M732" s="21"/>
      <c r="N732" s="21"/>
    </row>
    <row r="733" spans="1:14">
      <c r="A733" s="21"/>
      <c r="B733" s="21"/>
      <c r="C733" s="21"/>
      <c r="D733" s="21"/>
      <c r="E733" s="21"/>
      <c r="F733" s="21"/>
      <c r="G733" s="5"/>
      <c r="H733" s="5"/>
      <c r="I733" s="5"/>
      <c r="J733" s="21"/>
      <c r="K733" s="21"/>
      <c r="L733" s="21"/>
      <c r="M733" s="21"/>
      <c r="N733" s="21"/>
    </row>
    <row r="734" spans="1:14">
      <c r="A734" s="21"/>
      <c r="B734" s="21"/>
      <c r="C734" s="21"/>
      <c r="D734" s="21"/>
      <c r="E734" s="21"/>
      <c r="F734" s="21"/>
      <c r="G734" s="5"/>
      <c r="H734" s="5"/>
      <c r="I734" s="5"/>
      <c r="J734" s="21"/>
      <c r="K734" s="21"/>
      <c r="L734" s="21"/>
      <c r="M734" s="21"/>
      <c r="N734" s="21"/>
    </row>
    <row r="735" spans="1:14">
      <c r="A735" s="21"/>
      <c r="B735" s="21"/>
      <c r="C735" s="21"/>
      <c r="D735" s="21"/>
      <c r="E735" s="21"/>
      <c r="F735" s="21"/>
      <c r="G735" s="5"/>
      <c r="H735" s="5"/>
      <c r="I735" s="5"/>
      <c r="J735" s="21"/>
      <c r="K735" s="21"/>
      <c r="L735" s="21"/>
      <c r="M735" s="21"/>
      <c r="N735" s="21"/>
    </row>
    <row r="736" spans="1:14">
      <c r="A736" s="21"/>
      <c r="B736" s="21"/>
      <c r="C736" s="21"/>
      <c r="D736" s="21"/>
      <c r="E736" s="21"/>
      <c r="F736" s="21"/>
      <c r="G736" s="5"/>
      <c r="H736" s="5"/>
      <c r="I736" s="5"/>
      <c r="J736" s="21"/>
      <c r="K736" s="21"/>
      <c r="L736" s="21"/>
      <c r="M736" s="21"/>
      <c r="N736" s="21"/>
    </row>
    <row r="737" spans="1:14">
      <c r="A737" s="21"/>
      <c r="B737" s="21"/>
      <c r="C737" s="21"/>
      <c r="D737" s="21"/>
      <c r="E737" s="21"/>
      <c r="F737" s="21"/>
      <c r="G737" s="5"/>
      <c r="H737" s="5"/>
      <c r="I737" s="5"/>
      <c r="J737" s="21"/>
      <c r="K737" s="21"/>
      <c r="L737" s="21"/>
      <c r="M737" s="21"/>
      <c r="N737" s="21"/>
    </row>
    <row r="738" spans="1:14">
      <c r="A738" s="21"/>
      <c r="B738" s="21"/>
      <c r="C738" s="21"/>
      <c r="D738" s="21"/>
      <c r="E738" s="21"/>
      <c r="F738" s="21"/>
      <c r="G738" s="5"/>
      <c r="H738" s="5"/>
      <c r="I738" s="5"/>
      <c r="J738" s="21"/>
      <c r="K738" s="21"/>
      <c r="L738" s="21"/>
      <c r="M738" s="21"/>
      <c r="N738" s="21"/>
    </row>
    <row r="739" spans="1:14">
      <c r="A739" s="21"/>
      <c r="B739" s="21"/>
      <c r="C739" s="21"/>
      <c r="D739" s="21"/>
      <c r="E739" s="21"/>
      <c r="F739" s="21"/>
      <c r="G739" s="5"/>
      <c r="H739" s="5"/>
      <c r="I739" s="5"/>
      <c r="J739" s="21"/>
      <c r="K739" s="21"/>
      <c r="L739" s="21"/>
      <c r="M739" s="21"/>
      <c r="N739" s="21"/>
    </row>
    <row r="740" spans="1:14">
      <c r="A740" s="21"/>
      <c r="B740" s="21"/>
      <c r="C740" s="21"/>
      <c r="D740" s="21"/>
      <c r="E740" s="21"/>
      <c r="F740" s="21"/>
      <c r="G740" s="5"/>
      <c r="H740" s="5"/>
      <c r="I740" s="5"/>
      <c r="J740" s="21"/>
      <c r="K740" s="21"/>
      <c r="L740" s="21"/>
      <c r="M740" s="21"/>
      <c r="N740" s="21"/>
    </row>
    <row r="741" spans="1:14">
      <c r="A741" s="21"/>
      <c r="B741" s="21"/>
      <c r="C741" s="21"/>
      <c r="D741" s="21"/>
      <c r="E741" s="21"/>
      <c r="F741" s="21"/>
      <c r="G741" s="5"/>
      <c r="H741" s="5"/>
      <c r="I741" s="5"/>
      <c r="J741" s="21"/>
      <c r="K741" s="21"/>
      <c r="L741" s="21"/>
      <c r="M741" s="21"/>
      <c r="N741" s="21"/>
    </row>
    <row r="742" spans="1:14">
      <c r="A742" s="21"/>
      <c r="B742" s="21"/>
      <c r="C742" s="21"/>
      <c r="D742" s="21"/>
      <c r="E742" s="21"/>
      <c r="F742" s="21"/>
      <c r="G742" s="5"/>
      <c r="H742" s="5"/>
      <c r="I742" s="5"/>
      <c r="J742" s="21"/>
      <c r="K742" s="21"/>
      <c r="L742" s="21"/>
      <c r="M742" s="21"/>
      <c r="N742" s="21"/>
    </row>
    <row r="743" spans="1:14">
      <c r="A743" s="21"/>
      <c r="B743" s="21"/>
      <c r="C743" s="21"/>
      <c r="D743" s="21"/>
      <c r="E743" s="21"/>
      <c r="F743" s="21"/>
      <c r="G743" s="5"/>
      <c r="H743" s="5"/>
      <c r="I743" s="5"/>
      <c r="J743" s="21"/>
      <c r="K743" s="21"/>
      <c r="L743" s="21"/>
      <c r="M743" s="21"/>
      <c r="N743" s="21"/>
    </row>
    <row r="744" spans="1:14">
      <c r="A744" s="21"/>
      <c r="B744" s="21"/>
      <c r="C744" s="21"/>
      <c r="D744" s="21"/>
      <c r="E744" s="21"/>
      <c r="F744" s="21"/>
      <c r="G744" s="5"/>
      <c r="H744" s="5"/>
      <c r="I744" s="5"/>
      <c r="J744" s="21"/>
      <c r="K744" s="21"/>
      <c r="L744" s="21"/>
      <c r="M744" s="21"/>
      <c r="N744" s="21"/>
    </row>
    <row r="745" spans="1:14">
      <c r="A745" s="21"/>
      <c r="B745" s="21"/>
      <c r="C745" s="21"/>
      <c r="D745" s="21"/>
      <c r="E745" s="21"/>
      <c r="F745" s="21"/>
      <c r="G745" s="5"/>
      <c r="H745" s="5"/>
      <c r="I745" s="5"/>
      <c r="J745" s="21"/>
      <c r="K745" s="21"/>
      <c r="L745" s="21"/>
      <c r="M745" s="21"/>
      <c r="N745" s="21"/>
    </row>
    <row r="746" spans="1:14">
      <c r="A746" s="21"/>
      <c r="B746" s="21"/>
      <c r="C746" s="21"/>
      <c r="D746" s="21"/>
      <c r="E746" s="21"/>
      <c r="F746" s="21"/>
      <c r="G746" s="5"/>
      <c r="H746" s="5"/>
      <c r="I746" s="5"/>
      <c r="J746" s="21"/>
      <c r="K746" s="21"/>
      <c r="L746" s="21"/>
      <c r="M746" s="21"/>
      <c r="N746" s="21"/>
    </row>
    <row r="747" spans="1:14">
      <c r="A747" s="21"/>
      <c r="B747" s="21"/>
      <c r="C747" s="21"/>
      <c r="D747" s="21"/>
      <c r="E747" s="21"/>
      <c r="F747" s="21"/>
      <c r="G747" s="5"/>
      <c r="H747" s="5"/>
      <c r="I747" s="5"/>
      <c r="J747" s="21"/>
      <c r="K747" s="21"/>
      <c r="L747" s="21"/>
      <c r="M747" s="21"/>
      <c r="N747" s="21"/>
    </row>
    <row r="748" spans="1:14">
      <c r="A748" s="21"/>
      <c r="B748" s="21"/>
      <c r="C748" s="21"/>
      <c r="D748" s="21"/>
      <c r="E748" s="21"/>
      <c r="F748" s="21"/>
      <c r="G748" s="5"/>
      <c r="H748" s="5"/>
      <c r="I748" s="5"/>
      <c r="J748" s="21"/>
      <c r="K748" s="21"/>
      <c r="L748" s="21"/>
      <c r="M748" s="21"/>
      <c r="N748" s="21"/>
    </row>
    <row r="749" spans="1:14">
      <c r="A749" s="21"/>
      <c r="B749" s="21"/>
      <c r="C749" s="21"/>
      <c r="D749" s="21"/>
      <c r="E749" s="21"/>
      <c r="F749" s="21"/>
      <c r="G749" s="5"/>
      <c r="H749" s="5"/>
      <c r="I749" s="5"/>
      <c r="J749" s="21"/>
      <c r="K749" s="21"/>
      <c r="L749" s="21"/>
      <c r="M749" s="21"/>
      <c r="N749" s="21"/>
    </row>
    <row r="750" spans="1:14">
      <c r="A750" s="21"/>
      <c r="B750" s="21"/>
      <c r="C750" s="21"/>
      <c r="D750" s="21"/>
      <c r="E750" s="21"/>
      <c r="F750" s="21"/>
      <c r="G750" s="5"/>
      <c r="H750" s="5"/>
      <c r="I750" s="5"/>
      <c r="J750" s="21"/>
      <c r="K750" s="21"/>
      <c r="L750" s="21"/>
      <c r="M750" s="21"/>
      <c r="N750" s="21"/>
    </row>
    <row r="751" spans="1:14">
      <c r="A751" s="21"/>
      <c r="B751" s="21"/>
      <c r="C751" s="21"/>
      <c r="D751" s="21"/>
      <c r="E751" s="21"/>
      <c r="F751" s="21"/>
      <c r="G751" s="5"/>
      <c r="H751" s="5"/>
      <c r="I751" s="5"/>
      <c r="J751" s="21"/>
      <c r="K751" s="21"/>
      <c r="L751" s="21"/>
      <c r="M751" s="21"/>
      <c r="N751" s="21"/>
    </row>
    <row r="752" spans="1:14">
      <c r="A752" s="21"/>
      <c r="B752" s="21"/>
      <c r="C752" s="21"/>
      <c r="D752" s="21"/>
      <c r="E752" s="21"/>
      <c r="F752" s="21"/>
      <c r="G752" s="5"/>
      <c r="H752" s="5"/>
      <c r="I752" s="5"/>
      <c r="J752" s="21"/>
      <c r="K752" s="21"/>
      <c r="L752" s="21"/>
      <c r="M752" s="21"/>
      <c r="N752" s="21"/>
    </row>
    <row r="753" spans="1:14">
      <c r="A753" s="21"/>
      <c r="B753" s="21"/>
      <c r="C753" s="21"/>
      <c r="D753" s="21"/>
      <c r="E753" s="21"/>
      <c r="F753" s="21"/>
      <c r="G753" s="5"/>
      <c r="H753" s="5"/>
      <c r="I753" s="5"/>
      <c r="J753" s="21"/>
      <c r="K753" s="21"/>
      <c r="L753" s="21"/>
      <c r="M753" s="21"/>
      <c r="N753" s="21"/>
    </row>
    <row r="754" spans="1:14">
      <c r="A754" s="21"/>
      <c r="B754" s="21"/>
      <c r="C754" s="21"/>
      <c r="D754" s="21"/>
      <c r="E754" s="21"/>
      <c r="F754" s="21"/>
      <c r="G754" s="5"/>
      <c r="H754" s="5"/>
      <c r="I754" s="5"/>
      <c r="J754" s="21"/>
      <c r="K754" s="21"/>
      <c r="L754" s="21"/>
      <c r="M754" s="21"/>
      <c r="N754" s="21"/>
    </row>
    <row r="755" spans="1:14">
      <c r="A755" s="21"/>
      <c r="B755" s="21"/>
      <c r="C755" s="21"/>
      <c r="D755" s="21"/>
      <c r="E755" s="21"/>
      <c r="F755" s="21"/>
      <c r="G755" s="5"/>
      <c r="H755" s="5"/>
      <c r="I755" s="5"/>
      <c r="J755" s="21"/>
      <c r="K755" s="21"/>
      <c r="L755" s="21"/>
      <c r="M755" s="21"/>
      <c r="N755" s="21"/>
    </row>
    <row r="756" spans="1:14">
      <c r="A756" s="21"/>
      <c r="B756" s="21"/>
      <c r="C756" s="21"/>
      <c r="D756" s="21"/>
      <c r="E756" s="21"/>
      <c r="F756" s="21"/>
      <c r="G756" s="5"/>
      <c r="H756" s="5"/>
      <c r="I756" s="5"/>
      <c r="J756" s="21"/>
      <c r="K756" s="21"/>
      <c r="L756" s="21"/>
      <c r="M756" s="21"/>
      <c r="N756" s="21"/>
    </row>
    <row r="757" spans="1:14">
      <c r="A757" s="21"/>
      <c r="B757" s="21"/>
      <c r="C757" s="21"/>
      <c r="D757" s="21"/>
      <c r="E757" s="21"/>
      <c r="F757" s="21"/>
      <c r="G757" s="5"/>
      <c r="H757" s="5"/>
      <c r="I757" s="5"/>
      <c r="J757" s="21"/>
      <c r="K757" s="21"/>
      <c r="L757" s="21"/>
      <c r="M757" s="21"/>
      <c r="N757" s="21"/>
    </row>
    <row r="758" spans="1:14">
      <c r="A758" s="21"/>
      <c r="B758" s="21"/>
      <c r="C758" s="21"/>
      <c r="D758" s="21"/>
      <c r="E758" s="21"/>
      <c r="F758" s="21"/>
      <c r="G758" s="5"/>
      <c r="H758" s="5"/>
      <c r="I758" s="5"/>
      <c r="J758" s="21"/>
      <c r="K758" s="21"/>
      <c r="L758" s="21"/>
      <c r="M758" s="21"/>
      <c r="N758" s="21"/>
    </row>
    <row r="759" spans="1:14">
      <c r="A759" s="21"/>
      <c r="B759" s="21"/>
      <c r="C759" s="21"/>
      <c r="D759" s="21"/>
      <c r="E759" s="21"/>
      <c r="F759" s="21"/>
      <c r="G759" s="5"/>
      <c r="H759" s="5"/>
      <c r="I759" s="5"/>
      <c r="J759" s="21"/>
      <c r="K759" s="21"/>
      <c r="L759" s="21"/>
      <c r="M759" s="21"/>
      <c r="N759" s="21"/>
    </row>
    <row r="760" spans="1:14">
      <c r="A760" s="21"/>
      <c r="B760" s="21"/>
      <c r="C760" s="21"/>
      <c r="D760" s="21"/>
      <c r="E760" s="21"/>
      <c r="F760" s="21"/>
      <c r="G760" s="5"/>
      <c r="H760" s="5"/>
      <c r="I760" s="5"/>
      <c r="J760" s="21"/>
      <c r="K760" s="21"/>
      <c r="L760" s="21"/>
      <c r="M760" s="21"/>
      <c r="N760" s="21"/>
    </row>
    <row r="761" spans="1:14">
      <c r="A761" s="21"/>
      <c r="B761" s="21"/>
      <c r="C761" s="21"/>
      <c r="D761" s="21"/>
      <c r="E761" s="21"/>
      <c r="F761" s="21"/>
      <c r="G761" s="5"/>
      <c r="H761" s="5"/>
      <c r="I761" s="5"/>
      <c r="J761" s="21"/>
      <c r="K761" s="21"/>
      <c r="L761" s="21"/>
      <c r="M761" s="21"/>
      <c r="N761" s="21"/>
    </row>
    <row r="762" spans="1:14">
      <c r="A762" s="21"/>
      <c r="B762" s="21"/>
      <c r="C762" s="21"/>
      <c r="D762" s="21"/>
      <c r="E762" s="21"/>
      <c r="F762" s="21"/>
      <c r="G762" s="5"/>
      <c r="H762" s="5"/>
      <c r="I762" s="5"/>
      <c r="J762" s="21"/>
      <c r="K762" s="21"/>
      <c r="L762" s="21"/>
      <c r="M762" s="21"/>
      <c r="N762" s="21"/>
    </row>
    <row r="763" spans="1:14">
      <c r="A763" s="21"/>
      <c r="B763" s="21"/>
      <c r="C763" s="21"/>
      <c r="D763" s="21"/>
      <c r="E763" s="21"/>
      <c r="F763" s="21"/>
      <c r="G763" s="5"/>
      <c r="H763" s="5"/>
      <c r="I763" s="5"/>
      <c r="J763" s="21"/>
      <c r="K763" s="21"/>
      <c r="L763" s="21"/>
      <c r="M763" s="21"/>
      <c r="N763" s="21"/>
    </row>
    <row r="764" spans="1:14">
      <c r="A764" s="21"/>
      <c r="B764" s="21"/>
      <c r="C764" s="21"/>
      <c r="D764" s="21"/>
      <c r="E764" s="21"/>
      <c r="F764" s="21"/>
      <c r="G764" s="5"/>
      <c r="H764" s="5"/>
      <c r="I764" s="5"/>
      <c r="J764" s="21"/>
      <c r="K764" s="21"/>
      <c r="L764" s="21"/>
      <c r="M764" s="21"/>
      <c r="N764" s="21"/>
    </row>
    <row r="765" spans="1:14">
      <c r="A765" s="21"/>
      <c r="B765" s="21"/>
      <c r="C765" s="21"/>
      <c r="D765" s="21"/>
      <c r="E765" s="21"/>
      <c r="F765" s="21"/>
      <c r="G765" s="5"/>
      <c r="H765" s="5"/>
      <c r="I765" s="5"/>
      <c r="J765" s="21"/>
      <c r="K765" s="21"/>
      <c r="L765" s="21"/>
      <c r="M765" s="21"/>
      <c r="N765" s="21"/>
    </row>
    <row r="766" spans="1:14">
      <c r="A766" s="21"/>
      <c r="B766" s="21"/>
      <c r="C766" s="21"/>
      <c r="D766" s="21"/>
      <c r="E766" s="21"/>
      <c r="F766" s="21"/>
      <c r="G766" s="5"/>
      <c r="H766" s="5"/>
      <c r="I766" s="5"/>
      <c r="J766" s="21"/>
      <c r="K766" s="21"/>
      <c r="L766" s="21"/>
      <c r="M766" s="21"/>
      <c r="N766" s="21"/>
    </row>
    <row r="767" spans="1:14">
      <c r="A767" s="21"/>
      <c r="B767" s="21"/>
      <c r="C767" s="21"/>
      <c r="D767" s="21"/>
      <c r="E767" s="21"/>
      <c r="F767" s="21"/>
      <c r="G767" s="5"/>
      <c r="H767" s="5"/>
      <c r="I767" s="5"/>
      <c r="J767" s="21"/>
      <c r="K767" s="21"/>
      <c r="L767" s="21"/>
      <c r="M767" s="21"/>
      <c r="N767" s="21"/>
    </row>
    <row r="768" spans="1:14">
      <c r="A768" s="21"/>
      <c r="B768" s="21"/>
      <c r="C768" s="21"/>
      <c r="D768" s="21"/>
      <c r="E768" s="21"/>
      <c r="F768" s="21"/>
      <c r="G768" s="5"/>
      <c r="H768" s="5"/>
      <c r="I768" s="5"/>
      <c r="J768" s="21"/>
      <c r="K768" s="21"/>
      <c r="L768" s="21"/>
      <c r="M768" s="21"/>
      <c r="N768" s="21"/>
    </row>
    <row r="769" spans="1:14">
      <c r="A769" s="21"/>
      <c r="B769" s="21"/>
      <c r="C769" s="21"/>
      <c r="D769" s="21"/>
      <c r="E769" s="21"/>
      <c r="F769" s="21"/>
      <c r="G769" s="5"/>
      <c r="H769" s="5"/>
      <c r="I769" s="5"/>
      <c r="J769" s="21"/>
      <c r="K769" s="21"/>
      <c r="L769" s="21"/>
      <c r="M769" s="21"/>
      <c r="N769" s="21"/>
    </row>
    <row r="770" spans="1:14">
      <c r="A770" s="21"/>
      <c r="B770" s="21"/>
      <c r="C770" s="21"/>
      <c r="D770" s="21"/>
      <c r="E770" s="21"/>
      <c r="F770" s="21"/>
      <c r="G770" s="5"/>
      <c r="H770" s="5"/>
      <c r="I770" s="5"/>
      <c r="J770" s="21"/>
      <c r="K770" s="21"/>
      <c r="L770" s="21"/>
      <c r="M770" s="21"/>
      <c r="N770" s="21"/>
    </row>
    <row r="771" spans="1:14">
      <c r="A771" s="21"/>
      <c r="B771" s="21"/>
      <c r="C771" s="21"/>
      <c r="D771" s="21"/>
      <c r="E771" s="21"/>
      <c r="F771" s="21"/>
      <c r="G771" s="5"/>
      <c r="H771" s="5"/>
      <c r="I771" s="5"/>
      <c r="J771" s="21"/>
      <c r="K771" s="21"/>
      <c r="L771" s="21"/>
      <c r="M771" s="21"/>
      <c r="N771" s="21"/>
    </row>
    <row r="772" spans="1:14">
      <c r="A772" s="21"/>
      <c r="B772" s="21"/>
      <c r="C772" s="21"/>
      <c r="D772" s="21"/>
      <c r="E772" s="21"/>
      <c r="F772" s="21"/>
      <c r="G772" s="5"/>
      <c r="H772" s="5"/>
      <c r="I772" s="5"/>
      <c r="J772" s="21"/>
      <c r="K772" s="21"/>
      <c r="L772" s="21"/>
      <c r="M772" s="21"/>
      <c r="N772" s="21"/>
    </row>
    <row r="773" spans="1:14">
      <c r="A773" s="21"/>
      <c r="B773" s="21"/>
      <c r="C773" s="21"/>
      <c r="D773" s="21"/>
      <c r="E773" s="21"/>
      <c r="F773" s="21"/>
      <c r="G773" s="5"/>
      <c r="H773" s="5"/>
      <c r="I773" s="5"/>
      <c r="J773" s="21"/>
      <c r="K773" s="21"/>
      <c r="L773" s="21"/>
      <c r="M773" s="21"/>
      <c r="N773" s="21"/>
    </row>
    <row r="774" spans="1:14">
      <c r="A774" s="21"/>
      <c r="B774" s="21"/>
      <c r="C774" s="21"/>
      <c r="D774" s="21"/>
      <c r="E774" s="21"/>
      <c r="F774" s="21"/>
      <c r="G774" s="5"/>
      <c r="H774" s="5"/>
      <c r="I774" s="5"/>
      <c r="J774" s="21"/>
      <c r="K774" s="21"/>
      <c r="L774" s="21"/>
      <c r="M774" s="21"/>
      <c r="N774" s="21"/>
    </row>
    <row r="775" spans="1:14">
      <c r="A775" s="21"/>
      <c r="B775" s="21"/>
      <c r="C775" s="21"/>
      <c r="D775" s="21"/>
      <c r="E775" s="21"/>
      <c r="F775" s="21"/>
      <c r="G775" s="5"/>
      <c r="H775" s="5"/>
      <c r="I775" s="5"/>
      <c r="J775" s="21"/>
      <c r="K775" s="21"/>
      <c r="L775" s="21"/>
      <c r="M775" s="21"/>
      <c r="N775" s="21"/>
    </row>
    <row r="776" spans="1:14">
      <c r="A776" s="21"/>
      <c r="B776" s="21"/>
      <c r="C776" s="21"/>
      <c r="D776" s="21"/>
      <c r="E776" s="21"/>
      <c r="F776" s="21"/>
      <c r="G776" s="5"/>
      <c r="H776" s="5"/>
      <c r="I776" s="5"/>
      <c r="J776" s="21"/>
      <c r="K776" s="21"/>
      <c r="L776" s="21"/>
      <c r="M776" s="21"/>
      <c r="N776" s="21"/>
    </row>
    <row r="777" spans="1:14">
      <c r="A777" s="21"/>
      <c r="B777" s="21"/>
      <c r="C777" s="21"/>
      <c r="D777" s="21"/>
      <c r="E777" s="21"/>
      <c r="F777" s="21"/>
      <c r="G777" s="5"/>
      <c r="H777" s="5"/>
      <c r="I777" s="5"/>
      <c r="J777" s="21"/>
      <c r="K777" s="21"/>
      <c r="L777" s="21"/>
      <c r="M777" s="21"/>
      <c r="N777" s="21"/>
    </row>
    <row r="778" spans="1:14">
      <c r="A778" s="21"/>
      <c r="B778" s="21"/>
      <c r="C778" s="21"/>
      <c r="D778" s="21"/>
      <c r="E778" s="21"/>
      <c r="F778" s="21"/>
      <c r="G778" s="5"/>
      <c r="H778" s="5"/>
      <c r="I778" s="5"/>
      <c r="J778" s="21"/>
      <c r="K778" s="21"/>
      <c r="L778" s="21"/>
      <c r="M778" s="21"/>
      <c r="N778" s="21"/>
    </row>
    <row r="779" spans="1:14">
      <c r="A779" s="21"/>
      <c r="B779" s="21"/>
      <c r="C779" s="21"/>
      <c r="D779" s="21"/>
      <c r="E779" s="21"/>
      <c r="F779" s="21"/>
      <c r="G779" s="5"/>
      <c r="H779" s="5"/>
      <c r="I779" s="5"/>
      <c r="J779" s="21"/>
      <c r="K779" s="21"/>
      <c r="L779" s="21"/>
      <c r="M779" s="21"/>
      <c r="N779" s="21"/>
    </row>
    <row r="780" spans="1:14">
      <c r="A780" s="21"/>
      <c r="B780" s="21"/>
      <c r="C780" s="21"/>
      <c r="D780" s="21"/>
      <c r="E780" s="21"/>
      <c r="F780" s="21"/>
      <c r="G780" s="5"/>
      <c r="H780" s="5"/>
      <c r="I780" s="5"/>
      <c r="J780" s="21"/>
      <c r="K780" s="21"/>
      <c r="L780" s="21"/>
      <c r="M780" s="21"/>
      <c r="N780" s="21"/>
    </row>
    <row r="781" spans="1:14">
      <c r="A781" s="21"/>
      <c r="B781" s="21"/>
      <c r="C781" s="21"/>
      <c r="D781" s="21"/>
      <c r="E781" s="21"/>
      <c r="F781" s="21"/>
      <c r="G781" s="5"/>
      <c r="H781" s="5"/>
      <c r="I781" s="5"/>
      <c r="J781" s="21"/>
      <c r="K781" s="21"/>
      <c r="L781" s="21"/>
      <c r="M781" s="21"/>
      <c r="N781" s="21"/>
    </row>
    <row r="782" spans="1:14">
      <c r="A782" s="21"/>
      <c r="B782" s="21"/>
      <c r="C782" s="21"/>
      <c r="D782" s="21"/>
      <c r="E782" s="21"/>
      <c r="F782" s="21"/>
      <c r="G782" s="5"/>
      <c r="H782" s="5"/>
      <c r="I782" s="5"/>
      <c r="J782" s="21"/>
      <c r="K782" s="21"/>
      <c r="L782" s="21"/>
      <c r="M782" s="21"/>
      <c r="N782" s="21"/>
    </row>
    <row r="783" spans="1:14">
      <c r="A783" s="21"/>
      <c r="B783" s="21"/>
      <c r="C783" s="21"/>
      <c r="D783" s="21"/>
      <c r="E783" s="21"/>
      <c r="F783" s="21"/>
      <c r="G783" s="5"/>
      <c r="H783" s="5"/>
      <c r="I783" s="5"/>
      <c r="J783" s="21"/>
      <c r="K783" s="21"/>
      <c r="L783" s="21"/>
      <c r="M783" s="21"/>
      <c r="N783" s="21"/>
    </row>
    <row r="784" spans="1:14">
      <c r="A784" s="21"/>
      <c r="B784" s="21"/>
      <c r="C784" s="21"/>
      <c r="D784" s="21"/>
      <c r="E784" s="21"/>
      <c r="F784" s="21"/>
      <c r="G784" s="5"/>
      <c r="H784" s="5"/>
      <c r="I784" s="5"/>
      <c r="J784" s="21"/>
      <c r="K784" s="21"/>
      <c r="L784" s="21"/>
      <c r="M784" s="21"/>
      <c r="N784" s="21"/>
    </row>
    <row r="785" spans="1:14">
      <c r="A785" s="21"/>
      <c r="B785" s="21"/>
      <c r="C785" s="21"/>
      <c r="D785" s="21"/>
      <c r="E785" s="21"/>
      <c r="F785" s="21"/>
      <c r="G785" s="5"/>
      <c r="H785" s="5"/>
      <c r="I785" s="5"/>
      <c r="J785" s="21"/>
      <c r="K785" s="21"/>
      <c r="L785" s="21"/>
      <c r="M785" s="21"/>
      <c r="N785" s="21"/>
    </row>
    <row r="786" spans="1:14">
      <c r="A786" s="21"/>
      <c r="B786" s="21"/>
      <c r="C786" s="21"/>
      <c r="D786" s="21"/>
      <c r="E786" s="21"/>
      <c r="F786" s="21"/>
      <c r="G786" s="5"/>
      <c r="H786" s="5"/>
      <c r="I786" s="5"/>
      <c r="J786" s="21"/>
      <c r="K786" s="21"/>
      <c r="L786" s="21"/>
      <c r="M786" s="21"/>
      <c r="N786" s="21"/>
    </row>
    <row r="787" spans="1:14">
      <c r="A787" s="21"/>
      <c r="B787" s="21"/>
      <c r="C787" s="21"/>
      <c r="D787" s="21"/>
      <c r="E787" s="21"/>
      <c r="F787" s="21"/>
      <c r="G787" s="5"/>
      <c r="H787" s="5"/>
      <c r="I787" s="5"/>
      <c r="J787" s="21"/>
      <c r="K787" s="21"/>
      <c r="L787" s="21"/>
      <c r="M787" s="21"/>
      <c r="N787" s="21"/>
    </row>
    <row r="788" spans="1:14">
      <c r="A788" s="21"/>
      <c r="B788" s="21"/>
      <c r="C788" s="21"/>
      <c r="D788" s="21"/>
      <c r="E788" s="21"/>
      <c r="F788" s="21"/>
      <c r="G788" s="5"/>
      <c r="H788" s="5"/>
      <c r="I788" s="5"/>
      <c r="J788" s="21"/>
      <c r="K788" s="21"/>
      <c r="L788" s="21"/>
      <c r="M788" s="21"/>
      <c r="N788" s="21"/>
    </row>
    <row r="789" spans="1:14">
      <c r="A789" s="21"/>
      <c r="B789" s="21"/>
      <c r="C789" s="21"/>
      <c r="D789" s="21"/>
      <c r="E789" s="21"/>
      <c r="F789" s="21"/>
      <c r="G789" s="5"/>
      <c r="H789" s="5"/>
      <c r="I789" s="5"/>
      <c r="J789" s="21"/>
      <c r="K789" s="21"/>
      <c r="L789" s="21"/>
      <c r="M789" s="21"/>
      <c r="N789" s="21"/>
    </row>
    <row r="790" spans="1:14">
      <c r="A790" s="21"/>
      <c r="B790" s="21"/>
      <c r="C790" s="21"/>
      <c r="D790" s="21"/>
      <c r="E790" s="21"/>
      <c r="F790" s="21"/>
      <c r="G790" s="5"/>
      <c r="H790" s="5"/>
      <c r="I790" s="5"/>
      <c r="J790" s="21"/>
      <c r="K790" s="21"/>
      <c r="L790" s="21"/>
      <c r="M790" s="21"/>
      <c r="N790" s="21"/>
    </row>
    <row r="791" spans="1:14">
      <c r="A791" s="21"/>
      <c r="B791" s="21"/>
      <c r="C791" s="21"/>
      <c r="D791" s="21"/>
      <c r="E791" s="21"/>
      <c r="F791" s="21"/>
      <c r="G791" s="5"/>
      <c r="H791" s="5"/>
      <c r="I791" s="5"/>
      <c r="J791" s="21"/>
      <c r="K791" s="21"/>
      <c r="L791" s="21"/>
      <c r="M791" s="21"/>
      <c r="N791" s="21"/>
    </row>
    <row r="792" spans="1:14">
      <c r="A792" s="21"/>
      <c r="B792" s="21"/>
      <c r="C792" s="21"/>
      <c r="D792" s="21"/>
      <c r="E792" s="21"/>
      <c r="F792" s="21"/>
      <c r="G792" s="5"/>
      <c r="H792" s="5"/>
      <c r="I792" s="5"/>
      <c r="J792" s="21"/>
      <c r="K792" s="21"/>
      <c r="L792" s="21"/>
      <c r="M792" s="21"/>
      <c r="N792" s="21"/>
    </row>
    <row r="793" spans="1:14">
      <c r="A793" s="21"/>
      <c r="B793" s="21"/>
      <c r="C793" s="21"/>
      <c r="D793" s="21"/>
      <c r="E793" s="21"/>
      <c r="F793" s="21"/>
      <c r="G793" s="5"/>
      <c r="H793" s="5"/>
      <c r="I793" s="5"/>
      <c r="J793" s="21"/>
      <c r="K793" s="21"/>
      <c r="L793" s="21"/>
      <c r="M793" s="21"/>
      <c r="N793" s="21"/>
    </row>
    <row r="794" spans="1:14">
      <c r="A794" s="21"/>
      <c r="B794" s="21"/>
      <c r="C794" s="21"/>
      <c r="D794" s="21"/>
      <c r="E794" s="21"/>
      <c r="F794" s="21"/>
      <c r="G794" s="5"/>
      <c r="H794" s="5"/>
      <c r="I794" s="5"/>
      <c r="J794" s="21"/>
      <c r="K794" s="21"/>
      <c r="L794" s="21"/>
      <c r="M794" s="21"/>
      <c r="N794" s="21"/>
    </row>
    <row r="795" spans="1:14">
      <c r="A795" s="21"/>
      <c r="B795" s="21"/>
      <c r="C795" s="21"/>
      <c r="D795" s="21"/>
      <c r="E795" s="21"/>
      <c r="F795" s="21"/>
      <c r="G795" s="5"/>
      <c r="H795" s="5"/>
      <c r="I795" s="5"/>
      <c r="J795" s="21"/>
      <c r="K795" s="21"/>
      <c r="L795" s="21"/>
      <c r="M795" s="21"/>
      <c r="N795" s="21"/>
    </row>
    <row r="796" spans="1:14">
      <c r="A796" s="21"/>
      <c r="B796" s="21"/>
      <c r="C796" s="21"/>
      <c r="D796" s="21"/>
      <c r="E796" s="21"/>
      <c r="F796" s="21"/>
      <c r="G796" s="5"/>
      <c r="H796" s="5"/>
      <c r="I796" s="5"/>
      <c r="J796" s="21"/>
      <c r="K796" s="21"/>
      <c r="L796" s="21"/>
      <c r="M796" s="21"/>
      <c r="N796" s="21"/>
    </row>
    <row r="797" spans="1:14">
      <c r="A797" s="21"/>
      <c r="B797" s="21"/>
      <c r="C797" s="21"/>
      <c r="D797" s="21"/>
      <c r="E797" s="21"/>
      <c r="F797" s="21"/>
      <c r="G797" s="5"/>
      <c r="H797" s="5"/>
      <c r="I797" s="5"/>
      <c r="J797" s="21"/>
      <c r="K797" s="21"/>
      <c r="L797" s="21"/>
      <c r="M797" s="21"/>
      <c r="N797" s="21"/>
    </row>
    <row r="798" spans="1:14">
      <c r="A798" s="21"/>
      <c r="B798" s="21"/>
      <c r="C798" s="21"/>
      <c r="D798" s="21"/>
      <c r="E798" s="21"/>
      <c r="F798" s="21"/>
      <c r="G798" s="5"/>
      <c r="H798" s="5"/>
      <c r="I798" s="5"/>
      <c r="J798" s="21"/>
      <c r="K798" s="21"/>
      <c r="L798" s="21"/>
      <c r="M798" s="21"/>
      <c r="N798" s="21"/>
    </row>
    <row r="799" spans="1:14">
      <c r="A799" s="21"/>
      <c r="B799" s="21"/>
      <c r="C799" s="21"/>
      <c r="D799" s="21"/>
      <c r="E799" s="21"/>
      <c r="F799" s="21"/>
      <c r="G799" s="5"/>
      <c r="H799" s="5"/>
      <c r="I799" s="5"/>
      <c r="J799" s="21"/>
      <c r="K799" s="21"/>
      <c r="L799" s="21"/>
      <c r="M799" s="21"/>
      <c r="N799" s="21"/>
    </row>
    <row r="800" spans="1:14">
      <c r="A800" s="21"/>
      <c r="B800" s="21"/>
      <c r="C800" s="21"/>
      <c r="D800" s="21"/>
      <c r="E800" s="21"/>
      <c r="F800" s="21"/>
      <c r="G800" s="5"/>
      <c r="H800" s="5"/>
      <c r="I800" s="5"/>
      <c r="J800" s="21"/>
      <c r="K800" s="21"/>
      <c r="L800" s="21"/>
      <c r="M800" s="21"/>
      <c r="N800" s="21"/>
    </row>
    <row r="801" spans="1:14">
      <c r="A801" s="21"/>
      <c r="B801" s="21"/>
      <c r="C801" s="21"/>
      <c r="D801" s="21"/>
      <c r="E801" s="21"/>
      <c r="F801" s="21"/>
      <c r="G801" s="5"/>
      <c r="H801" s="5"/>
      <c r="I801" s="5"/>
      <c r="J801" s="21"/>
      <c r="K801" s="21"/>
      <c r="L801" s="21"/>
      <c r="M801" s="21"/>
      <c r="N801" s="21"/>
    </row>
    <row r="802" spans="1:14">
      <c r="A802" s="21"/>
      <c r="B802" s="21"/>
      <c r="C802" s="21"/>
      <c r="D802" s="21"/>
      <c r="E802" s="21"/>
      <c r="F802" s="21"/>
      <c r="G802" s="5"/>
      <c r="H802" s="5"/>
      <c r="I802" s="5"/>
      <c r="J802" s="21"/>
      <c r="K802" s="21"/>
      <c r="L802" s="21"/>
      <c r="M802" s="21"/>
      <c r="N802" s="21"/>
    </row>
    <row r="803" spans="1:14">
      <c r="A803" s="21"/>
      <c r="B803" s="21"/>
      <c r="C803" s="21"/>
      <c r="D803" s="21"/>
      <c r="E803" s="21"/>
      <c r="F803" s="21"/>
      <c r="G803" s="5"/>
      <c r="H803" s="5"/>
      <c r="I803" s="5"/>
      <c r="J803" s="21"/>
      <c r="K803" s="21"/>
      <c r="L803" s="21"/>
      <c r="M803" s="21"/>
      <c r="N803" s="21"/>
    </row>
    <row r="804" spans="1:14">
      <c r="A804" s="21"/>
      <c r="B804" s="21"/>
      <c r="C804" s="21"/>
      <c r="D804" s="21"/>
      <c r="E804" s="21"/>
      <c r="F804" s="21"/>
      <c r="G804" s="5"/>
      <c r="H804" s="5"/>
      <c r="I804" s="5"/>
      <c r="J804" s="21"/>
      <c r="K804" s="21"/>
      <c r="L804" s="21"/>
      <c r="M804" s="21"/>
      <c r="N804" s="21"/>
    </row>
    <row r="805" spans="1:14">
      <c r="A805" s="21"/>
      <c r="B805" s="21"/>
      <c r="C805" s="21"/>
      <c r="D805" s="21"/>
      <c r="E805" s="21"/>
      <c r="F805" s="21"/>
      <c r="G805" s="5"/>
      <c r="H805" s="5"/>
      <c r="I805" s="5"/>
      <c r="J805" s="21"/>
      <c r="K805" s="21"/>
      <c r="L805" s="21"/>
      <c r="M805" s="21"/>
      <c r="N805" s="21"/>
    </row>
    <row r="806" spans="1:14">
      <c r="A806" s="21"/>
      <c r="B806" s="21"/>
      <c r="C806" s="21"/>
      <c r="E806" s="21"/>
      <c r="F806" s="21"/>
      <c r="G806" s="5"/>
      <c r="H806" s="5"/>
      <c r="I806" s="5"/>
      <c r="J806" s="21"/>
      <c r="K806" s="21"/>
      <c r="L806" s="21"/>
      <c r="M806" s="21"/>
      <c r="N806" s="21"/>
    </row>
    <row r="807" spans="1:14">
      <c r="E807" s="21"/>
      <c r="F807" s="21"/>
      <c r="G807" s="5"/>
      <c r="H807" s="5"/>
      <c r="I807" s="5"/>
      <c r="J807" s="21"/>
      <c r="K807" s="21"/>
      <c r="L807" s="21"/>
      <c r="M807" s="21"/>
      <c r="N807" s="21"/>
    </row>
    <row r="808" spans="1:14">
      <c r="E808" s="21"/>
      <c r="F808" s="21"/>
      <c r="G808" s="5"/>
      <c r="H808" s="5"/>
      <c r="I808" s="5"/>
      <c r="J808" s="21"/>
      <c r="K808" s="21"/>
      <c r="L808" s="21"/>
      <c r="M808" s="21"/>
      <c r="N808" s="21"/>
    </row>
    <row r="809" spans="1:14">
      <c r="E809" s="21"/>
      <c r="F809" s="21"/>
      <c r="G809" s="5"/>
      <c r="H809" s="5"/>
      <c r="I809" s="5"/>
      <c r="J809" s="21"/>
      <c r="K809" s="21"/>
      <c r="L809" s="21"/>
      <c r="M809" s="21"/>
      <c r="N809" s="21"/>
    </row>
  </sheetData>
  <mergeCells count="113">
    <mergeCell ref="F145:G145"/>
    <mergeCell ref="A105:C105"/>
    <mergeCell ref="A106:C106"/>
    <mergeCell ref="A107:C107"/>
    <mergeCell ref="A108:C108"/>
    <mergeCell ref="A109:C109"/>
    <mergeCell ref="A110:C110"/>
    <mergeCell ref="A111:C111"/>
    <mergeCell ref="A112:C112"/>
    <mergeCell ref="A113:C113"/>
    <mergeCell ref="A114:C114"/>
    <mergeCell ref="A115:C115"/>
    <mergeCell ref="A116:C116"/>
    <mergeCell ref="A117:C117"/>
    <mergeCell ref="A118:C118"/>
    <mergeCell ref="A119:C119"/>
    <mergeCell ref="A120:C120"/>
    <mergeCell ref="A121:C121"/>
    <mergeCell ref="A122:C122"/>
    <mergeCell ref="A123:C123"/>
    <mergeCell ref="A124:C124"/>
    <mergeCell ref="A125:C125"/>
    <mergeCell ref="A126:C126"/>
    <mergeCell ref="A127:C127"/>
    <mergeCell ref="C164:D164"/>
    <mergeCell ref="C165:D165"/>
    <mergeCell ref="C166:D166"/>
    <mergeCell ref="C167:D167"/>
    <mergeCell ref="C155:D155"/>
    <mergeCell ref="C156:D156"/>
    <mergeCell ref="C157:D157"/>
    <mergeCell ref="C158:D158"/>
    <mergeCell ref="C159:D159"/>
    <mergeCell ref="C162:D162"/>
    <mergeCell ref="C163:D163"/>
    <mergeCell ref="A163:B163"/>
    <mergeCell ref="A164:B164"/>
    <mergeCell ref="A165:B165"/>
    <mergeCell ref="A166:B166"/>
    <mergeCell ref="A167:B167"/>
    <mergeCell ref="A154:B154"/>
    <mergeCell ref="A155:B155"/>
    <mergeCell ref="A156:B156"/>
    <mergeCell ref="A157:B157"/>
    <mergeCell ref="A158:B158"/>
    <mergeCell ref="A159:B159"/>
    <mergeCell ref="A162:B162"/>
    <mergeCell ref="A148:B148"/>
    <mergeCell ref="C148:D148"/>
    <mergeCell ref="A149:B149"/>
    <mergeCell ref="C149:D149"/>
    <mergeCell ref="A150:B150"/>
    <mergeCell ref="C150:D150"/>
    <mergeCell ref="A151:B151"/>
    <mergeCell ref="C151:D151"/>
    <mergeCell ref="C154:D154"/>
    <mergeCell ref="A101:C101"/>
    <mergeCell ref="A102:C102"/>
    <mergeCell ref="A103:C103"/>
    <mergeCell ref="A104:C104"/>
    <mergeCell ref="A145:D145"/>
    <mergeCell ref="A146:B146"/>
    <mergeCell ref="C146:D146"/>
    <mergeCell ref="A147:B147"/>
    <mergeCell ref="C147:D147"/>
    <mergeCell ref="A128:C128"/>
    <mergeCell ref="A129:C129"/>
    <mergeCell ref="A130:C130"/>
    <mergeCell ref="A131:C131"/>
    <mergeCell ref="A132:C132"/>
    <mergeCell ref="A133:C133"/>
    <mergeCell ref="A134:C134"/>
    <mergeCell ref="A135:C135"/>
    <mergeCell ref="A136:C136"/>
    <mergeCell ref="A137:C137"/>
    <mergeCell ref="A138:C138"/>
    <mergeCell ref="A139:C139"/>
    <mergeCell ref="A89:C89"/>
    <mergeCell ref="A90:C90"/>
    <mergeCell ref="A91:C91"/>
    <mergeCell ref="A92:C92"/>
    <mergeCell ref="A93:C93"/>
    <mergeCell ref="A94:C94"/>
    <mergeCell ref="A98:D98"/>
    <mergeCell ref="A99:C99"/>
    <mergeCell ref="A100:C100"/>
    <mergeCell ref="A80:C80"/>
    <mergeCell ref="A81:C81"/>
    <mergeCell ref="A82:C82"/>
    <mergeCell ref="A83:C83"/>
    <mergeCell ref="A84:C84"/>
    <mergeCell ref="A85:C85"/>
    <mergeCell ref="A86:C86"/>
    <mergeCell ref="A87:C87"/>
    <mergeCell ref="A88:C88"/>
    <mergeCell ref="A71:C71"/>
    <mergeCell ref="A72:C72"/>
    <mergeCell ref="A73:C73"/>
    <mergeCell ref="A74:C74"/>
    <mergeCell ref="A75:C75"/>
    <mergeCell ref="A76:C76"/>
    <mergeCell ref="A77:C77"/>
    <mergeCell ref="A78:C78"/>
    <mergeCell ref="A79:C79"/>
    <mergeCell ref="A45:A52"/>
    <mergeCell ref="A53:A56"/>
    <mergeCell ref="A57:A62"/>
    <mergeCell ref="A65:D65"/>
    <mergeCell ref="A66:C66"/>
    <mergeCell ref="A67:C67"/>
    <mergeCell ref="A68:C68"/>
    <mergeCell ref="A69:C69"/>
    <mergeCell ref="A70:C70"/>
  </mergeCells>
  <printOptions horizontalCentered="1" gridLines="1"/>
  <pageMargins left="0.25" right="0.25" top="0.75" bottom="0.75" header="0" footer="0"/>
  <pageSetup paperSize="9" fitToHeight="0" orientation="portrait" cellComments="atEnd"/>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N805"/>
  <sheetViews>
    <sheetView workbookViewId="0">
      <selection activeCell="F164" sqref="F164"/>
    </sheetView>
  </sheetViews>
  <sheetFormatPr baseColWidth="10" defaultColWidth="12.6640625" defaultRowHeight="15.75" customHeight="1"/>
  <cols>
    <col min="3" max="3" width="14" customWidth="1"/>
    <col min="4" max="4" width="43.6640625" customWidth="1"/>
    <col min="5" max="5" width="39.33203125" customWidth="1"/>
    <col min="6" max="6" width="59.33203125" customWidth="1"/>
    <col min="7" max="7" width="49.1640625" customWidth="1"/>
    <col min="8" max="8" width="68.33203125" customWidth="1"/>
    <col min="9" max="9" width="49.1640625" customWidth="1"/>
    <col min="10" max="10" width="40.83203125" customWidth="1"/>
    <col min="11" max="11" width="62.33203125" customWidth="1"/>
  </cols>
  <sheetData>
    <row r="1" spans="1:14">
      <c r="A1" s="21"/>
      <c r="B1" s="21"/>
      <c r="C1" s="21"/>
      <c r="D1" s="38"/>
      <c r="E1" s="5"/>
      <c r="F1" s="5"/>
      <c r="G1" s="11"/>
      <c r="H1" s="38"/>
      <c r="I1" s="5"/>
      <c r="J1" s="5"/>
      <c r="K1" s="5"/>
      <c r="L1" s="21"/>
      <c r="M1" s="21"/>
      <c r="N1" s="21"/>
    </row>
    <row r="2" spans="1:14">
      <c r="A2" s="11"/>
      <c r="B2" s="11"/>
      <c r="C2" s="11"/>
      <c r="D2" s="5"/>
      <c r="E2" s="5"/>
      <c r="F2" s="5"/>
      <c r="G2" s="11"/>
      <c r="H2" s="5"/>
      <c r="I2" s="5"/>
      <c r="J2" s="5"/>
      <c r="K2" s="5"/>
      <c r="L2" s="21"/>
      <c r="M2" s="21"/>
      <c r="N2" s="21"/>
    </row>
    <row r="3" spans="1:14">
      <c r="A3" s="114" t="s">
        <v>2908</v>
      </c>
      <c r="B3" s="114"/>
      <c r="C3" s="114"/>
      <c r="D3" s="270"/>
      <c r="E3" s="3"/>
      <c r="F3" s="3"/>
      <c r="G3" s="108"/>
      <c r="H3" s="5"/>
      <c r="I3" s="5"/>
      <c r="J3" s="5"/>
      <c r="K3" s="5"/>
      <c r="L3" s="21"/>
      <c r="M3" s="21"/>
      <c r="N3" s="21"/>
    </row>
    <row r="4" spans="1:14">
      <c r="A4" s="227" t="s">
        <v>2326</v>
      </c>
      <c r="B4" s="227" t="s">
        <v>1793</v>
      </c>
      <c r="C4" s="227" t="s">
        <v>2609</v>
      </c>
      <c r="D4" s="227" t="s">
        <v>2610</v>
      </c>
      <c r="E4" s="227" t="s">
        <v>2611</v>
      </c>
      <c r="F4" s="227" t="s">
        <v>2612</v>
      </c>
      <c r="G4" s="227" t="s">
        <v>2909</v>
      </c>
      <c r="H4" s="5"/>
      <c r="I4" s="5"/>
      <c r="J4" s="5"/>
      <c r="K4" s="5"/>
      <c r="L4" s="21"/>
      <c r="M4" s="21"/>
      <c r="N4" s="21"/>
    </row>
    <row r="5" spans="1:14" ht="90">
      <c r="A5" s="36" t="s">
        <v>119</v>
      </c>
      <c r="B5" s="36" t="s">
        <v>120</v>
      </c>
      <c r="C5" s="36" t="s">
        <v>142</v>
      </c>
      <c r="D5" s="36" t="s">
        <v>2910</v>
      </c>
      <c r="E5" s="36" t="s">
        <v>2911</v>
      </c>
      <c r="F5" s="36" t="s">
        <v>2912</v>
      </c>
      <c r="G5" s="36" t="s">
        <v>2913</v>
      </c>
      <c r="H5" s="5"/>
      <c r="I5" s="5"/>
      <c r="J5" s="5"/>
      <c r="K5" s="5"/>
      <c r="L5" s="21"/>
      <c r="M5" s="21"/>
      <c r="N5" s="21"/>
    </row>
    <row r="6" spans="1:14" ht="105">
      <c r="A6" s="36" t="s">
        <v>179</v>
      </c>
      <c r="B6" s="36" t="s">
        <v>180</v>
      </c>
      <c r="C6" s="36" t="s">
        <v>142</v>
      </c>
      <c r="D6" s="36" t="s">
        <v>2914</v>
      </c>
      <c r="E6" s="36"/>
      <c r="F6" s="36" t="s">
        <v>2915</v>
      </c>
      <c r="G6" s="36" t="s">
        <v>2916</v>
      </c>
      <c r="H6" s="5"/>
      <c r="I6" s="5"/>
      <c r="J6" s="5"/>
      <c r="K6" s="5"/>
      <c r="L6" s="21"/>
      <c r="M6" s="21"/>
      <c r="N6" s="21"/>
    </row>
    <row r="7" spans="1:14" ht="45">
      <c r="A7" s="36" t="s">
        <v>211</v>
      </c>
      <c r="B7" s="36" t="s">
        <v>212</v>
      </c>
      <c r="C7" s="36" t="s">
        <v>231</v>
      </c>
      <c r="D7" s="36" t="s">
        <v>2917</v>
      </c>
      <c r="E7" s="36" t="s">
        <v>2918</v>
      </c>
      <c r="F7" s="36" t="s">
        <v>2919</v>
      </c>
      <c r="G7" s="36" t="s">
        <v>2920</v>
      </c>
      <c r="H7" s="5"/>
      <c r="I7" s="5"/>
      <c r="J7" s="5"/>
      <c r="K7" s="5"/>
      <c r="L7" s="21"/>
      <c r="M7" s="21"/>
      <c r="N7" s="21"/>
    </row>
    <row r="8" spans="1:14" ht="90">
      <c r="A8" s="36" t="s">
        <v>419</v>
      </c>
      <c r="B8" s="36" t="s">
        <v>420</v>
      </c>
      <c r="C8" s="36" t="s">
        <v>142</v>
      </c>
      <c r="D8" s="36" t="s">
        <v>2921</v>
      </c>
      <c r="E8" s="36" t="s">
        <v>2922</v>
      </c>
      <c r="F8" s="36" t="s">
        <v>2923</v>
      </c>
      <c r="G8" s="36" t="s">
        <v>2924</v>
      </c>
      <c r="H8" s="5"/>
      <c r="I8" s="5"/>
      <c r="J8" s="5"/>
      <c r="K8" s="5"/>
      <c r="L8" s="21"/>
      <c r="M8" s="21"/>
      <c r="N8" s="21"/>
    </row>
    <row r="9" spans="1:14" ht="75">
      <c r="A9" s="36" t="s">
        <v>499</v>
      </c>
      <c r="B9" s="36" t="s">
        <v>500</v>
      </c>
      <c r="C9" s="36" t="s">
        <v>142</v>
      </c>
      <c r="D9" s="36" t="s">
        <v>2925</v>
      </c>
      <c r="E9" s="36" t="s">
        <v>2918</v>
      </c>
      <c r="F9" s="36" t="s">
        <v>2926</v>
      </c>
      <c r="G9" s="36" t="s">
        <v>2927</v>
      </c>
      <c r="H9" s="5"/>
      <c r="I9" s="5"/>
      <c r="J9" s="5"/>
      <c r="K9" s="5"/>
      <c r="L9" s="21"/>
      <c r="M9" s="21"/>
      <c r="N9" s="21"/>
    </row>
    <row r="10" spans="1:14" ht="105">
      <c r="A10" s="36" t="s">
        <v>523</v>
      </c>
      <c r="B10" s="36" t="s">
        <v>524</v>
      </c>
      <c r="C10" s="36" t="s">
        <v>231</v>
      </c>
      <c r="D10" s="36" t="s">
        <v>2928</v>
      </c>
      <c r="E10" s="36" t="s">
        <v>2929</v>
      </c>
      <c r="F10" s="36" t="s">
        <v>2930</v>
      </c>
      <c r="G10" s="36" t="s">
        <v>2931</v>
      </c>
      <c r="H10" s="5"/>
      <c r="I10" s="5"/>
      <c r="J10" s="5"/>
      <c r="K10" s="5"/>
      <c r="L10" s="21"/>
      <c r="M10" s="21"/>
      <c r="N10" s="21"/>
    </row>
    <row r="11" spans="1:14" ht="270">
      <c r="A11" s="36" t="s">
        <v>573</v>
      </c>
      <c r="B11" s="36" t="s">
        <v>574</v>
      </c>
      <c r="C11" s="36" t="s">
        <v>142</v>
      </c>
      <c r="D11" s="36" t="s">
        <v>2932</v>
      </c>
      <c r="E11" s="36" t="s">
        <v>2933</v>
      </c>
      <c r="F11" s="36" t="s">
        <v>2934</v>
      </c>
      <c r="G11" s="36" t="s">
        <v>2935</v>
      </c>
      <c r="H11" s="5"/>
      <c r="I11" s="5"/>
      <c r="J11" s="5"/>
      <c r="K11" s="5"/>
      <c r="L11" s="21"/>
      <c r="M11" s="21"/>
      <c r="N11" s="21"/>
    </row>
    <row r="12" spans="1:14" ht="90">
      <c r="A12" s="36" t="s">
        <v>598</v>
      </c>
      <c r="B12" s="36" t="s">
        <v>599</v>
      </c>
      <c r="C12" s="36" t="s">
        <v>231</v>
      </c>
      <c r="D12" s="36" t="s">
        <v>2936</v>
      </c>
      <c r="E12" s="36" t="s">
        <v>2937</v>
      </c>
      <c r="F12" s="36" t="s">
        <v>2938</v>
      </c>
      <c r="G12" s="36" t="s">
        <v>2939</v>
      </c>
      <c r="H12" s="5"/>
      <c r="I12" s="5"/>
      <c r="J12" s="5"/>
      <c r="K12" s="5"/>
      <c r="L12" s="21"/>
      <c r="M12" s="21"/>
      <c r="N12" s="21"/>
    </row>
    <row r="13" spans="1:14" ht="75">
      <c r="A13" s="36" t="s">
        <v>645</v>
      </c>
      <c r="B13" s="36" t="s">
        <v>646</v>
      </c>
      <c r="C13" s="36" t="s">
        <v>142</v>
      </c>
      <c r="D13" s="36" t="s">
        <v>2940</v>
      </c>
      <c r="E13" s="36" t="s">
        <v>2941</v>
      </c>
      <c r="F13" s="36" t="s">
        <v>2942</v>
      </c>
      <c r="G13" s="36" t="s">
        <v>2943</v>
      </c>
      <c r="H13" s="5"/>
      <c r="I13" s="5"/>
      <c r="J13" s="5"/>
      <c r="K13" s="5"/>
      <c r="L13" s="21"/>
      <c r="M13" s="21"/>
      <c r="N13" s="21"/>
    </row>
    <row r="14" spans="1:14" ht="356">
      <c r="A14" s="36" t="s">
        <v>714</v>
      </c>
      <c r="B14" s="36" t="s">
        <v>715</v>
      </c>
      <c r="C14" s="36" t="s">
        <v>231</v>
      </c>
      <c r="D14" s="36" t="s">
        <v>2944</v>
      </c>
      <c r="E14" s="36" t="s">
        <v>2945</v>
      </c>
      <c r="F14" s="36" t="s">
        <v>2946</v>
      </c>
      <c r="G14" s="36" t="s">
        <v>2947</v>
      </c>
      <c r="H14" s="5"/>
      <c r="I14" s="5"/>
      <c r="J14" s="5"/>
      <c r="K14" s="5"/>
      <c r="L14" s="21"/>
      <c r="M14" s="21"/>
      <c r="N14" s="21"/>
    </row>
    <row r="15" spans="1:14" ht="356">
      <c r="A15" s="235" t="s">
        <v>768</v>
      </c>
      <c r="B15" s="36" t="s">
        <v>769</v>
      </c>
      <c r="C15" s="36" t="s">
        <v>231</v>
      </c>
      <c r="D15" s="36" t="s">
        <v>2948</v>
      </c>
      <c r="E15" s="36" t="s">
        <v>2949</v>
      </c>
      <c r="F15" s="36" t="s">
        <v>2950</v>
      </c>
      <c r="G15" s="36" t="s">
        <v>2951</v>
      </c>
      <c r="H15" s="5"/>
      <c r="I15" s="5"/>
      <c r="J15" s="5"/>
      <c r="K15" s="5"/>
      <c r="L15" s="21"/>
      <c r="M15" s="21"/>
      <c r="N15" s="21"/>
    </row>
    <row r="16" spans="1:14" ht="409.6">
      <c r="A16" s="36" t="s">
        <v>817</v>
      </c>
      <c r="B16" s="36" t="s">
        <v>818</v>
      </c>
      <c r="C16" s="36" t="s">
        <v>231</v>
      </c>
      <c r="D16" s="36" t="s">
        <v>2952</v>
      </c>
      <c r="E16" s="36" t="s">
        <v>2953</v>
      </c>
      <c r="F16" s="36" t="s">
        <v>2954</v>
      </c>
      <c r="G16" s="36" t="s">
        <v>2955</v>
      </c>
      <c r="H16" s="5"/>
      <c r="I16" s="5"/>
      <c r="J16" s="5"/>
      <c r="K16" s="5"/>
      <c r="L16" s="21"/>
      <c r="M16" s="21"/>
      <c r="N16" s="21"/>
    </row>
    <row r="17" spans="1:14" ht="370">
      <c r="A17" s="36" t="s">
        <v>955</v>
      </c>
      <c r="B17" s="36" t="s">
        <v>956</v>
      </c>
      <c r="C17" s="36" t="s">
        <v>231</v>
      </c>
      <c r="D17" s="36" t="s">
        <v>2956</v>
      </c>
      <c r="E17" s="36" t="s">
        <v>2957</v>
      </c>
      <c r="F17" s="36" t="s">
        <v>2958</v>
      </c>
      <c r="G17" s="36" t="s">
        <v>2959</v>
      </c>
      <c r="H17" s="5"/>
      <c r="I17" s="5"/>
      <c r="J17" s="5"/>
      <c r="K17" s="5"/>
      <c r="L17" s="21"/>
      <c r="M17" s="21"/>
      <c r="N17" s="21"/>
    </row>
    <row r="18" spans="1:14" ht="135">
      <c r="A18" s="36" t="s">
        <v>1017</v>
      </c>
      <c r="B18" s="36" t="s">
        <v>1018</v>
      </c>
      <c r="C18" s="36" t="s">
        <v>142</v>
      </c>
      <c r="D18" s="36" t="s">
        <v>2960</v>
      </c>
      <c r="E18" s="36" t="s">
        <v>2961</v>
      </c>
      <c r="F18" s="36" t="s">
        <v>2962</v>
      </c>
      <c r="G18" s="36" t="s">
        <v>2963</v>
      </c>
      <c r="H18" s="5"/>
      <c r="I18" s="5"/>
      <c r="J18" s="5"/>
      <c r="K18" s="5"/>
      <c r="L18" s="21"/>
      <c r="M18" s="21"/>
      <c r="N18" s="21"/>
    </row>
    <row r="19" spans="1:14" ht="300">
      <c r="A19" s="36" t="s">
        <v>1153</v>
      </c>
      <c r="B19" s="36" t="s">
        <v>1154</v>
      </c>
      <c r="C19" s="36" t="s">
        <v>231</v>
      </c>
      <c r="D19" s="36" t="s">
        <v>2964</v>
      </c>
      <c r="E19" s="36" t="s">
        <v>2965</v>
      </c>
      <c r="F19" s="36" t="s">
        <v>2966</v>
      </c>
      <c r="G19" s="36" t="s">
        <v>2967</v>
      </c>
      <c r="H19" s="5"/>
      <c r="I19" s="5"/>
      <c r="J19" s="5"/>
      <c r="K19" s="5"/>
      <c r="L19" s="21"/>
      <c r="M19" s="21"/>
      <c r="N19" s="21"/>
    </row>
    <row r="20" spans="1:14" ht="328">
      <c r="A20" s="36" t="s">
        <v>445</v>
      </c>
      <c r="B20" s="36" t="s">
        <v>446</v>
      </c>
      <c r="C20" s="36" t="s">
        <v>231</v>
      </c>
      <c r="D20" s="36" t="s">
        <v>277</v>
      </c>
      <c r="E20" s="36" t="s">
        <v>2968</v>
      </c>
      <c r="F20" s="36" t="s">
        <v>2969</v>
      </c>
      <c r="G20" s="36" t="s">
        <v>2970</v>
      </c>
      <c r="H20" s="5"/>
      <c r="I20" s="5"/>
      <c r="J20" s="5"/>
      <c r="K20" s="5"/>
      <c r="L20" s="21"/>
      <c r="M20" s="21"/>
      <c r="N20" s="21"/>
    </row>
    <row r="21" spans="1:14" ht="60">
      <c r="A21" s="36" t="s">
        <v>1129</v>
      </c>
      <c r="B21" s="36" t="s">
        <v>1130</v>
      </c>
      <c r="C21" s="36" t="s">
        <v>231</v>
      </c>
      <c r="D21" s="36" t="s">
        <v>1138</v>
      </c>
      <c r="E21" s="36" t="s">
        <v>2971</v>
      </c>
      <c r="F21" s="36" t="s">
        <v>2972</v>
      </c>
      <c r="G21" s="36" t="s">
        <v>2973</v>
      </c>
      <c r="H21" s="5"/>
      <c r="I21" s="5"/>
      <c r="J21" s="5"/>
      <c r="K21" s="5"/>
      <c r="L21" s="21"/>
      <c r="M21" s="21"/>
      <c r="N21" s="21"/>
    </row>
    <row r="22" spans="1:14" ht="300">
      <c r="A22" s="36" t="s">
        <v>842</v>
      </c>
      <c r="B22" s="36" t="s">
        <v>843</v>
      </c>
      <c r="C22" s="36" t="s">
        <v>231</v>
      </c>
      <c r="D22" s="36" t="s">
        <v>277</v>
      </c>
      <c r="E22" s="36" t="s">
        <v>2974</v>
      </c>
      <c r="F22" s="36" t="s">
        <v>2975</v>
      </c>
      <c r="G22" s="36" t="s">
        <v>2976</v>
      </c>
      <c r="H22" s="5"/>
      <c r="I22" s="5"/>
      <c r="J22" s="5"/>
      <c r="K22" s="5"/>
      <c r="L22" s="21"/>
      <c r="M22" s="21"/>
      <c r="N22" s="21"/>
    </row>
    <row r="23" spans="1:14" ht="225">
      <c r="A23" s="36" t="s">
        <v>1177</v>
      </c>
      <c r="B23" s="36" t="s">
        <v>1178</v>
      </c>
      <c r="C23" s="36" t="s">
        <v>231</v>
      </c>
      <c r="D23" s="36" t="s">
        <v>277</v>
      </c>
      <c r="E23" s="36" t="s">
        <v>2974</v>
      </c>
      <c r="F23" s="36" t="s">
        <v>1192</v>
      </c>
      <c r="G23" s="36" t="s">
        <v>2977</v>
      </c>
      <c r="H23" s="5"/>
      <c r="I23" s="5"/>
      <c r="J23" s="5"/>
      <c r="K23" s="5"/>
      <c r="L23" s="21"/>
      <c r="M23" s="21"/>
      <c r="N23" s="21"/>
    </row>
    <row r="24" spans="1:14">
      <c r="A24" s="11"/>
      <c r="B24" s="11"/>
      <c r="C24" s="11"/>
      <c r="D24" s="5"/>
      <c r="E24" s="5"/>
      <c r="F24" s="5"/>
      <c r="G24" s="11"/>
      <c r="H24" s="5"/>
      <c r="I24" s="5"/>
      <c r="J24" s="5"/>
      <c r="K24" s="5"/>
      <c r="L24" s="21"/>
      <c r="M24" s="21"/>
      <c r="N24" s="21"/>
    </row>
    <row r="25" spans="1:14">
      <c r="A25" s="11"/>
      <c r="B25" s="11"/>
      <c r="C25" s="11"/>
      <c r="D25" s="5"/>
      <c r="E25" s="5"/>
      <c r="F25" s="5"/>
      <c r="G25" s="11"/>
      <c r="H25" s="5"/>
      <c r="I25" s="5"/>
      <c r="J25" s="5"/>
      <c r="K25" s="5"/>
      <c r="L25" s="21"/>
      <c r="M25" s="21"/>
      <c r="N25" s="21"/>
    </row>
    <row r="26" spans="1:14">
      <c r="A26" s="11"/>
      <c r="B26" s="11"/>
      <c r="C26" s="11"/>
      <c r="D26" s="5"/>
      <c r="E26" s="5"/>
      <c r="F26" s="5"/>
      <c r="G26" s="11"/>
      <c r="H26" s="5"/>
      <c r="I26" s="5"/>
      <c r="J26" s="5"/>
      <c r="K26" s="5"/>
      <c r="L26" s="21"/>
      <c r="M26" s="21"/>
      <c r="N26" s="21"/>
    </row>
    <row r="27" spans="1:14">
      <c r="A27" s="21"/>
      <c r="B27" s="21"/>
      <c r="C27" s="21"/>
      <c r="D27" s="38"/>
      <c r="E27" s="5"/>
      <c r="F27" s="5"/>
      <c r="G27" s="11"/>
      <c r="H27" s="38"/>
      <c r="I27" s="5"/>
      <c r="J27" s="5"/>
      <c r="K27" s="5"/>
      <c r="L27" s="21"/>
      <c r="M27" s="21"/>
      <c r="N27" s="21"/>
    </row>
    <row r="28" spans="1:14">
      <c r="A28" s="21"/>
      <c r="B28" s="21"/>
      <c r="C28" s="21"/>
      <c r="D28" s="38"/>
      <c r="E28" s="5"/>
      <c r="F28" s="5"/>
      <c r="G28" s="11"/>
      <c r="H28" s="38"/>
      <c r="I28" s="5"/>
      <c r="J28" s="5"/>
      <c r="K28" s="5"/>
      <c r="L28" s="21"/>
      <c r="M28" s="21"/>
      <c r="N28" s="21"/>
    </row>
    <row r="29" spans="1:14">
      <c r="A29" s="108" t="s">
        <v>2978</v>
      </c>
      <c r="B29" s="108"/>
      <c r="C29" s="108"/>
      <c r="D29" s="3"/>
      <c r="E29" s="3"/>
      <c r="F29" s="3"/>
      <c r="G29" s="108"/>
      <c r="H29" s="38"/>
      <c r="I29" s="5"/>
      <c r="J29" s="5"/>
      <c r="K29" s="5"/>
      <c r="L29" s="21"/>
      <c r="M29" s="21"/>
      <c r="N29" s="21"/>
    </row>
    <row r="30" spans="1:14">
      <c r="A30" s="183" t="s">
        <v>1610</v>
      </c>
      <c r="B30" s="190" t="s">
        <v>1854</v>
      </c>
      <c r="C30" s="190" t="s">
        <v>2716</v>
      </c>
      <c r="D30" s="183" t="s">
        <v>2717</v>
      </c>
      <c r="E30" s="190" t="s">
        <v>2718</v>
      </c>
      <c r="F30" s="190" t="s">
        <v>2909</v>
      </c>
      <c r="G30" s="190" t="s">
        <v>1972</v>
      </c>
      <c r="H30" s="38"/>
      <c r="I30" s="5"/>
      <c r="J30" s="5"/>
      <c r="K30" s="5"/>
      <c r="L30" s="21"/>
      <c r="M30" s="21"/>
      <c r="N30" s="21"/>
    </row>
    <row r="31" spans="1:14" ht="75">
      <c r="A31" s="322" t="s">
        <v>1910</v>
      </c>
      <c r="B31" s="144" t="s">
        <v>1938</v>
      </c>
      <c r="C31" s="124" t="s">
        <v>142</v>
      </c>
      <c r="D31" s="36" t="s">
        <v>2979</v>
      </c>
      <c r="E31" s="271" t="s">
        <v>2923</v>
      </c>
      <c r="F31" s="36" t="s">
        <v>2924</v>
      </c>
      <c r="G31" s="112" t="s">
        <v>2980</v>
      </c>
      <c r="H31" s="38"/>
      <c r="I31" s="5"/>
      <c r="J31" s="5"/>
      <c r="K31" s="5"/>
      <c r="L31" s="21"/>
      <c r="M31" s="21"/>
      <c r="N31" s="21"/>
    </row>
    <row r="32" spans="1:14" ht="409.6">
      <c r="A32" s="323"/>
      <c r="B32" s="144" t="s">
        <v>1862</v>
      </c>
      <c r="C32" s="124" t="s">
        <v>2981</v>
      </c>
      <c r="D32" s="36" t="s">
        <v>2982</v>
      </c>
      <c r="E32" s="271" t="s">
        <v>2983</v>
      </c>
      <c r="F32" s="36" t="s">
        <v>2984</v>
      </c>
      <c r="G32" s="112" t="s">
        <v>2985</v>
      </c>
      <c r="H32" s="38"/>
      <c r="I32" s="5"/>
      <c r="J32" s="5"/>
      <c r="K32" s="5"/>
      <c r="L32" s="21"/>
      <c r="M32" s="21"/>
      <c r="N32" s="21"/>
    </row>
    <row r="33" spans="1:14" ht="356">
      <c r="A33" s="323"/>
      <c r="B33" s="144" t="s">
        <v>1868</v>
      </c>
      <c r="C33" s="124" t="s">
        <v>2981</v>
      </c>
      <c r="D33" s="36" t="s">
        <v>2986</v>
      </c>
      <c r="E33" s="36" t="s">
        <v>2987</v>
      </c>
      <c r="F33" s="36" t="s">
        <v>2988</v>
      </c>
      <c r="G33" s="112" t="s">
        <v>2989</v>
      </c>
      <c r="H33" s="38"/>
      <c r="I33" s="5"/>
      <c r="J33" s="5"/>
      <c r="K33" s="5"/>
      <c r="L33" s="21"/>
      <c r="M33" s="21"/>
      <c r="N33" s="21"/>
    </row>
    <row r="34" spans="1:14" ht="370">
      <c r="A34" s="316"/>
      <c r="B34" s="144" t="s">
        <v>1894</v>
      </c>
      <c r="C34" s="124" t="s">
        <v>2981</v>
      </c>
      <c r="D34" s="36" t="s">
        <v>2990</v>
      </c>
      <c r="E34" s="271" t="s">
        <v>2991</v>
      </c>
      <c r="F34" s="271" t="s">
        <v>2992</v>
      </c>
      <c r="G34" s="112" t="s">
        <v>2993</v>
      </c>
      <c r="H34" s="38"/>
      <c r="I34" s="5"/>
      <c r="J34" s="5"/>
      <c r="K34" s="5"/>
      <c r="L34" s="21"/>
      <c r="M34" s="21"/>
      <c r="N34" s="21"/>
    </row>
    <row r="35" spans="1:14" ht="105">
      <c r="A35" s="325" t="s">
        <v>2742</v>
      </c>
      <c r="B35" s="124" t="s">
        <v>1879</v>
      </c>
      <c r="C35" s="124" t="s">
        <v>142</v>
      </c>
      <c r="D35" s="36" t="s">
        <v>2994</v>
      </c>
      <c r="E35" s="271" t="s">
        <v>2995</v>
      </c>
      <c r="F35" s="271" t="s">
        <v>2996</v>
      </c>
      <c r="G35" s="112" t="s">
        <v>2997</v>
      </c>
      <c r="H35" s="38"/>
      <c r="I35" s="5"/>
      <c r="J35" s="5"/>
      <c r="K35" s="5"/>
      <c r="L35" s="21"/>
      <c r="M35" s="21"/>
      <c r="N35" s="21"/>
    </row>
    <row r="36" spans="1:14" ht="150">
      <c r="A36" s="323"/>
      <c r="B36" s="124" t="s">
        <v>1882</v>
      </c>
      <c r="C36" s="124" t="s">
        <v>142</v>
      </c>
      <c r="D36" s="36" t="s">
        <v>2994</v>
      </c>
      <c r="E36" s="271" t="s">
        <v>2998</v>
      </c>
      <c r="F36" s="271" t="s">
        <v>2999</v>
      </c>
      <c r="G36" s="112" t="s">
        <v>3000</v>
      </c>
      <c r="H36" s="38"/>
      <c r="I36" s="5"/>
      <c r="J36" s="5"/>
      <c r="K36" s="5"/>
      <c r="L36" s="21"/>
      <c r="M36" s="21"/>
      <c r="N36" s="21"/>
    </row>
    <row r="37" spans="1:14" ht="45">
      <c r="A37" s="323"/>
      <c r="B37" s="124" t="s">
        <v>1892</v>
      </c>
      <c r="C37" s="124" t="s">
        <v>142</v>
      </c>
      <c r="D37" s="36"/>
      <c r="E37" s="271" t="s">
        <v>2915</v>
      </c>
      <c r="F37" s="271" t="s">
        <v>2916</v>
      </c>
      <c r="G37" s="112" t="s">
        <v>3001</v>
      </c>
      <c r="H37" s="38"/>
      <c r="I37" s="5"/>
      <c r="J37" s="5"/>
      <c r="K37" s="5"/>
      <c r="L37" s="21"/>
      <c r="M37" s="21"/>
      <c r="N37" s="21"/>
    </row>
    <row r="38" spans="1:14" ht="314">
      <c r="A38" s="316"/>
      <c r="B38" s="124" t="s">
        <v>1874</v>
      </c>
      <c r="C38" s="124" t="s">
        <v>2981</v>
      </c>
      <c r="D38" s="36" t="s">
        <v>3002</v>
      </c>
      <c r="E38" s="271" t="s">
        <v>3003</v>
      </c>
      <c r="F38" s="271" t="s">
        <v>3004</v>
      </c>
      <c r="G38" s="112" t="s">
        <v>3005</v>
      </c>
      <c r="H38" s="38"/>
      <c r="I38" s="5"/>
      <c r="J38" s="5"/>
      <c r="K38" s="5"/>
      <c r="L38" s="21"/>
      <c r="M38" s="21"/>
      <c r="N38" s="21"/>
    </row>
    <row r="39" spans="1:14" ht="409.6">
      <c r="A39" s="325" t="s">
        <v>1927</v>
      </c>
      <c r="B39" s="124" t="s">
        <v>277</v>
      </c>
      <c r="C39" s="124" t="s">
        <v>2981</v>
      </c>
      <c r="D39" s="36" t="s">
        <v>3006</v>
      </c>
      <c r="E39" s="271" t="s">
        <v>3007</v>
      </c>
      <c r="F39" s="271" t="s">
        <v>3008</v>
      </c>
      <c r="G39" s="112" t="s">
        <v>3009</v>
      </c>
      <c r="H39" s="38"/>
      <c r="I39" s="5"/>
      <c r="J39" s="5"/>
      <c r="K39" s="5"/>
      <c r="L39" s="21"/>
      <c r="M39" s="21"/>
      <c r="N39" s="21"/>
    </row>
    <row r="40" spans="1:14" ht="409.6">
      <c r="A40" s="323"/>
      <c r="B40" s="124" t="s">
        <v>379</v>
      </c>
      <c r="C40" s="124" t="s">
        <v>2981</v>
      </c>
      <c r="D40" s="36" t="s">
        <v>3010</v>
      </c>
      <c r="E40" s="36" t="s">
        <v>3011</v>
      </c>
      <c r="F40" s="271" t="s">
        <v>3012</v>
      </c>
      <c r="G40" s="112" t="s">
        <v>3013</v>
      </c>
      <c r="H40" s="38"/>
      <c r="I40" s="5"/>
      <c r="J40" s="5"/>
      <c r="K40" s="5"/>
      <c r="L40" s="21"/>
      <c r="M40" s="21"/>
      <c r="N40" s="21"/>
    </row>
    <row r="41" spans="1:14" ht="409.6">
      <c r="A41" s="323"/>
      <c r="B41" s="124" t="s">
        <v>1865</v>
      </c>
      <c r="C41" s="124" t="s">
        <v>2981</v>
      </c>
      <c r="D41" s="36" t="s">
        <v>3014</v>
      </c>
      <c r="E41" s="36" t="s">
        <v>3015</v>
      </c>
      <c r="F41" s="36" t="s">
        <v>3016</v>
      </c>
      <c r="G41" s="112" t="s">
        <v>3017</v>
      </c>
      <c r="H41" s="38"/>
      <c r="I41" s="5"/>
      <c r="J41" s="5"/>
      <c r="K41" s="5"/>
      <c r="L41" s="21"/>
      <c r="M41" s="21"/>
      <c r="N41" s="21"/>
    </row>
    <row r="42" spans="1:14" ht="195">
      <c r="A42" s="323"/>
      <c r="B42" s="124" t="s">
        <v>1877</v>
      </c>
      <c r="C42" s="124" t="s">
        <v>142</v>
      </c>
      <c r="D42" s="36" t="s">
        <v>2933</v>
      </c>
      <c r="E42" s="36" t="s">
        <v>2934</v>
      </c>
      <c r="F42" s="36" t="s">
        <v>2935</v>
      </c>
      <c r="G42" s="112" t="s">
        <v>3018</v>
      </c>
      <c r="H42" s="38"/>
      <c r="I42" s="5"/>
      <c r="J42" s="5"/>
      <c r="K42" s="5"/>
      <c r="L42" s="21"/>
      <c r="M42" s="21"/>
      <c r="N42" s="21"/>
    </row>
    <row r="43" spans="1:14" ht="409.6">
      <c r="A43" s="323"/>
      <c r="B43" s="124" t="s">
        <v>1939</v>
      </c>
      <c r="C43" s="124" t="s">
        <v>2981</v>
      </c>
      <c r="D43" s="36" t="s">
        <v>3019</v>
      </c>
      <c r="E43" s="271" t="s">
        <v>3020</v>
      </c>
      <c r="F43" s="271" t="s">
        <v>3021</v>
      </c>
      <c r="G43" s="112" t="s">
        <v>3022</v>
      </c>
      <c r="H43" s="38"/>
      <c r="I43" s="5"/>
      <c r="J43" s="5"/>
      <c r="K43" s="5"/>
      <c r="L43" s="21"/>
      <c r="M43" s="21"/>
      <c r="N43" s="21"/>
    </row>
    <row r="44" spans="1:14" ht="30">
      <c r="A44" s="316"/>
      <c r="B44" s="144" t="s">
        <v>1887</v>
      </c>
      <c r="C44" s="124" t="s">
        <v>142</v>
      </c>
      <c r="D44" s="36"/>
      <c r="E44" s="36" t="s">
        <v>3023</v>
      </c>
      <c r="F44" s="36" t="s">
        <v>2916</v>
      </c>
      <c r="G44" s="112" t="s">
        <v>3024</v>
      </c>
      <c r="H44" s="38"/>
      <c r="I44" s="5"/>
      <c r="J44" s="5"/>
      <c r="K44" s="5"/>
      <c r="L44" s="21"/>
      <c r="M44" s="21"/>
      <c r="N44" s="21"/>
    </row>
    <row r="45" spans="1:14">
      <c r="A45" s="21"/>
      <c r="B45" s="21"/>
      <c r="C45" s="21"/>
      <c r="D45" s="38"/>
      <c r="E45" s="5"/>
      <c r="F45" s="5"/>
      <c r="G45" s="11"/>
      <c r="H45" s="38"/>
      <c r="I45" s="5"/>
      <c r="J45" s="5"/>
      <c r="K45" s="5"/>
      <c r="L45" s="21"/>
      <c r="M45" s="21"/>
      <c r="N45" s="21"/>
    </row>
    <row r="46" spans="1:14">
      <c r="A46" s="21"/>
      <c r="B46" s="21"/>
      <c r="C46" s="21"/>
      <c r="D46" s="38"/>
      <c r="E46" s="5"/>
      <c r="F46" s="5"/>
      <c r="G46" s="11"/>
      <c r="H46" s="38"/>
      <c r="I46" s="5"/>
      <c r="J46" s="5"/>
      <c r="K46" s="5"/>
      <c r="L46" s="21"/>
      <c r="M46" s="21"/>
      <c r="N46" s="21"/>
    </row>
    <row r="47" spans="1:14">
      <c r="A47" s="21"/>
      <c r="B47" s="21"/>
      <c r="C47" s="21"/>
      <c r="D47" s="38"/>
      <c r="E47" s="5"/>
      <c r="F47" s="5"/>
      <c r="G47" s="11"/>
      <c r="H47" s="38"/>
      <c r="I47" s="5"/>
      <c r="J47" s="5"/>
      <c r="K47" s="5"/>
      <c r="L47" s="21"/>
      <c r="M47" s="21"/>
      <c r="N47" s="21"/>
    </row>
    <row r="48" spans="1:14">
      <c r="A48" s="21"/>
      <c r="B48" s="21"/>
      <c r="C48" s="21"/>
      <c r="D48" s="38"/>
      <c r="E48" s="5"/>
      <c r="F48" s="5"/>
      <c r="G48" s="11"/>
      <c r="H48" s="38"/>
      <c r="I48" s="5"/>
      <c r="J48" s="5"/>
      <c r="K48" s="5"/>
      <c r="L48" s="21"/>
      <c r="M48" s="21"/>
      <c r="N48" s="21"/>
    </row>
    <row r="49" spans="1:14">
      <c r="A49" s="335" t="s">
        <v>3025</v>
      </c>
      <c r="B49" s="292"/>
      <c r="C49" s="292"/>
      <c r="D49" s="336"/>
      <c r="E49" s="5"/>
      <c r="F49" s="5"/>
      <c r="G49" s="11"/>
      <c r="H49" s="38"/>
      <c r="I49" s="5"/>
      <c r="J49" s="5"/>
      <c r="K49" s="5"/>
      <c r="L49" s="21"/>
      <c r="M49" s="21"/>
      <c r="N49" s="21"/>
    </row>
    <row r="50" spans="1:14">
      <c r="A50" s="337" t="s">
        <v>2771</v>
      </c>
      <c r="B50" s="313"/>
      <c r="C50" s="311"/>
      <c r="D50" s="190" t="s">
        <v>2772</v>
      </c>
      <c r="E50" s="5"/>
      <c r="F50" s="5"/>
      <c r="G50" s="11"/>
      <c r="H50" s="38"/>
      <c r="I50" s="5"/>
      <c r="J50" s="5"/>
      <c r="K50" s="5"/>
      <c r="L50" s="21"/>
      <c r="M50" s="21"/>
      <c r="N50" s="21"/>
    </row>
    <row r="51" spans="1:14">
      <c r="A51" s="333" t="s">
        <v>3026</v>
      </c>
      <c r="B51" s="307"/>
      <c r="C51" s="305"/>
      <c r="D51" s="124" t="s">
        <v>1938</v>
      </c>
      <c r="E51" s="5"/>
      <c r="F51" s="5"/>
      <c r="G51" s="11"/>
      <c r="H51" s="38"/>
      <c r="I51" s="5"/>
      <c r="J51" s="5"/>
      <c r="K51" s="5"/>
      <c r="L51" s="21"/>
      <c r="M51" s="21"/>
      <c r="N51" s="21"/>
    </row>
    <row r="52" spans="1:14" ht="45">
      <c r="A52" s="333" t="s">
        <v>3027</v>
      </c>
      <c r="B52" s="307"/>
      <c r="C52" s="305"/>
      <c r="D52" s="124" t="s">
        <v>3028</v>
      </c>
      <c r="E52" s="5"/>
      <c r="F52" s="5"/>
      <c r="G52" s="11"/>
      <c r="H52" s="38"/>
      <c r="I52" s="5"/>
      <c r="J52" s="5"/>
      <c r="K52" s="5"/>
      <c r="L52" s="21"/>
      <c r="M52" s="21"/>
      <c r="N52" s="21"/>
    </row>
    <row r="53" spans="1:14" ht="60">
      <c r="A53" s="333" t="s">
        <v>3029</v>
      </c>
      <c r="B53" s="307"/>
      <c r="C53" s="305"/>
      <c r="D53" s="124" t="s">
        <v>3030</v>
      </c>
      <c r="E53" s="5"/>
      <c r="F53" s="5"/>
      <c r="G53" s="11"/>
      <c r="H53" s="38"/>
      <c r="I53" s="5"/>
      <c r="J53" s="5"/>
      <c r="K53" s="5"/>
      <c r="L53" s="21"/>
      <c r="M53" s="21"/>
      <c r="N53" s="21"/>
    </row>
    <row r="54" spans="1:14" ht="30">
      <c r="A54" s="333" t="s">
        <v>2918</v>
      </c>
      <c r="B54" s="307"/>
      <c r="C54" s="305"/>
      <c r="D54" s="124" t="s">
        <v>3031</v>
      </c>
      <c r="E54" s="5"/>
      <c r="F54" s="5"/>
      <c r="G54" s="11"/>
      <c r="H54" s="38"/>
      <c r="I54" s="5"/>
      <c r="J54" s="5"/>
      <c r="K54" s="5"/>
      <c r="L54" s="21"/>
      <c r="M54" s="21"/>
      <c r="N54" s="21"/>
    </row>
    <row r="55" spans="1:14" ht="30">
      <c r="A55" s="333" t="s">
        <v>3032</v>
      </c>
      <c r="B55" s="307"/>
      <c r="C55" s="305"/>
      <c r="D55" s="124" t="s">
        <v>3033</v>
      </c>
      <c r="E55" s="5"/>
      <c r="F55" s="5"/>
      <c r="G55" s="11"/>
      <c r="H55" s="38"/>
      <c r="I55" s="5"/>
      <c r="J55" s="5"/>
      <c r="K55" s="5"/>
      <c r="L55" s="21"/>
      <c r="M55" s="21"/>
      <c r="N55" s="21"/>
    </row>
    <row r="56" spans="1:14" ht="60">
      <c r="A56" s="333" t="s">
        <v>3034</v>
      </c>
      <c r="B56" s="307"/>
      <c r="C56" s="305"/>
      <c r="D56" s="124" t="s">
        <v>3035</v>
      </c>
      <c r="E56" s="5"/>
      <c r="F56" s="5"/>
      <c r="G56" s="11"/>
      <c r="H56" s="38"/>
      <c r="I56" s="5"/>
      <c r="J56" s="5"/>
      <c r="K56" s="5"/>
      <c r="L56" s="21"/>
      <c r="M56" s="21"/>
      <c r="N56" s="21"/>
    </row>
    <row r="57" spans="1:14" ht="30">
      <c r="A57" s="333" t="s">
        <v>3036</v>
      </c>
      <c r="B57" s="307"/>
      <c r="C57" s="305"/>
      <c r="D57" s="124" t="s">
        <v>2229</v>
      </c>
      <c r="E57" s="5"/>
      <c r="F57" s="5"/>
      <c r="G57" s="11"/>
      <c r="H57" s="38"/>
      <c r="I57" s="5"/>
      <c r="J57" s="5"/>
      <c r="K57" s="5"/>
      <c r="L57" s="21"/>
      <c r="M57" s="21"/>
      <c r="N57" s="21"/>
    </row>
    <row r="58" spans="1:14" ht="30">
      <c r="A58" s="333" t="s">
        <v>3037</v>
      </c>
      <c r="B58" s="307"/>
      <c r="C58" s="305"/>
      <c r="D58" s="124" t="s">
        <v>3038</v>
      </c>
      <c r="E58" s="5"/>
      <c r="F58" s="5"/>
      <c r="G58" s="11"/>
      <c r="H58" s="38"/>
      <c r="I58" s="5"/>
      <c r="J58" s="5"/>
      <c r="K58" s="5"/>
      <c r="L58" s="21"/>
      <c r="M58" s="21"/>
      <c r="N58" s="21"/>
    </row>
    <row r="59" spans="1:14" ht="45">
      <c r="A59" s="333" t="s">
        <v>3039</v>
      </c>
      <c r="B59" s="307"/>
      <c r="C59" s="305"/>
      <c r="D59" s="124" t="s">
        <v>3040</v>
      </c>
      <c r="E59" s="5"/>
      <c r="F59" s="5"/>
      <c r="G59" s="11"/>
      <c r="H59" s="38"/>
      <c r="I59" s="5"/>
      <c r="J59" s="5"/>
      <c r="K59" s="5"/>
      <c r="L59" s="21"/>
      <c r="M59" s="21"/>
      <c r="N59" s="21"/>
    </row>
    <row r="60" spans="1:14">
      <c r="A60" s="333" t="s">
        <v>3041</v>
      </c>
      <c r="B60" s="307"/>
      <c r="C60" s="305"/>
      <c r="D60" s="124" t="s">
        <v>1096</v>
      </c>
      <c r="E60" s="5"/>
      <c r="F60" s="5"/>
      <c r="G60" s="11"/>
      <c r="H60" s="38"/>
      <c r="I60" s="5"/>
      <c r="J60" s="5"/>
      <c r="K60" s="5"/>
      <c r="L60" s="21"/>
      <c r="M60" s="21"/>
      <c r="N60" s="21"/>
    </row>
    <row r="61" spans="1:14">
      <c r="A61" s="333" t="s">
        <v>3042</v>
      </c>
      <c r="B61" s="307"/>
      <c r="C61" s="305"/>
      <c r="D61" s="124" t="s">
        <v>1096</v>
      </c>
      <c r="E61" s="5"/>
      <c r="F61" s="5"/>
      <c r="G61" s="11"/>
      <c r="H61" s="38"/>
      <c r="I61" s="5"/>
      <c r="J61" s="5"/>
      <c r="K61" s="5"/>
      <c r="L61" s="21"/>
      <c r="M61" s="21"/>
      <c r="N61" s="21"/>
    </row>
    <row r="62" spans="1:14">
      <c r="A62" s="333" t="s">
        <v>3043</v>
      </c>
      <c r="B62" s="307"/>
      <c r="C62" s="305"/>
      <c r="D62" s="124" t="s">
        <v>1096</v>
      </c>
      <c r="E62" s="5"/>
      <c r="F62" s="5"/>
      <c r="G62" s="11"/>
      <c r="H62" s="38"/>
      <c r="I62" s="5"/>
      <c r="J62" s="5"/>
      <c r="K62" s="5"/>
      <c r="L62" s="21"/>
      <c r="M62" s="21"/>
      <c r="N62" s="21"/>
    </row>
    <row r="63" spans="1:14">
      <c r="A63" s="333" t="s">
        <v>3044</v>
      </c>
      <c r="B63" s="307"/>
      <c r="C63" s="305"/>
      <c r="D63" s="124" t="s">
        <v>2211</v>
      </c>
      <c r="E63" s="5"/>
      <c r="F63" s="5"/>
      <c r="G63" s="11"/>
      <c r="H63" s="38"/>
      <c r="I63" s="5"/>
      <c r="J63" s="5"/>
      <c r="K63" s="5"/>
      <c r="L63" s="21"/>
      <c r="M63" s="21"/>
      <c r="N63" s="21"/>
    </row>
    <row r="64" spans="1:14">
      <c r="A64" s="333" t="s">
        <v>3045</v>
      </c>
      <c r="B64" s="307"/>
      <c r="C64" s="305"/>
      <c r="D64" s="124" t="s">
        <v>2211</v>
      </c>
      <c r="E64" s="5"/>
      <c r="F64" s="5"/>
      <c r="G64" s="11"/>
      <c r="H64" s="38"/>
      <c r="I64" s="5"/>
      <c r="J64" s="5"/>
      <c r="K64" s="5"/>
      <c r="L64" s="21"/>
      <c r="M64" s="21"/>
      <c r="N64" s="21"/>
    </row>
    <row r="65" spans="1:14">
      <c r="A65" s="333" t="s">
        <v>3046</v>
      </c>
      <c r="B65" s="307"/>
      <c r="C65" s="305"/>
      <c r="D65" s="124" t="s">
        <v>2211</v>
      </c>
      <c r="E65" s="5"/>
      <c r="F65" s="5"/>
      <c r="G65" s="11"/>
      <c r="H65" s="38"/>
      <c r="I65" s="5"/>
      <c r="J65" s="5"/>
      <c r="K65" s="5"/>
      <c r="L65" s="21"/>
      <c r="M65" s="21"/>
      <c r="N65" s="21"/>
    </row>
    <row r="66" spans="1:14">
      <c r="A66" s="333" t="s">
        <v>3047</v>
      </c>
      <c r="B66" s="307"/>
      <c r="C66" s="305"/>
      <c r="D66" s="124" t="s">
        <v>2211</v>
      </c>
      <c r="E66" s="5"/>
      <c r="F66" s="5"/>
      <c r="G66" s="11"/>
      <c r="H66" s="38"/>
      <c r="I66" s="5"/>
      <c r="J66" s="5"/>
      <c r="K66" s="5"/>
      <c r="L66" s="21"/>
      <c r="M66" s="21"/>
      <c r="N66" s="21"/>
    </row>
    <row r="67" spans="1:14">
      <c r="A67" s="333" t="s">
        <v>3048</v>
      </c>
      <c r="B67" s="307"/>
      <c r="C67" s="305"/>
      <c r="D67" s="124" t="s">
        <v>2211</v>
      </c>
      <c r="E67" s="5"/>
      <c r="F67" s="5"/>
      <c r="G67" s="11"/>
      <c r="H67" s="38"/>
      <c r="I67" s="5"/>
      <c r="J67" s="5"/>
      <c r="K67" s="5"/>
      <c r="L67" s="21"/>
      <c r="M67" s="21"/>
      <c r="N67" s="21"/>
    </row>
    <row r="68" spans="1:14">
      <c r="A68" s="333" t="s">
        <v>3049</v>
      </c>
      <c r="B68" s="307"/>
      <c r="C68" s="305"/>
      <c r="D68" s="124" t="s">
        <v>2211</v>
      </c>
      <c r="E68" s="5"/>
      <c r="F68" s="5"/>
      <c r="G68" s="11"/>
      <c r="H68" s="38"/>
      <c r="I68" s="5"/>
      <c r="J68" s="5"/>
      <c r="K68" s="5"/>
      <c r="L68" s="21"/>
      <c r="M68" s="21"/>
      <c r="N68" s="21"/>
    </row>
    <row r="69" spans="1:14">
      <c r="A69" s="333" t="s">
        <v>3050</v>
      </c>
      <c r="B69" s="307"/>
      <c r="C69" s="305"/>
      <c r="D69" s="124" t="s">
        <v>2211</v>
      </c>
      <c r="E69" s="5"/>
      <c r="F69" s="5"/>
      <c r="G69" s="11"/>
      <c r="H69" s="38"/>
      <c r="I69" s="5"/>
      <c r="J69" s="5"/>
      <c r="K69" s="5"/>
      <c r="L69" s="21"/>
      <c r="M69" s="21"/>
      <c r="N69" s="21"/>
    </row>
    <row r="70" spans="1:14">
      <c r="A70" s="333" t="s">
        <v>3051</v>
      </c>
      <c r="B70" s="307"/>
      <c r="C70" s="305"/>
      <c r="D70" s="124" t="s">
        <v>2211</v>
      </c>
      <c r="E70" s="5"/>
      <c r="F70" s="5"/>
      <c r="G70" s="11"/>
      <c r="H70" s="38"/>
      <c r="I70" s="5"/>
      <c r="J70" s="5"/>
      <c r="K70" s="5"/>
      <c r="L70" s="21"/>
      <c r="M70" s="21"/>
      <c r="N70" s="21"/>
    </row>
    <row r="71" spans="1:14">
      <c r="A71" s="333" t="s">
        <v>3052</v>
      </c>
      <c r="B71" s="307"/>
      <c r="C71" s="305"/>
      <c r="D71" s="124" t="s">
        <v>277</v>
      </c>
      <c r="E71" s="5"/>
      <c r="F71" s="5"/>
      <c r="G71" s="11"/>
      <c r="H71" s="38"/>
      <c r="I71" s="5"/>
      <c r="J71" s="5"/>
      <c r="K71" s="5"/>
      <c r="L71" s="21"/>
      <c r="M71" s="21"/>
      <c r="N71" s="21"/>
    </row>
    <row r="72" spans="1:14">
      <c r="A72" s="21"/>
      <c r="B72" s="21"/>
      <c r="C72" s="21"/>
      <c r="D72" s="38"/>
      <c r="E72" s="5"/>
      <c r="F72" s="5"/>
      <c r="G72" s="11"/>
      <c r="H72" s="38"/>
      <c r="I72" s="5"/>
      <c r="J72" s="5"/>
      <c r="K72" s="5"/>
      <c r="L72" s="21"/>
      <c r="M72" s="21"/>
      <c r="N72" s="21"/>
    </row>
    <row r="73" spans="1:14">
      <c r="A73" s="21"/>
      <c r="B73" s="21"/>
      <c r="C73" s="21"/>
      <c r="D73" s="38"/>
      <c r="E73" s="5"/>
      <c r="F73" s="5"/>
      <c r="G73" s="11"/>
      <c r="H73" s="38"/>
      <c r="I73" s="5"/>
      <c r="J73" s="5"/>
      <c r="K73" s="5"/>
      <c r="L73" s="21"/>
      <c r="M73" s="21"/>
      <c r="N73" s="21"/>
    </row>
    <row r="74" spans="1:14">
      <c r="A74" s="21"/>
      <c r="B74" s="21"/>
      <c r="C74" s="21"/>
      <c r="D74" s="38"/>
      <c r="E74" s="5"/>
      <c r="F74" s="5"/>
      <c r="G74" s="11"/>
      <c r="H74" s="38"/>
      <c r="I74" s="5"/>
      <c r="J74" s="5"/>
      <c r="K74" s="5"/>
      <c r="L74" s="21"/>
      <c r="M74" s="21"/>
      <c r="N74" s="21"/>
    </row>
    <row r="75" spans="1:14">
      <c r="A75" s="350" t="s">
        <v>3053</v>
      </c>
      <c r="B75" s="307"/>
      <c r="C75" s="307"/>
      <c r="D75" s="307"/>
      <c r="E75" s="5"/>
      <c r="F75" s="5"/>
      <c r="G75" s="11"/>
      <c r="H75" s="38"/>
      <c r="I75" s="5"/>
      <c r="J75" s="5"/>
      <c r="K75" s="5"/>
      <c r="L75" s="21"/>
      <c r="M75" s="21"/>
      <c r="N75" s="21"/>
    </row>
    <row r="76" spans="1:14">
      <c r="A76" s="340" t="s">
        <v>2718</v>
      </c>
      <c r="B76" s="307"/>
      <c r="C76" s="305"/>
      <c r="D76" s="272" t="s">
        <v>1854</v>
      </c>
      <c r="E76" s="5"/>
      <c r="F76" s="5"/>
      <c r="G76" s="11"/>
      <c r="H76" s="38"/>
      <c r="I76" s="5"/>
      <c r="J76" s="5"/>
      <c r="K76" s="5"/>
      <c r="L76" s="21"/>
      <c r="M76" s="21"/>
      <c r="N76" s="21"/>
    </row>
    <row r="77" spans="1:14" ht="30">
      <c r="A77" s="333" t="s">
        <v>3054</v>
      </c>
      <c r="B77" s="307"/>
      <c r="C77" s="305"/>
      <c r="D77" s="124" t="s">
        <v>3055</v>
      </c>
      <c r="E77" s="5"/>
      <c r="F77" s="5"/>
      <c r="G77" s="11"/>
      <c r="H77" s="38"/>
      <c r="I77" s="5"/>
      <c r="J77" s="5"/>
      <c r="K77" s="5"/>
      <c r="L77" s="21"/>
      <c r="M77" s="21"/>
      <c r="N77" s="21"/>
    </row>
    <row r="78" spans="1:14">
      <c r="A78" s="333" t="s">
        <v>3056</v>
      </c>
      <c r="B78" s="307"/>
      <c r="C78" s="305"/>
      <c r="D78" s="124" t="s">
        <v>1862</v>
      </c>
      <c r="E78" s="5"/>
      <c r="F78" s="5"/>
      <c r="G78" s="11"/>
      <c r="H78" s="38"/>
      <c r="I78" s="5"/>
      <c r="J78" s="5"/>
      <c r="K78" s="5"/>
      <c r="L78" s="21"/>
      <c r="M78" s="21"/>
      <c r="N78" s="21"/>
    </row>
    <row r="79" spans="1:14" ht="45">
      <c r="A79" s="333" t="s">
        <v>3057</v>
      </c>
      <c r="B79" s="307"/>
      <c r="C79" s="305"/>
      <c r="D79" s="124" t="s">
        <v>3058</v>
      </c>
      <c r="E79" s="5"/>
      <c r="F79" s="5"/>
      <c r="G79" s="11"/>
      <c r="H79" s="38"/>
      <c r="I79" s="5"/>
      <c r="J79" s="5"/>
      <c r="K79" s="5"/>
      <c r="L79" s="21"/>
      <c r="M79" s="21"/>
      <c r="N79" s="21"/>
    </row>
    <row r="80" spans="1:14">
      <c r="A80" s="333" t="s">
        <v>3059</v>
      </c>
      <c r="B80" s="307"/>
      <c r="C80" s="305"/>
      <c r="D80" s="124" t="s">
        <v>1862</v>
      </c>
      <c r="E80" s="5"/>
      <c r="F80" s="5"/>
      <c r="G80" s="11"/>
      <c r="H80" s="38"/>
      <c r="I80" s="5"/>
      <c r="J80" s="5"/>
      <c r="K80" s="5"/>
      <c r="L80" s="21"/>
      <c r="M80" s="21"/>
      <c r="N80" s="21"/>
    </row>
    <row r="81" spans="1:14" ht="30">
      <c r="A81" s="333" t="s">
        <v>3060</v>
      </c>
      <c r="B81" s="307"/>
      <c r="C81" s="305"/>
      <c r="D81" s="124" t="s">
        <v>3033</v>
      </c>
      <c r="E81" s="5"/>
      <c r="F81" s="5"/>
      <c r="G81" s="11"/>
      <c r="H81" s="38"/>
      <c r="I81" s="5"/>
      <c r="J81" s="5"/>
      <c r="K81" s="5"/>
      <c r="L81" s="21"/>
      <c r="M81" s="21"/>
      <c r="N81" s="21"/>
    </row>
    <row r="82" spans="1:14">
      <c r="A82" s="333" t="s">
        <v>3061</v>
      </c>
      <c r="B82" s="307"/>
      <c r="C82" s="305"/>
      <c r="D82" s="124" t="s">
        <v>2231</v>
      </c>
      <c r="E82" s="5"/>
      <c r="F82" s="5"/>
      <c r="G82" s="11"/>
      <c r="H82" s="38"/>
      <c r="I82" s="5"/>
      <c r="J82" s="5"/>
      <c r="K82" s="5"/>
      <c r="L82" s="21"/>
      <c r="M82" s="21"/>
      <c r="N82" s="21"/>
    </row>
    <row r="83" spans="1:14">
      <c r="A83" s="333" t="s">
        <v>3062</v>
      </c>
      <c r="B83" s="307"/>
      <c r="C83" s="305"/>
      <c r="D83" s="124" t="s">
        <v>2231</v>
      </c>
      <c r="E83" s="5"/>
      <c r="F83" s="5"/>
      <c r="G83" s="11"/>
      <c r="H83" s="38"/>
      <c r="I83" s="5"/>
      <c r="J83" s="5"/>
      <c r="K83" s="5"/>
      <c r="L83" s="21"/>
      <c r="M83" s="21"/>
      <c r="N83" s="21"/>
    </row>
    <row r="84" spans="1:14">
      <c r="A84" s="333" t="s">
        <v>3063</v>
      </c>
      <c r="B84" s="307"/>
      <c r="C84" s="305"/>
      <c r="D84" s="124" t="s">
        <v>2231</v>
      </c>
      <c r="E84" s="5"/>
      <c r="F84" s="5"/>
      <c r="G84" s="11"/>
      <c r="H84" s="38"/>
      <c r="I84" s="5"/>
      <c r="J84" s="5"/>
      <c r="K84" s="5"/>
      <c r="L84" s="21"/>
      <c r="M84" s="21"/>
      <c r="N84" s="21"/>
    </row>
    <row r="85" spans="1:14" ht="45">
      <c r="A85" s="333" t="s">
        <v>3064</v>
      </c>
      <c r="B85" s="307"/>
      <c r="C85" s="305"/>
      <c r="D85" s="124" t="s">
        <v>3040</v>
      </c>
      <c r="E85" s="5"/>
      <c r="F85" s="5"/>
      <c r="G85" s="11"/>
      <c r="H85" s="38"/>
      <c r="I85" s="5"/>
      <c r="J85" s="5"/>
      <c r="K85" s="5"/>
      <c r="L85" s="21"/>
      <c r="M85" s="21"/>
      <c r="N85" s="21"/>
    </row>
    <row r="86" spans="1:14" ht="30">
      <c r="A86" s="333" t="s">
        <v>3065</v>
      </c>
      <c r="B86" s="307"/>
      <c r="C86" s="305"/>
      <c r="D86" s="124" t="s">
        <v>3066</v>
      </c>
      <c r="E86" s="5"/>
      <c r="F86" s="5"/>
      <c r="G86" s="11"/>
      <c r="H86" s="38"/>
      <c r="I86" s="5"/>
      <c r="J86" s="5"/>
      <c r="K86" s="5"/>
      <c r="L86" s="21"/>
      <c r="M86" s="21"/>
      <c r="N86" s="21"/>
    </row>
    <row r="87" spans="1:14" ht="60">
      <c r="A87" s="333" t="s">
        <v>3067</v>
      </c>
      <c r="B87" s="307"/>
      <c r="C87" s="305"/>
      <c r="D87" s="36" t="s">
        <v>3035</v>
      </c>
      <c r="E87" s="5"/>
      <c r="F87" s="5"/>
      <c r="G87" s="11"/>
      <c r="H87" s="38"/>
      <c r="I87" s="5"/>
      <c r="J87" s="5"/>
      <c r="K87" s="5"/>
      <c r="L87" s="21"/>
      <c r="M87" s="21"/>
      <c r="N87" s="21"/>
    </row>
    <row r="88" spans="1:14">
      <c r="A88" s="333" t="s">
        <v>3068</v>
      </c>
      <c r="B88" s="307"/>
      <c r="C88" s="305"/>
      <c r="D88" s="198" t="s">
        <v>3069</v>
      </c>
      <c r="E88" s="5"/>
      <c r="F88" s="5"/>
      <c r="G88" s="11"/>
      <c r="H88" s="38"/>
      <c r="I88" s="5"/>
      <c r="J88" s="5"/>
      <c r="K88" s="5"/>
      <c r="L88" s="21"/>
      <c r="M88" s="21"/>
      <c r="N88" s="21"/>
    </row>
    <row r="89" spans="1:14" ht="30">
      <c r="A89" s="333" t="s">
        <v>3070</v>
      </c>
      <c r="B89" s="307"/>
      <c r="C89" s="305"/>
      <c r="D89" s="124" t="s">
        <v>2221</v>
      </c>
      <c r="E89" s="5"/>
      <c r="F89" s="5"/>
      <c r="G89" s="11"/>
      <c r="H89" s="38"/>
      <c r="I89" s="5"/>
      <c r="J89" s="5"/>
      <c r="K89" s="5"/>
      <c r="L89" s="21"/>
      <c r="M89" s="21"/>
      <c r="N89" s="21"/>
    </row>
    <row r="90" spans="1:14" ht="45">
      <c r="A90" s="333" t="s">
        <v>3071</v>
      </c>
      <c r="B90" s="307"/>
      <c r="C90" s="305"/>
      <c r="D90" s="124" t="s">
        <v>3028</v>
      </c>
      <c r="E90" s="5"/>
      <c r="F90" s="5"/>
      <c r="G90" s="11"/>
      <c r="H90" s="38"/>
      <c r="I90" s="5"/>
      <c r="J90" s="5"/>
      <c r="K90" s="5"/>
      <c r="L90" s="21"/>
      <c r="M90" s="21"/>
      <c r="N90" s="21"/>
    </row>
    <row r="91" spans="1:14" ht="30">
      <c r="A91" s="333" t="s">
        <v>3072</v>
      </c>
      <c r="B91" s="307"/>
      <c r="C91" s="305"/>
      <c r="D91" s="124" t="s">
        <v>2221</v>
      </c>
      <c r="E91" s="5"/>
      <c r="F91" s="5"/>
      <c r="G91" s="11"/>
      <c r="H91" s="38"/>
      <c r="I91" s="5"/>
      <c r="J91" s="5"/>
      <c r="K91" s="5"/>
      <c r="L91" s="21"/>
      <c r="M91" s="21"/>
      <c r="N91" s="21"/>
    </row>
    <row r="92" spans="1:14" ht="30">
      <c r="A92" s="333" t="s">
        <v>3073</v>
      </c>
      <c r="B92" s="307"/>
      <c r="C92" s="305"/>
      <c r="D92" s="124" t="s">
        <v>2221</v>
      </c>
      <c r="E92" s="5"/>
      <c r="F92" s="5"/>
      <c r="G92" s="11"/>
      <c r="H92" s="38"/>
      <c r="I92" s="5"/>
      <c r="J92" s="5"/>
      <c r="K92" s="5"/>
      <c r="L92" s="21"/>
      <c r="M92" s="21"/>
      <c r="N92" s="21"/>
    </row>
    <row r="93" spans="1:14" ht="30">
      <c r="A93" s="333" t="s">
        <v>3074</v>
      </c>
      <c r="B93" s="307"/>
      <c r="C93" s="305"/>
      <c r="D93" s="124" t="s">
        <v>2221</v>
      </c>
      <c r="E93" s="5"/>
      <c r="F93" s="5"/>
      <c r="G93" s="11"/>
      <c r="H93" s="38"/>
      <c r="I93" s="5"/>
      <c r="J93" s="5"/>
      <c r="K93" s="5"/>
      <c r="L93" s="21"/>
      <c r="M93" s="21"/>
      <c r="N93" s="21"/>
    </row>
    <row r="94" spans="1:14" ht="30">
      <c r="A94" s="333" t="s">
        <v>3075</v>
      </c>
      <c r="B94" s="307"/>
      <c r="C94" s="305"/>
      <c r="D94" s="124" t="s">
        <v>2835</v>
      </c>
      <c r="E94" s="5"/>
      <c r="F94" s="5"/>
      <c r="G94" s="11"/>
      <c r="H94" s="38"/>
      <c r="I94" s="5"/>
      <c r="J94" s="5"/>
      <c r="K94" s="5"/>
      <c r="L94" s="21"/>
      <c r="M94" s="21"/>
      <c r="N94" s="21"/>
    </row>
    <row r="95" spans="1:14" ht="30">
      <c r="A95" s="333" t="s">
        <v>3076</v>
      </c>
      <c r="B95" s="307"/>
      <c r="C95" s="305"/>
      <c r="D95" s="124" t="s">
        <v>2227</v>
      </c>
      <c r="E95" s="5"/>
      <c r="F95" s="5"/>
      <c r="G95" s="11"/>
      <c r="H95" s="38"/>
      <c r="I95" s="5"/>
      <c r="J95" s="5"/>
      <c r="K95" s="5"/>
      <c r="L95" s="21"/>
      <c r="M95" s="21"/>
      <c r="N95" s="21"/>
    </row>
    <row r="96" spans="1:14">
      <c r="A96" s="333" t="s">
        <v>3077</v>
      </c>
      <c r="B96" s="307"/>
      <c r="C96" s="305"/>
      <c r="D96" s="124" t="s">
        <v>277</v>
      </c>
      <c r="E96" s="5"/>
      <c r="F96" s="5"/>
      <c r="G96" s="11"/>
      <c r="H96" s="38"/>
      <c r="I96" s="5"/>
      <c r="J96" s="5"/>
      <c r="K96" s="5"/>
      <c r="L96" s="21"/>
      <c r="M96" s="21"/>
      <c r="N96" s="21"/>
    </row>
    <row r="97" spans="1:14" ht="30">
      <c r="A97" s="333" t="s">
        <v>3078</v>
      </c>
      <c r="B97" s="307"/>
      <c r="C97" s="305"/>
      <c r="D97" s="124" t="s">
        <v>3079</v>
      </c>
      <c r="E97" s="5"/>
      <c r="F97" s="5"/>
      <c r="G97" s="11"/>
      <c r="H97" s="38"/>
      <c r="I97" s="5"/>
      <c r="J97" s="5"/>
      <c r="K97" s="5"/>
      <c r="L97" s="21"/>
      <c r="M97" s="21"/>
      <c r="N97" s="21"/>
    </row>
    <row r="98" spans="1:14">
      <c r="A98" s="333" t="s">
        <v>3080</v>
      </c>
      <c r="B98" s="307"/>
      <c r="C98" s="305"/>
      <c r="D98" s="124" t="s">
        <v>1096</v>
      </c>
      <c r="E98" s="5"/>
      <c r="F98" s="5"/>
      <c r="G98" s="11"/>
      <c r="H98" s="38"/>
      <c r="I98" s="5"/>
      <c r="J98" s="5"/>
      <c r="K98" s="5"/>
      <c r="L98" s="21"/>
      <c r="M98" s="21"/>
      <c r="N98" s="21"/>
    </row>
    <row r="99" spans="1:14">
      <c r="A99" s="333" t="s">
        <v>3081</v>
      </c>
      <c r="B99" s="307"/>
      <c r="C99" s="305"/>
      <c r="D99" s="124" t="s">
        <v>1096</v>
      </c>
      <c r="E99" s="5"/>
      <c r="F99" s="5"/>
      <c r="G99" s="11"/>
      <c r="H99" s="38"/>
      <c r="I99" s="5"/>
      <c r="J99" s="5"/>
      <c r="K99" s="5"/>
      <c r="L99" s="21"/>
      <c r="M99" s="21"/>
      <c r="N99" s="21"/>
    </row>
    <row r="100" spans="1:14">
      <c r="A100" s="333" t="s">
        <v>3082</v>
      </c>
      <c r="B100" s="307"/>
      <c r="C100" s="305"/>
      <c r="D100" s="124" t="s">
        <v>1096</v>
      </c>
      <c r="E100" s="5"/>
      <c r="F100" s="5"/>
      <c r="G100" s="11"/>
      <c r="H100" s="38"/>
      <c r="I100" s="5"/>
      <c r="J100" s="5"/>
      <c r="K100" s="5"/>
      <c r="L100" s="21"/>
      <c r="M100" s="21"/>
      <c r="N100" s="21"/>
    </row>
    <row r="101" spans="1:14">
      <c r="A101" s="333" t="s">
        <v>3083</v>
      </c>
      <c r="B101" s="307"/>
      <c r="C101" s="305"/>
      <c r="D101" s="124" t="s">
        <v>2211</v>
      </c>
      <c r="E101" s="5"/>
      <c r="F101" s="5"/>
      <c r="G101" s="11"/>
      <c r="H101" s="38"/>
      <c r="I101" s="5"/>
      <c r="J101" s="5"/>
      <c r="K101" s="5"/>
      <c r="L101" s="21"/>
      <c r="M101" s="21"/>
      <c r="N101" s="21"/>
    </row>
    <row r="102" spans="1:14">
      <c r="A102" s="333" t="s">
        <v>3084</v>
      </c>
      <c r="B102" s="307"/>
      <c r="C102" s="305"/>
      <c r="D102" s="124" t="s">
        <v>2211</v>
      </c>
      <c r="E102" s="5"/>
      <c r="F102" s="5"/>
      <c r="G102" s="11"/>
      <c r="H102" s="38"/>
      <c r="I102" s="5"/>
      <c r="J102" s="5"/>
      <c r="K102" s="5"/>
      <c r="L102" s="21"/>
      <c r="M102" s="21"/>
      <c r="N102" s="21"/>
    </row>
    <row r="103" spans="1:14">
      <c r="A103" s="333" t="s">
        <v>3085</v>
      </c>
      <c r="B103" s="307"/>
      <c r="C103" s="305"/>
      <c r="D103" s="124" t="s">
        <v>2211</v>
      </c>
      <c r="E103" s="5"/>
      <c r="F103" s="5"/>
      <c r="G103" s="11"/>
      <c r="H103" s="38"/>
      <c r="I103" s="5"/>
      <c r="J103" s="5"/>
      <c r="K103" s="5"/>
      <c r="L103" s="21"/>
      <c r="M103" s="21"/>
      <c r="N103" s="21"/>
    </row>
    <row r="104" spans="1:14">
      <c r="A104" s="333" t="s">
        <v>3086</v>
      </c>
      <c r="B104" s="307"/>
      <c r="C104" s="305"/>
      <c r="D104" s="124" t="s">
        <v>2211</v>
      </c>
      <c r="E104" s="5"/>
      <c r="F104" s="5"/>
      <c r="G104" s="11"/>
      <c r="H104" s="38"/>
      <c r="I104" s="5"/>
      <c r="J104" s="5"/>
      <c r="K104" s="5"/>
      <c r="L104" s="21"/>
      <c r="M104" s="21"/>
      <c r="N104" s="21"/>
    </row>
    <row r="105" spans="1:14">
      <c r="A105" s="333" t="s">
        <v>3087</v>
      </c>
      <c r="B105" s="307"/>
      <c r="C105" s="305"/>
      <c r="D105" s="124" t="s">
        <v>2211</v>
      </c>
      <c r="E105" s="5"/>
      <c r="F105" s="5"/>
      <c r="G105" s="11"/>
      <c r="H105" s="38"/>
      <c r="I105" s="5"/>
      <c r="J105" s="5"/>
      <c r="K105" s="5"/>
      <c r="L105" s="21"/>
      <c r="M105" s="21"/>
      <c r="N105" s="21"/>
    </row>
    <row r="106" spans="1:14">
      <c r="A106" s="333" t="s">
        <v>3088</v>
      </c>
      <c r="B106" s="307"/>
      <c r="C106" s="305"/>
      <c r="D106" s="124" t="s">
        <v>2211</v>
      </c>
      <c r="E106" s="5"/>
      <c r="F106" s="5"/>
      <c r="G106" s="11"/>
      <c r="H106" s="38"/>
      <c r="I106" s="5"/>
      <c r="J106" s="5"/>
      <c r="K106" s="5"/>
      <c r="L106" s="21"/>
      <c r="M106" s="21"/>
      <c r="N106" s="21"/>
    </row>
    <row r="107" spans="1:14">
      <c r="A107" s="333" t="s">
        <v>3089</v>
      </c>
      <c r="B107" s="307"/>
      <c r="C107" s="305"/>
      <c r="D107" s="124" t="s">
        <v>2211</v>
      </c>
      <c r="E107" s="5"/>
      <c r="F107" s="5"/>
      <c r="G107" s="11"/>
      <c r="H107" s="38"/>
      <c r="I107" s="5"/>
      <c r="J107" s="5"/>
      <c r="K107" s="5"/>
      <c r="L107" s="21"/>
      <c r="M107" s="21"/>
      <c r="N107" s="21"/>
    </row>
    <row r="108" spans="1:14">
      <c r="A108" s="333" t="s">
        <v>3090</v>
      </c>
      <c r="B108" s="307"/>
      <c r="C108" s="305"/>
      <c r="D108" s="124" t="s">
        <v>2211</v>
      </c>
      <c r="E108" s="5"/>
      <c r="F108" s="5"/>
      <c r="G108" s="11"/>
      <c r="H108" s="38"/>
      <c r="I108" s="5"/>
      <c r="J108" s="5"/>
      <c r="K108" s="5"/>
      <c r="L108" s="21"/>
      <c r="M108" s="21"/>
      <c r="N108" s="21"/>
    </row>
    <row r="109" spans="1:14">
      <c r="A109" s="333" t="s">
        <v>3091</v>
      </c>
      <c r="B109" s="307"/>
      <c r="C109" s="305"/>
      <c r="D109" s="124" t="s">
        <v>2211</v>
      </c>
      <c r="E109" s="5"/>
      <c r="F109" s="5"/>
      <c r="G109" s="11"/>
      <c r="H109" s="38"/>
      <c r="I109" s="5"/>
      <c r="J109" s="5"/>
      <c r="K109" s="5"/>
      <c r="L109" s="21"/>
      <c r="M109" s="21"/>
      <c r="N109" s="21"/>
    </row>
    <row r="110" spans="1:14">
      <c r="A110" s="333" t="s">
        <v>3092</v>
      </c>
      <c r="B110" s="307"/>
      <c r="C110" s="305"/>
      <c r="D110" s="124" t="s">
        <v>2211</v>
      </c>
      <c r="E110" s="5"/>
      <c r="F110" s="5"/>
      <c r="G110" s="11"/>
      <c r="H110" s="38"/>
      <c r="I110" s="5"/>
      <c r="J110" s="5"/>
      <c r="K110" s="5"/>
      <c r="L110" s="21"/>
      <c r="M110" s="21"/>
      <c r="N110" s="21"/>
    </row>
    <row r="111" spans="1:14">
      <c r="A111" s="333" t="s">
        <v>3093</v>
      </c>
      <c r="B111" s="307"/>
      <c r="C111" s="305"/>
      <c r="D111" s="124" t="s">
        <v>2211</v>
      </c>
      <c r="E111" s="5"/>
      <c r="F111" s="5"/>
      <c r="G111" s="11"/>
      <c r="H111" s="38"/>
      <c r="I111" s="5"/>
      <c r="J111" s="5"/>
      <c r="K111" s="5"/>
      <c r="L111" s="21"/>
      <c r="M111" s="21"/>
      <c r="N111" s="21"/>
    </row>
    <row r="112" spans="1:14">
      <c r="A112" s="333" t="s">
        <v>3094</v>
      </c>
      <c r="B112" s="307"/>
      <c r="C112" s="305"/>
      <c r="D112" s="124" t="s">
        <v>2211</v>
      </c>
      <c r="E112" s="5"/>
      <c r="F112" s="5"/>
      <c r="G112" s="11"/>
      <c r="H112" s="38"/>
      <c r="I112" s="5"/>
      <c r="J112" s="5"/>
      <c r="K112" s="5"/>
      <c r="L112" s="21"/>
      <c r="M112" s="21"/>
      <c r="N112" s="21"/>
    </row>
    <row r="113" spans="1:14">
      <c r="A113" s="333" t="s">
        <v>3095</v>
      </c>
      <c r="B113" s="307"/>
      <c r="C113" s="305"/>
      <c r="D113" s="124" t="s">
        <v>2211</v>
      </c>
      <c r="E113" s="5"/>
      <c r="F113" s="5"/>
      <c r="G113" s="11"/>
      <c r="H113" s="38"/>
      <c r="I113" s="5"/>
      <c r="J113" s="5"/>
      <c r="K113" s="5"/>
      <c r="L113" s="21"/>
      <c r="M113" s="21"/>
      <c r="N113" s="21"/>
    </row>
    <row r="114" spans="1:14">
      <c r="A114" s="334" t="s">
        <v>3096</v>
      </c>
      <c r="B114" s="313"/>
      <c r="C114" s="311"/>
      <c r="D114" s="36" t="s">
        <v>277</v>
      </c>
      <c r="E114" s="5"/>
      <c r="F114" s="5"/>
      <c r="G114" s="11"/>
      <c r="H114" s="38"/>
      <c r="I114" s="5"/>
      <c r="J114" s="5"/>
      <c r="K114" s="5"/>
      <c r="L114" s="21"/>
      <c r="M114" s="21"/>
      <c r="N114" s="21"/>
    </row>
    <row r="115" spans="1:14">
      <c r="A115" s="334" t="s">
        <v>3097</v>
      </c>
      <c r="B115" s="313"/>
      <c r="C115" s="311"/>
      <c r="D115" s="36" t="s">
        <v>277</v>
      </c>
      <c r="E115" s="5"/>
      <c r="F115" s="5"/>
      <c r="G115" s="11"/>
      <c r="H115" s="38"/>
      <c r="I115" s="5"/>
      <c r="J115" s="5"/>
      <c r="K115" s="5"/>
      <c r="L115" s="21"/>
      <c r="M115" s="21"/>
      <c r="N115" s="21"/>
    </row>
    <row r="116" spans="1:14">
      <c r="A116" s="21"/>
      <c r="B116" s="21"/>
      <c r="C116" s="21"/>
      <c r="D116" s="38"/>
      <c r="E116" s="5"/>
      <c r="F116" s="5"/>
      <c r="G116" s="11"/>
      <c r="H116" s="38"/>
      <c r="I116" s="5"/>
      <c r="J116" s="5"/>
      <c r="K116" s="5"/>
      <c r="L116" s="21"/>
      <c r="M116" s="21"/>
      <c r="N116" s="21"/>
    </row>
    <row r="117" spans="1:14">
      <c r="A117" s="21"/>
      <c r="B117" s="21"/>
      <c r="C117" s="21"/>
      <c r="D117" s="38"/>
      <c r="E117" s="5"/>
      <c r="F117" s="5"/>
      <c r="G117" s="11"/>
      <c r="H117" s="38"/>
      <c r="I117" s="5"/>
      <c r="J117" s="5"/>
      <c r="K117" s="5"/>
      <c r="L117" s="21"/>
      <c r="M117" s="21"/>
      <c r="N117" s="21"/>
    </row>
    <row r="118" spans="1:14">
      <c r="A118" s="21"/>
      <c r="B118" s="21"/>
      <c r="C118" s="21"/>
      <c r="D118" s="38"/>
      <c r="E118" s="5"/>
      <c r="F118" s="5"/>
      <c r="G118" s="11"/>
      <c r="H118" s="38"/>
      <c r="I118" s="5"/>
      <c r="J118" s="5"/>
      <c r="K118" s="5"/>
      <c r="L118" s="21"/>
      <c r="M118" s="21"/>
      <c r="N118" s="21"/>
    </row>
    <row r="119" spans="1:14">
      <c r="A119" s="335" t="s">
        <v>3098</v>
      </c>
      <c r="B119" s="292"/>
      <c r="C119" s="292"/>
      <c r="D119" s="292"/>
      <c r="E119" s="5"/>
      <c r="F119" s="114" t="s">
        <v>3099</v>
      </c>
      <c r="G119" s="114"/>
      <c r="H119" s="21"/>
      <c r="I119" s="21"/>
      <c r="J119" s="5"/>
      <c r="K119" s="5"/>
      <c r="L119" s="21"/>
      <c r="M119" s="21"/>
      <c r="N119" s="21"/>
    </row>
    <row r="120" spans="1:14">
      <c r="A120" s="334" t="s">
        <v>2864</v>
      </c>
      <c r="B120" s="313"/>
      <c r="C120" s="311"/>
      <c r="D120" s="195" t="s">
        <v>1901</v>
      </c>
      <c r="E120" s="5"/>
      <c r="F120" s="36" t="s">
        <v>2864</v>
      </c>
      <c r="G120" s="195" t="s">
        <v>1901</v>
      </c>
      <c r="H120" s="5"/>
      <c r="I120" s="5"/>
      <c r="J120" s="21"/>
      <c r="K120" s="21"/>
      <c r="L120" s="21"/>
    </row>
    <row r="121" spans="1:14" ht="45">
      <c r="A121" s="345" t="s">
        <v>3100</v>
      </c>
      <c r="B121" s="313"/>
      <c r="C121" s="311"/>
      <c r="D121" s="273" t="s">
        <v>3101</v>
      </c>
      <c r="E121" s="5"/>
      <c r="F121" s="274" t="s">
        <v>3102</v>
      </c>
      <c r="G121" s="275" t="s">
        <v>3103</v>
      </c>
      <c r="H121" s="38"/>
      <c r="I121" s="5"/>
      <c r="J121" s="5"/>
      <c r="K121" s="5"/>
      <c r="L121" s="21"/>
      <c r="M121" s="21"/>
      <c r="N121" s="21"/>
    </row>
    <row r="122" spans="1:14" ht="60">
      <c r="A122" s="347" t="s">
        <v>3104</v>
      </c>
      <c r="B122" s="313"/>
      <c r="C122" s="311"/>
      <c r="D122" s="265" t="s">
        <v>3105</v>
      </c>
      <c r="E122" s="5"/>
      <c r="F122" s="276" t="s">
        <v>3106</v>
      </c>
      <c r="G122" s="275" t="s">
        <v>3107</v>
      </c>
      <c r="H122" s="38"/>
      <c r="I122" s="5"/>
      <c r="J122" s="5"/>
      <c r="K122" s="5"/>
      <c r="L122" s="21"/>
      <c r="M122" s="21"/>
      <c r="N122" s="21"/>
    </row>
    <row r="123" spans="1:14" ht="45">
      <c r="A123" s="351" t="s">
        <v>3108</v>
      </c>
      <c r="B123" s="313"/>
      <c r="C123" s="311"/>
      <c r="D123" s="267" t="s">
        <v>3109</v>
      </c>
      <c r="E123" s="5"/>
      <c r="F123" s="277" t="s">
        <v>3110</v>
      </c>
      <c r="G123" s="275" t="s">
        <v>3111</v>
      </c>
      <c r="H123" s="38"/>
      <c r="I123" s="5"/>
      <c r="J123" s="5"/>
      <c r="K123" s="5"/>
      <c r="L123" s="21"/>
      <c r="M123" s="21"/>
      <c r="N123" s="21"/>
    </row>
    <row r="124" spans="1:14" ht="30">
      <c r="A124" s="21"/>
      <c r="B124" s="21"/>
      <c r="C124" s="21"/>
      <c r="D124" s="38"/>
      <c r="E124" s="5"/>
      <c r="F124" s="278" t="s">
        <v>3112</v>
      </c>
      <c r="G124" s="275" t="s">
        <v>3113</v>
      </c>
      <c r="H124" s="38"/>
      <c r="I124" s="5"/>
      <c r="J124" s="5"/>
      <c r="K124" s="5"/>
      <c r="L124" s="21"/>
      <c r="M124" s="21"/>
      <c r="N124" s="21"/>
    </row>
    <row r="125" spans="1:14" ht="14">
      <c r="A125" s="21"/>
      <c r="B125" s="21"/>
      <c r="C125" s="21"/>
      <c r="D125" s="38"/>
      <c r="E125" s="5"/>
      <c r="F125" s="5"/>
      <c r="G125" s="11"/>
      <c r="H125" s="38"/>
      <c r="I125" s="5"/>
      <c r="J125" s="5"/>
      <c r="K125" s="5"/>
      <c r="L125" s="21"/>
      <c r="M125" s="21"/>
      <c r="N125" s="21"/>
    </row>
    <row r="126" spans="1:14" ht="14">
      <c r="A126" s="114" t="s">
        <v>3114</v>
      </c>
      <c r="B126" s="186"/>
      <c r="C126" s="114"/>
      <c r="D126" s="270"/>
      <c r="E126" s="5"/>
      <c r="F126" s="114" t="s">
        <v>3115</v>
      </c>
      <c r="G126" s="114"/>
      <c r="H126" s="38"/>
      <c r="I126" s="5"/>
      <c r="J126" s="5"/>
      <c r="K126" s="5"/>
      <c r="L126" s="21"/>
      <c r="M126" s="21"/>
      <c r="N126" s="21"/>
    </row>
    <row r="127" spans="1:14">
      <c r="A127" s="334" t="s">
        <v>3116</v>
      </c>
      <c r="B127" s="313"/>
      <c r="C127" s="311"/>
      <c r="D127" s="36" t="s">
        <v>3117</v>
      </c>
      <c r="E127" s="5"/>
      <c r="F127" s="36" t="s">
        <v>3118</v>
      </c>
      <c r="G127" s="195" t="s">
        <v>3119</v>
      </c>
      <c r="H127" s="38"/>
      <c r="I127" s="5"/>
      <c r="J127" s="5"/>
      <c r="K127" s="5"/>
      <c r="L127" s="21"/>
      <c r="M127" s="21"/>
      <c r="N127" s="21"/>
    </row>
    <row r="128" spans="1:14" ht="270">
      <c r="A128" s="345" t="s">
        <v>3100</v>
      </c>
      <c r="B128" s="313"/>
      <c r="C128" s="311"/>
      <c r="D128" s="36" t="s">
        <v>3120</v>
      </c>
      <c r="E128" s="5"/>
      <c r="F128" s="274" t="s">
        <v>3102</v>
      </c>
      <c r="G128" s="275" t="s">
        <v>3121</v>
      </c>
      <c r="H128" s="38"/>
      <c r="I128" s="5"/>
      <c r="J128" s="5"/>
      <c r="K128" s="5"/>
      <c r="L128" s="21"/>
      <c r="M128" s="21"/>
      <c r="N128" s="21"/>
    </row>
    <row r="129" spans="1:14" ht="180">
      <c r="A129" s="347" t="s">
        <v>3104</v>
      </c>
      <c r="B129" s="313"/>
      <c r="C129" s="311"/>
      <c r="D129" s="36" t="s">
        <v>3122</v>
      </c>
      <c r="E129" s="5"/>
      <c r="F129" s="276" t="s">
        <v>3106</v>
      </c>
      <c r="G129" s="275" t="s">
        <v>3123</v>
      </c>
      <c r="H129" s="38"/>
      <c r="I129" s="5"/>
      <c r="J129" s="5"/>
      <c r="K129" s="5"/>
      <c r="L129" s="21"/>
      <c r="M129" s="21"/>
      <c r="N129" s="21"/>
    </row>
    <row r="130" spans="1:14" ht="180">
      <c r="A130" s="351" t="s">
        <v>3108</v>
      </c>
      <c r="B130" s="313"/>
      <c r="C130" s="311"/>
      <c r="D130" s="195" t="s">
        <v>3124</v>
      </c>
      <c r="E130" s="5"/>
      <c r="F130" s="277" t="s">
        <v>3110</v>
      </c>
      <c r="G130" s="107" t="s">
        <v>3125</v>
      </c>
      <c r="H130" s="38"/>
      <c r="I130" s="5"/>
      <c r="J130" s="5"/>
      <c r="K130" s="5"/>
      <c r="L130" s="21"/>
      <c r="M130" s="21"/>
      <c r="N130" s="21"/>
    </row>
    <row r="131" spans="1:14" ht="135">
      <c r="A131" s="21"/>
      <c r="B131" s="21"/>
      <c r="C131" s="21"/>
      <c r="D131" s="38"/>
      <c r="E131" s="5"/>
      <c r="F131" s="278" t="s">
        <v>3112</v>
      </c>
      <c r="G131" s="275" t="s">
        <v>3126</v>
      </c>
      <c r="H131" s="38"/>
      <c r="I131" s="5"/>
      <c r="J131" s="5"/>
      <c r="K131" s="5"/>
      <c r="L131" s="21"/>
      <c r="M131" s="21"/>
      <c r="N131" s="21"/>
    </row>
    <row r="132" spans="1:14" ht="14">
      <c r="A132" s="21"/>
      <c r="B132" s="21"/>
      <c r="C132" s="21"/>
      <c r="D132" s="38"/>
      <c r="E132" s="5"/>
      <c r="F132" s="5"/>
      <c r="G132" s="11"/>
      <c r="H132" s="38"/>
      <c r="I132" s="5"/>
      <c r="J132" s="5"/>
      <c r="K132" s="5"/>
      <c r="L132" s="21"/>
      <c r="M132" s="21"/>
      <c r="N132" s="21"/>
    </row>
    <row r="133" spans="1:14" ht="14">
      <c r="A133" s="114" t="s">
        <v>3127</v>
      </c>
      <c r="B133" s="186"/>
      <c r="C133" s="114"/>
      <c r="D133" s="270"/>
      <c r="E133" s="5"/>
      <c r="F133" s="114" t="s">
        <v>3128</v>
      </c>
      <c r="G133" s="114"/>
      <c r="H133" s="38"/>
      <c r="I133" s="5"/>
      <c r="J133" s="5"/>
      <c r="K133" s="5"/>
      <c r="L133" s="21"/>
      <c r="M133" s="21"/>
      <c r="N133" s="21"/>
    </row>
    <row r="134" spans="1:14">
      <c r="A134" s="334" t="s">
        <v>3116</v>
      </c>
      <c r="B134" s="313"/>
      <c r="C134" s="311"/>
      <c r="D134" s="36" t="s">
        <v>2203</v>
      </c>
      <c r="E134" s="5"/>
      <c r="F134" s="36" t="s">
        <v>3118</v>
      </c>
      <c r="G134" s="36" t="s">
        <v>2203</v>
      </c>
      <c r="H134" s="38"/>
      <c r="I134" s="5"/>
      <c r="J134" s="5"/>
      <c r="K134" s="5"/>
      <c r="L134" s="21"/>
      <c r="M134" s="21"/>
      <c r="N134" s="21"/>
    </row>
    <row r="135" spans="1:14" ht="75">
      <c r="A135" s="345" t="s">
        <v>3100</v>
      </c>
      <c r="B135" s="313"/>
      <c r="C135" s="311"/>
      <c r="D135" s="36" t="s">
        <v>3129</v>
      </c>
      <c r="E135" s="5"/>
      <c r="F135" s="274" t="s">
        <v>3102</v>
      </c>
      <c r="G135" s="275" t="s">
        <v>3130</v>
      </c>
      <c r="H135" s="38"/>
      <c r="I135" s="5"/>
      <c r="J135" s="5"/>
      <c r="K135" s="5"/>
      <c r="L135" s="21"/>
      <c r="M135" s="21"/>
      <c r="N135" s="21"/>
    </row>
    <row r="136" spans="1:14" ht="45">
      <c r="A136" s="347" t="s">
        <v>3104</v>
      </c>
      <c r="B136" s="313"/>
      <c r="C136" s="311"/>
      <c r="D136" s="36" t="s">
        <v>3131</v>
      </c>
      <c r="E136" s="5"/>
      <c r="F136" s="276" t="s">
        <v>3106</v>
      </c>
      <c r="G136" s="275" t="s">
        <v>3132</v>
      </c>
      <c r="H136" s="38"/>
      <c r="I136" s="5"/>
      <c r="J136" s="5"/>
      <c r="K136" s="5"/>
      <c r="L136" s="21"/>
      <c r="M136" s="21"/>
      <c r="N136" s="21"/>
    </row>
    <row r="137" spans="1:14" ht="60">
      <c r="A137" s="351" t="s">
        <v>3108</v>
      </c>
      <c r="B137" s="313"/>
      <c r="C137" s="311"/>
      <c r="D137" s="36" t="s">
        <v>3133</v>
      </c>
      <c r="E137" s="5"/>
      <c r="F137" s="277" t="s">
        <v>3110</v>
      </c>
      <c r="G137" s="107" t="s">
        <v>3134</v>
      </c>
      <c r="H137" s="38"/>
      <c r="I137" s="5"/>
      <c r="J137" s="5"/>
      <c r="K137" s="5"/>
      <c r="L137" s="21"/>
      <c r="M137" s="21"/>
      <c r="N137" s="21"/>
    </row>
    <row r="138" spans="1:14">
      <c r="A138" s="21"/>
      <c r="B138" s="21"/>
      <c r="C138" s="21"/>
      <c r="D138" s="38"/>
      <c r="E138" s="5"/>
      <c r="F138" s="278" t="s">
        <v>3112</v>
      </c>
      <c r="G138" s="275" t="s">
        <v>3135</v>
      </c>
      <c r="H138" s="38"/>
      <c r="I138" s="5"/>
      <c r="J138" s="5"/>
      <c r="K138" s="5"/>
      <c r="L138" s="21"/>
      <c r="M138" s="21"/>
      <c r="N138" s="21"/>
    </row>
    <row r="139" spans="1:14">
      <c r="A139" s="21"/>
      <c r="B139" s="21"/>
      <c r="C139" s="21"/>
      <c r="D139" s="38"/>
      <c r="E139" s="5"/>
      <c r="F139" s="5"/>
      <c r="G139" s="11"/>
      <c r="H139" s="38"/>
      <c r="I139" s="5"/>
      <c r="J139" s="5"/>
      <c r="K139" s="5"/>
      <c r="L139" s="21"/>
      <c r="M139" s="21"/>
      <c r="N139" s="21"/>
    </row>
    <row r="140" spans="1:14">
      <c r="A140" s="21"/>
      <c r="B140" s="21"/>
      <c r="C140" s="21"/>
      <c r="D140" s="38"/>
      <c r="E140" s="5"/>
      <c r="F140" s="5"/>
      <c r="G140" s="11"/>
      <c r="H140" s="38"/>
      <c r="I140" s="5"/>
      <c r="J140" s="5"/>
      <c r="K140" s="5"/>
      <c r="L140" s="21"/>
      <c r="M140" s="21"/>
      <c r="N140" s="21"/>
    </row>
    <row r="141" spans="1:14">
      <c r="A141" s="21"/>
      <c r="B141" s="21"/>
      <c r="C141" s="21"/>
      <c r="D141" s="38"/>
      <c r="E141" s="5"/>
      <c r="F141" s="5"/>
      <c r="G141" s="11"/>
      <c r="H141" s="38"/>
      <c r="I141" s="5"/>
      <c r="J141" s="5"/>
      <c r="K141" s="5"/>
      <c r="L141" s="21"/>
      <c r="M141" s="21"/>
      <c r="N141" s="21"/>
    </row>
    <row r="142" spans="1:14">
      <c r="A142" s="21"/>
      <c r="B142" s="21"/>
      <c r="C142" s="21"/>
      <c r="D142" s="38"/>
      <c r="E142" s="5"/>
      <c r="F142" s="5"/>
      <c r="G142" s="11"/>
      <c r="H142" s="38"/>
      <c r="I142" s="5"/>
      <c r="J142" s="5"/>
      <c r="K142" s="5"/>
      <c r="L142" s="21"/>
      <c r="M142" s="21"/>
      <c r="N142" s="21"/>
    </row>
    <row r="143" spans="1:14">
      <c r="A143" s="21"/>
      <c r="B143" s="21"/>
      <c r="C143" s="21"/>
      <c r="D143" s="38"/>
      <c r="E143" s="5"/>
      <c r="F143" s="5"/>
      <c r="G143" s="11"/>
      <c r="H143" s="38"/>
      <c r="I143" s="5"/>
      <c r="J143" s="5"/>
      <c r="K143" s="5"/>
      <c r="L143" s="21"/>
      <c r="M143" s="21"/>
      <c r="N143" s="21"/>
    </row>
    <row r="144" spans="1:14">
      <c r="A144" s="21"/>
      <c r="B144" s="21"/>
      <c r="C144" s="21"/>
      <c r="D144" s="38"/>
      <c r="E144" s="5"/>
      <c r="F144" s="5"/>
      <c r="G144" s="11"/>
      <c r="H144" s="38"/>
      <c r="I144" s="5"/>
      <c r="J144" s="5"/>
      <c r="K144" s="5"/>
      <c r="L144" s="21"/>
      <c r="M144" s="21"/>
      <c r="N144" s="21"/>
    </row>
    <row r="145" spans="1:14">
      <c r="A145" s="21"/>
      <c r="B145" s="21"/>
      <c r="C145" s="21"/>
      <c r="D145" s="38"/>
      <c r="E145" s="5"/>
      <c r="F145" s="5"/>
      <c r="G145" s="11"/>
      <c r="H145" s="38"/>
      <c r="I145" s="5"/>
      <c r="J145" s="5"/>
      <c r="K145" s="5"/>
      <c r="L145" s="21"/>
      <c r="M145" s="21"/>
      <c r="N145" s="21"/>
    </row>
    <row r="146" spans="1:14">
      <c r="A146" s="21"/>
      <c r="B146" s="21"/>
      <c r="C146" s="21"/>
      <c r="D146" s="38"/>
      <c r="E146" s="5"/>
      <c r="F146" s="5"/>
      <c r="G146" s="11"/>
      <c r="H146" s="38"/>
      <c r="I146" s="5"/>
      <c r="J146" s="5"/>
      <c r="K146" s="5"/>
      <c r="L146" s="21"/>
      <c r="M146" s="21"/>
      <c r="N146" s="21"/>
    </row>
    <row r="147" spans="1:14">
      <c r="A147" s="21"/>
      <c r="B147" s="21"/>
      <c r="C147" s="21"/>
      <c r="D147" s="38"/>
      <c r="E147" s="5"/>
      <c r="F147" s="5"/>
      <c r="G147" s="11"/>
      <c r="H147" s="38"/>
      <c r="I147" s="5"/>
      <c r="J147" s="5"/>
      <c r="K147" s="5"/>
      <c r="L147" s="21"/>
      <c r="M147" s="21"/>
      <c r="N147" s="21"/>
    </row>
    <row r="148" spans="1:14">
      <c r="A148" s="21"/>
      <c r="B148" s="21"/>
      <c r="C148" s="21"/>
      <c r="D148" s="38"/>
      <c r="E148" s="5"/>
      <c r="F148" s="5"/>
      <c r="G148" s="11"/>
      <c r="H148" s="38"/>
      <c r="I148" s="5"/>
      <c r="J148" s="5"/>
      <c r="K148" s="5"/>
      <c r="L148" s="21"/>
      <c r="M148" s="21"/>
      <c r="N148" s="21"/>
    </row>
    <row r="149" spans="1:14">
      <c r="A149" s="21"/>
      <c r="B149" s="21"/>
      <c r="C149" s="21"/>
      <c r="D149" s="38"/>
      <c r="E149" s="5"/>
      <c r="F149" s="5"/>
      <c r="G149" s="11"/>
      <c r="H149" s="38"/>
      <c r="I149" s="5"/>
      <c r="J149" s="5"/>
      <c r="K149" s="5"/>
      <c r="L149" s="21"/>
      <c r="M149" s="21"/>
      <c r="N149" s="21"/>
    </row>
    <row r="150" spans="1:14">
      <c r="A150" s="21"/>
      <c r="B150" s="21"/>
      <c r="C150" s="21"/>
      <c r="D150" s="38"/>
      <c r="E150" s="5"/>
      <c r="F150" s="5"/>
      <c r="G150" s="11"/>
      <c r="H150" s="38"/>
      <c r="I150" s="5"/>
      <c r="J150" s="5"/>
      <c r="K150" s="5"/>
      <c r="L150" s="21"/>
      <c r="M150" s="21"/>
      <c r="N150" s="21"/>
    </row>
    <row r="151" spans="1:14">
      <c r="A151" s="21"/>
      <c r="B151" s="21"/>
      <c r="C151" s="21"/>
      <c r="D151" s="38"/>
      <c r="E151" s="5"/>
      <c r="F151" s="5"/>
      <c r="G151" s="11"/>
      <c r="H151" s="38"/>
      <c r="I151" s="5"/>
      <c r="J151" s="5"/>
      <c r="K151" s="5"/>
      <c r="L151" s="21"/>
      <c r="M151" s="21"/>
      <c r="N151" s="21"/>
    </row>
    <row r="152" spans="1:14">
      <c r="A152" s="21"/>
      <c r="B152" s="21"/>
      <c r="C152" s="21"/>
      <c r="D152" s="38"/>
      <c r="E152" s="5"/>
      <c r="F152" s="5"/>
      <c r="G152" s="11"/>
      <c r="H152" s="38"/>
      <c r="I152" s="5"/>
      <c r="J152" s="5"/>
      <c r="K152" s="5"/>
      <c r="L152" s="21"/>
      <c r="M152" s="21"/>
      <c r="N152" s="21"/>
    </row>
    <row r="153" spans="1:14">
      <c r="A153" s="21"/>
      <c r="B153" s="21"/>
      <c r="C153" s="21"/>
      <c r="D153" s="38"/>
      <c r="E153" s="5"/>
      <c r="F153" s="5"/>
      <c r="G153" s="11"/>
      <c r="H153" s="38"/>
      <c r="I153" s="5"/>
      <c r="J153" s="5"/>
      <c r="K153" s="5"/>
      <c r="L153" s="21"/>
      <c r="M153" s="21"/>
      <c r="N153" s="21"/>
    </row>
    <row r="154" spans="1:14">
      <c r="A154" s="21"/>
      <c r="B154" s="21"/>
      <c r="C154" s="21"/>
      <c r="D154" s="38"/>
      <c r="E154" s="5"/>
      <c r="F154" s="5"/>
      <c r="G154" s="11"/>
      <c r="H154" s="38"/>
      <c r="I154" s="5"/>
      <c r="J154" s="5"/>
      <c r="K154" s="5"/>
      <c r="L154" s="21"/>
      <c r="M154" s="21"/>
      <c r="N154" s="21"/>
    </row>
    <row r="155" spans="1:14">
      <c r="A155" s="21"/>
      <c r="B155" s="21"/>
      <c r="C155" s="21"/>
      <c r="D155" s="38"/>
      <c r="E155" s="5"/>
      <c r="F155" s="5"/>
      <c r="G155" s="11"/>
      <c r="H155" s="38"/>
      <c r="I155" s="5"/>
      <c r="J155" s="5"/>
      <c r="K155" s="5"/>
      <c r="L155" s="21"/>
      <c r="M155" s="21"/>
      <c r="N155" s="21"/>
    </row>
    <row r="156" spans="1:14">
      <c r="A156" s="21"/>
      <c r="B156" s="21"/>
      <c r="C156" s="21"/>
      <c r="D156" s="38"/>
      <c r="E156" s="5"/>
      <c r="F156" s="5"/>
      <c r="G156" s="11"/>
      <c r="H156" s="38"/>
      <c r="I156" s="5"/>
      <c r="J156" s="5"/>
      <c r="K156" s="5"/>
      <c r="L156" s="21"/>
      <c r="M156" s="21"/>
      <c r="N156" s="21"/>
    </row>
    <row r="157" spans="1:14">
      <c r="A157" s="21"/>
      <c r="B157" s="21"/>
      <c r="C157" s="21"/>
      <c r="D157" s="38"/>
      <c r="E157" s="5"/>
      <c r="F157" s="5"/>
      <c r="G157" s="11"/>
      <c r="H157" s="38"/>
      <c r="I157" s="5"/>
      <c r="J157" s="5"/>
      <c r="K157" s="5"/>
      <c r="L157" s="21"/>
      <c r="M157" s="21"/>
      <c r="N157" s="21"/>
    </row>
    <row r="158" spans="1:14">
      <c r="A158" s="21"/>
      <c r="B158" s="21"/>
      <c r="C158" s="21"/>
      <c r="D158" s="38"/>
      <c r="E158" s="5"/>
      <c r="F158" s="5"/>
      <c r="G158" s="11"/>
      <c r="H158" s="38"/>
      <c r="I158" s="5"/>
      <c r="J158" s="5"/>
      <c r="K158" s="5"/>
      <c r="L158" s="21"/>
      <c r="M158" s="21"/>
      <c r="N158" s="21"/>
    </row>
    <row r="159" spans="1:14">
      <c r="A159" s="21"/>
      <c r="B159" s="21"/>
      <c r="C159" s="21"/>
      <c r="D159" s="38"/>
      <c r="E159" s="5"/>
      <c r="F159" s="5"/>
      <c r="G159" s="11"/>
      <c r="H159" s="38"/>
      <c r="I159" s="5"/>
      <c r="J159" s="5"/>
      <c r="K159" s="5"/>
      <c r="L159" s="21"/>
      <c r="M159" s="21"/>
      <c r="N159" s="21"/>
    </row>
    <row r="160" spans="1:14">
      <c r="A160" s="21"/>
      <c r="B160" s="21"/>
      <c r="C160" s="21"/>
      <c r="D160" s="38"/>
      <c r="E160" s="5"/>
      <c r="F160" s="5"/>
      <c r="G160" s="11"/>
      <c r="H160" s="38"/>
      <c r="I160" s="5"/>
      <c r="J160" s="5"/>
      <c r="K160" s="5"/>
      <c r="L160" s="21"/>
      <c r="M160" s="21"/>
      <c r="N160" s="21"/>
    </row>
    <row r="161" spans="1:14">
      <c r="A161" s="21"/>
      <c r="B161" s="21"/>
      <c r="C161" s="21"/>
      <c r="D161" s="38"/>
      <c r="E161" s="5"/>
      <c r="F161" s="5"/>
      <c r="G161" s="11"/>
      <c r="H161" s="38"/>
      <c r="I161" s="5"/>
      <c r="J161" s="5"/>
      <c r="K161" s="5"/>
      <c r="L161" s="21"/>
      <c r="M161" s="21"/>
      <c r="N161" s="21"/>
    </row>
    <row r="162" spans="1:14">
      <c r="A162" s="21"/>
      <c r="B162" s="21"/>
      <c r="C162" s="21"/>
      <c r="D162" s="38"/>
      <c r="E162" s="5"/>
      <c r="F162" s="5"/>
      <c r="G162" s="11"/>
      <c r="H162" s="38"/>
      <c r="I162" s="5"/>
      <c r="J162" s="5"/>
      <c r="K162" s="5"/>
      <c r="L162" s="21"/>
      <c r="M162" s="21"/>
      <c r="N162" s="21"/>
    </row>
    <row r="163" spans="1:14">
      <c r="A163" s="21"/>
      <c r="B163" s="21"/>
      <c r="C163" s="21"/>
      <c r="D163" s="38"/>
      <c r="E163" s="5"/>
      <c r="F163" s="5"/>
      <c r="G163" s="11"/>
      <c r="H163" s="38"/>
      <c r="I163" s="5"/>
      <c r="J163" s="5"/>
      <c r="K163" s="5"/>
      <c r="L163" s="21"/>
      <c r="M163" s="21"/>
      <c r="N163" s="21"/>
    </row>
    <row r="164" spans="1:14">
      <c r="A164" s="21"/>
      <c r="B164" s="21"/>
      <c r="C164" s="21"/>
      <c r="D164" s="38"/>
      <c r="E164" s="5"/>
      <c r="F164" s="5"/>
      <c r="G164" s="11"/>
      <c r="H164" s="38"/>
      <c r="I164" s="5"/>
      <c r="J164" s="5"/>
      <c r="K164" s="5"/>
      <c r="L164" s="21"/>
      <c r="M164" s="21"/>
      <c r="N164" s="21"/>
    </row>
    <row r="165" spans="1:14">
      <c r="A165" s="21"/>
      <c r="B165" s="21"/>
      <c r="C165" s="21"/>
      <c r="D165" s="38"/>
      <c r="E165" s="5"/>
      <c r="F165" s="5"/>
      <c r="G165" s="11"/>
      <c r="H165" s="38"/>
      <c r="I165" s="5"/>
      <c r="J165" s="5"/>
      <c r="K165" s="5"/>
      <c r="L165" s="21"/>
      <c r="M165" s="21"/>
      <c r="N165" s="21"/>
    </row>
    <row r="166" spans="1:14">
      <c r="A166" s="21"/>
      <c r="B166" s="21"/>
      <c r="C166" s="21"/>
      <c r="D166" s="38"/>
      <c r="E166" s="5"/>
      <c r="F166" s="5"/>
      <c r="G166" s="11"/>
      <c r="H166" s="38"/>
      <c r="I166" s="5"/>
      <c r="J166" s="5"/>
      <c r="K166" s="5"/>
      <c r="L166" s="21"/>
      <c r="M166" s="21"/>
      <c r="N166" s="21"/>
    </row>
    <row r="167" spans="1:14">
      <c r="A167" s="21"/>
      <c r="B167" s="21"/>
      <c r="C167" s="21"/>
      <c r="D167" s="38"/>
      <c r="E167" s="5"/>
      <c r="F167" s="5"/>
      <c r="G167" s="11"/>
      <c r="H167" s="38"/>
      <c r="I167" s="5"/>
      <c r="J167" s="5"/>
      <c r="K167" s="5"/>
      <c r="L167" s="21"/>
      <c r="M167" s="21"/>
      <c r="N167" s="21"/>
    </row>
    <row r="168" spans="1:14">
      <c r="A168" s="21"/>
      <c r="B168" s="21"/>
      <c r="C168" s="21"/>
      <c r="D168" s="38"/>
      <c r="E168" s="5"/>
      <c r="F168" s="5"/>
      <c r="G168" s="11"/>
      <c r="H168" s="38"/>
      <c r="I168" s="5"/>
      <c r="J168" s="5"/>
      <c r="K168" s="5"/>
      <c r="L168" s="21"/>
      <c r="M168" s="21"/>
      <c r="N168" s="21"/>
    </row>
    <row r="169" spans="1:14">
      <c r="A169" s="21"/>
      <c r="B169" s="21"/>
      <c r="C169" s="21"/>
      <c r="D169" s="38"/>
      <c r="E169" s="5"/>
      <c r="F169" s="5"/>
      <c r="G169" s="11"/>
      <c r="H169" s="38"/>
      <c r="I169" s="5"/>
      <c r="J169" s="5"/>
      <c r="K169" s="5"/>
      <c r="L169" s="21"/>
      <c r="M169" s="21"/>
      <c r="N169" s="21"/>
    </row>
    <row r="170" spans="1:14">
      <c r="A170" s="21"/>
      <c r="B170" s="21"/>
      <c r="C170" s="21"/>
      <c r="D170" s="38"/>
      <c r="E170" s="5"/>
      <c r="F170" s="5"/>
      <c r="G170" s="11"/>
      <c r="H170" s="38"/>
      <c r="I170" s="5"/>
      <c r="J170" s="5"/>
      <c r="K170" s="5"/>
      <c r="L170" s="21"/>
      <c r="M170" s="21"/>
      <c r="N170" s="21"/>
    </row>
    <row r="171" spans="1:14">
      <c r="A171" s="21"/>
      <c r="B171" s="21"/>
      <c r="C171" s="21"/>
      <c r="D171" s="38"/>
      <c r="E171" s="5"/>
      <c r="F171" s="5"/>
      <c r="G171" s="11"/>
      <c r="H171" s="38"/>
      <c r="I171" s="5"/>
      <c r="J171" s="5"/>
      <c r="K171" s="5"/>
      <c r="L171" s="21"/>
      <c r="M171" s="21"/>
      <c r="N171" s="21"/>
    </row>
    <row r="172" spans="1:14">
      <c r="A172" s="21"/>
      <c r="B172" s="21"/>
      <c r="C172" s="21"/>
      <c r="D172" s="38"/>
      <c r="E172" s="5"/>
      <c r="F172" s="5"/>
      <c r="G172" s="11"/>
      <c r="H172" s="38"/>
      <c r="I172" s="5"/>
      <c r="J172" s="5"/>
      <c r="K172" s="5"/>
      <c r="L172" s="21"/>
      <c r="M172" s="21"/>
      <c r="N172" s="21"/>
    </row>
    <row r="173" spans="1:14">
      <c r="A173" s="21"/>
      <c r="B173" s="21"/>
      <c r="C173" s="21"/>
      <c r="D173" s="38"/>
      <c r="E173" s="5"/>
      <c r="F173" s="5"/>
      <c r="G173" s="11"/>
      <c r="H173" s="38"/>
      <c r="I173" s="5"/>
      <c r="J173" s="5"/>
      <c r="K173" s="5"/>
      <c r="L173" s="21"/>
      <c r="M173" s="21"/>
      <c r="N173" s="21"/>
    </row>
    <row r="174" spans="1:14">
      <c r="A174" s="21"/>
      <c r="B174" s="21"/>
      <c r="C174" s="21"/>
      <c r="D174" s="38"/>
      <c r="E174" s="5"/>
      <c r="F174" s="5"/>
      <c r="G174" s="11"/>
      <c r="H174" s="38"/>
      <c r="I174" s="5"/>
      <c r="J174" s="5"/>
      <c r="K174" s="5"/>
      <c r="L174" s="21"/>
      <c r="M174" s="21"/>
      <c r="N174" s="21"/>
    </row>
    <row r="175" spans="1:14">
      <c r="A175" s="21"/>
      <c r="B175" s="21"/>
      <c r="C175" s="21"/>
      <c r="D175" s="38"/>
      <c r="E175" s="5"/>
      <c r="F175" s="5"/>
      <c r="G175" s="11"/>
      <c r="H175" s="38"/>
      <c r="I175" s="5"/>
      <c r="J175" s="5"/>
      <c r="K175" s="5"/>
      <c r="L175" s="21"/>
      <c r="M175" s="21"/>
      <c r="N175" s="21"/>
    </row>
    <row r="176" spans="1:14">
      <c r="A176" s="21"/>
      <c r="B176" s="21"/>
      <c r="C176" s="21"/>
      <c r="D176" s="38"/>
      <c r="E176" s="5"/>
      <c r="F176" s="5"/>
      <c r="G176" s="11"/>
      <c r="H176" s="38"/>
      <c r="I176" s="5"/>
      <c r="J176" s="5"/>
      <c r="K176" s="5"/>
      <c r="L176" s="21"/>
      <c r="M176" s="21"/>
      <c r="N176" s="21"/>
    </row>
    <row r="177" spans="1:14">
      <c r="A177" s="21"/>
      <c r="B177" s="21"/>
      <c r="C177" s="21"/>
      <c r="D177" s="38"/>
      <c r="E177" s="5"/>
      <c r="F177" s="5"/>
      <c r="G177" s="11"/>
      <c r="H177" s="38"/>
      <c r="I177" s="5"/>
      <c r="J177" s="5"/>
      <c r="K177" s="5"/>
      <c r="L177" s="21"/>
      <c r="M177" s="21"/>
      <c r="N177" s="21"/>
    </row>
    <row r="178" spans="1:14">
      <c r="A178" s="21"/>
      <c r="B178" s="21"/>
      <c r="C178" s="21"/>
      <c r="D178" s="38"/>
      <c r="E178" s="5"/>
      <c r="F178" s="5"/>
      <c r="G178" s="11"/>
      <c r="H178" s="38"/>
      <c r="I178" s="5"/>
      <c r="J178" s="5"/>
      <c r="K178" s="5"/>
      <c r="L178" s="21"/>
      <c r="M178" s="21"/>
      <c r="N178" s="21"/>
    </row>
    <row r="179" spans="1:14">
      <c r="A179" s="21"/>
      <c r="B179" s="21"/>
      <c r="C179" s="21"/>
      <c r="D179" s="38"/>
      <c r="E179" s="5"/>
      <c r="F179" s="5"/>
      <c r="G179" s="11"/>
      <c r="H179" s="38"/>
      <c r="I179" s="5"/>
      <c r="J179" s="5"/>
      <c r="K179" s="5"/>
      <c r="L179" s="21"/>
      <c r="M179" s="21"/>
      <c r="N179" s="21"/>
    </row>
    <row r="180" spans="1:14">
      <c r="A180" s="21"/>
      <c r="B180" s="21"/>
      <c r="C180" s="21"/>
      <c r="D180" s="38"/>
      <c r="E180" s="5"/>
      <c r="F180" s="5"/>
      <c r="G180" s="11"/>
      <c r="H180" s="38"/>
      <c r="I180" s="5"/>
      <c r="J180" s="5"/>
      <c r="K180" s="5"/>
      <c r="L180" s="21"/>
      <c r="M180" s="21"/>
      <c r="N180" s="21"/>
    </row>
    <row r="181" spans="1:14">
      <c r="A181" s="21"/>
      <c r="B181" s="21"/>
      <c r="C181" s="21"/>
      <c r="D181" s="38"/>
      <c r="E181" s="5"/>
      <c r="F181" s="5"/>
      <c r="G181" s="11"/>
      <c r="H181" s="38"/>
      <c r="I181" s="5"/>
      <c r="J181" s="5"/>
      <c r="K181" s="5"/>
      <c r="L181" s="21"/>
      <c r="M181" s="21"/>
      <c r="N181" s="21"/>
    </row>
    <row r="182" spans="1:14">
      <c r="A182" s="21"/>
      <c r="B182" s="21"/>
      <c r="C182" s="21"/>
      <c r="D182" s="38"/>
      <c r="E182" s="5"/>
      <c r="F182" s="5"/>
      <c r="G182" s="11"/>
      <c r="H182" s="38"/>
      <c r="I182" s="5"/>
      <c r="J182" s="5"/>
      <c r="K182" s="5"/>
      <c r="L182" s="21"/>
      <c r="M182" s="21"/>
      <c r="N182" s="21"/>
    </row>
    <row r="183" spans="1:14">
      <c r="A183" s="21"/>
      <c r="B183" s="21"/>
      <c r="C183" s="21"/>
      <c r="D183" s="38"/>
      <c r="E183" s="5"/>
      <c r="F183" s="5"/>
      <c r="G183" s="11"/>
      <c r="H183" s="38"/>
      <c r="I183" s="5"/>
      <c r="J183" s="5"/>
      <c r="K183" s="5"/>
      <c r="L183" s="21"/>
      <c r="M183" s="21"/>
      <c r="N183" s="21"/>
    </row>
    <row r="184" spans="1:14">
      <c r="A184" s="21"/>
      <c r="B184" s="21"/>
      <c r="C184" s="21"/>
      <c r="D184" s="38"/>
      <c r="E184" s="5"/>
      <c r="F184" s="5"/>
      <c r="G184" s="11"/>
      <c r="H184" s="38"/>
      <c r="I184" s="5"/>
      <c r="J184" s="5"/>
      <c r="K184" s="5"/>
      <c r="L184" s="21"/>
      <c r="M184" s="21"/>
      <c r="N184" s="21"/>
    </row>
    <row r="185" spans="1:14">
      <c r="A185" s="21"/>
      <c r="B185" s="21"/>
      <c r="C185" s="21"/>
      <c r="D185" s="38"/>
      <c r="E185" s="5"/>
      <c r="F185" s="5"/>
      <c r="G185" s="11"/>
      <c r="H185" s="38"/>
      <c r="I185" s="5"/>
      <c r="J185" s="5"/>
      <c r="K185" s="5"/>
      <c r="L185" s="21"/>
      <c r="M185" s="21"/>
      <c r="N185" s="21"/>
    </row>
    <row r="186" spans="1:14">
      <c r="A186" s="21"/>
      <c r="B186" s="21"/>
      <c r="C186" s="21"/>
      <c r="D186" s="38"/>
      <c r="E186" s="5"/>
      <c r="F186" s="5"/>
      <c r="G186" s="11"/>
      <c r="H186" s="38"/>
      <c r="I186" s="5"/>
      <c r="J186" s="5"/>
      <c r="K186" s="5"/>
      <c r="L186" s="21"/>
      <c r="M186" s="21"/>
      <c r="N186" s="21"/>
    </row>
    <row r="187" spans="1:14">
      <c r="A187" s="21"/>
      <c r="B187" s="21"/>
      <c r="C187" s="21"/>
      <c r="D187" s="38"/>
      <c r="E187" s="5"/>
      <c r="F187" s="5"/>
      <c r="G187" s="11"/>
      <c r="H187" s="38"/>
      <c r="I187" s="5"/>
      <c r="J187" s="5"/>
      <c r="K187" s="5"/>
      <c r="L187" s="21"/>
      <c r="M187" s="21"/>
      <c r="N187" s="21"/>
    </row>
    <row r="188" spans="1:14">
      <c r="A188" s="21"/>
      <c r="B188" s="21"/>
      <c r="C188" s="21"/>
      <c r="D188" s="38"/>
      <c r="E188" s="5"/>
      <c r="F188" s="5"/>
      <c r="G188" s="11"/>
      <c r="H188" s="38"/>
      <c r="I188" s="5"/>
      <c r="J188" s="5"/>
      <c r="K188" s="5"/>
      <c r="L188" s="21"/>
      <c r="M188" s="21"/>
      <c r="N188" s="21"/>
    </row>
    <row r="189" spans="1:14">
      <c r="A189" s="21"/>
      <c r="B189" s="21"/>
      <c r="C189" s="21"/>
      <c r="D189" s="38"/>
      <c r="E189" s="5"/>
      <c r="F189" s="5"/>
      <c r="G189" s="11"/>
      <c r="H189" s="38"/>
      <c r="I189" s="5"/>
      <c r="J189" s="5"/>
      <c r="K189" s="5"/>
      <c r="L189" s="21"/>
      <c r="M189" s="21"/>
      <c r="N189" s="21"/>
    </row>
    <row r="190" spans="1:14">
      <c r="A190" s="21"/>
      <c r="B190" s="21"/>
      <c r="C190" s="21"/>
      <c r="D190" s="38"/>
      <c r="E190" s="5"/>
      <c r="F190" s="5"/>
      <c r="G190" s="11"/>
      <c r="H190" s="38"/>
      <c r="I190" s="5"/>
      <c r="J190" s="5"/>
      <c r="K190" s="5"/>
      <c r="L190" s="21"/>
      <c r="M190" s="21"/>
      <c r="N190" s="21"/>
    </row>
    <row r="191" spans="1:14">
      <c r="A191" s="21"/>
      <c r="B191" s="21"/>
      <c r="C191" s="21"/>
      <c r="D191" s="38"/>
      <c r="E191" s="5"/>
      <c r="F191" s="5"/>
      <c r="G191" s="11"/>
      <c r="H191" s="38"/>
      <c r="I191" s="5"/>
      <c r="J191" s="5"/>
      <c r="K191" s="5"/>
      <c r="L191" s="21"/>
      <c r="M191" s="21"/>
      <c r="N191" s="21"/>
    </row>
    <row r="192" spans="1:14">
      <c r="A192" s="21"/>
      <c r="B192" s="21"/>
      <c r="C192" s="21"/>
      <c r="D192" s="38"/>
      <c r="E192" s="5"/>
      <c r="F192" s="5"/>
      <c r="G192" s="11"/>
      <c r="H192" s="38"/>
      <c r="I192" s="5"/>
      <c r="J192" s="5"/>
      <c r="K192" s="5"/>
      <c r="L192" s="21"/>
      <c r="M192" s="21"/>
      <c r="N192" s="21"/>
    </row>
    <row r="193" spans="1:14">
      <c r="A193" s="21"/>
      <c r="B193" s="21"/>
      <c r="C193" s="21"/>
      <c r="D193" s="38"/>
      <c r="E193" s="5"/>
      <c r="F193" s="5"/>
      <c r="G193" s="11"/>
      <c r="H193" s="38"/>
      <c r="I193" s="5"/>
      <c r="J193" s="5"/>
      <c r="K193" s="5"/>
      <c r="L193" s="21"/>
      <c r="M193" s="21"/>
      <c r="N193" s="21"/>
    </row>
    <row r="194" spans="1:14">
      <c r="A194" s="21"/>
      <c r="B194" s="21"/>
      <c r="C194" s="21"/>
      <c r="D194" s="38"/>
      <c r="E194" s="5"/>
      <c r="F194" s="5"/>
      <c r="G194" s="11"/>
      <c r="H194" s="38"/>
      <c r="I194" s="5"/>
      <c r="J194" s="5"/>
      <c r="K194" s="5"/>
      <c r="L194" s="21"/>
      <c r="M194" s="21"/>
      <c r="N194" s="21"/>
    </row>
    <row r="195" spans="1:14">
      <c r="A195" s="21"/>
      <c r="B195" s="21"/>
      <c r="C195" s="21"/>
      <c r="D195" s="38"/>
      <c r="E195" s="5"/>
      <c r="F195" s="5"/>
      <c r="G195" s="11"/>
      <c r="H195" s="38"/>
      <c r="I195" s="5"/>
      <c r="J195" s="5"/>
      <c r="K195" s="5"/>
      <c r="L195" s="21"/>
      <c r="M195" s="21"/>
      <c r="N195" s="21"/>
    </row>
    <row r="196" spans="1:14">
      <c r="A196" s="21"/>
      <c r="B196" s="21"/>
      <c r="C196" s="21"/>
      <c r="D196" s="38"/>
      <c r="E196" s="5"/>
      <c r="F196" s="5"/>
      <c r="G196" s="11"/>
      <c r="H196" s="38"/>
      <c r="I196" s="5"/>
      <c r="J196" s="5"/>
      <c r="K196" s="5"/>
      <c r="L196" s="21"/>
      <c r="M196" s="21"/>
      <c r="N196" s="21"/>
    </row>
    <row r="197" spans="1:14">
      <c r="A197" s="21"/>
      <c r="B197" s="21"/>
      <c r="C197" s="21"/>
      <c r="D197" s="38"/>
      <c r="E197" s="5"/>
      <c r="F197" s="5"/>
      <c r="G197" s="11"/>
      <c r="H197" s="38"/>
      <c r="I197" s="5"/>
      <c r="J197" s="5"/>
      <c r="K197" s="5"/>
      <c r="L197" s="21"/>
      <c r="M197" s="21"/>
      <c r="N197" s="21"/>
    </row>
    <row r="198" spans="1:14">
      <c r="A198" s="21"/>
      <c r="B198" s="21"/>
      <c r="C198" s="21"/>
      <c r="D198" s="38"/>
      <c r="E198" s="5"/>
      <c r="F198" s="5"/>
      <c r="G198" s="11"/>
      <c r="H198" s="38"/>
      <c r="I198" s="5"/>
      <c r="J198" s="5"/>
      <c r="K198" s="5"/>
      <c r="L198" s="21"/>
      <c r="M198" s="21"/>
      <c r="N198" s="21"/>
    </row>
    <row r="199" spans="1:14">
      <c r="A199" s="21"/>
      <c r="B199" s="21"/>
      <c r="C199" s="21"/>
      <c r="D199" s="38"/>
      <c r="E199" s="5"/>
      <c r="F199" s="5"/>
      <c r="G199" s="11"/>
      <c r="H199" s="38"/>
      <c r="I199" s="5"/>
      <c r="J199" s="5"/>
      <c r="K199" s="5"/>
      <c r="L199" s="21"/>
      <c r="M199" s="21"/>
      <c r="N199" s="21"/>
    </row>
    <row r="200" spans="1:14">
      <c r="A200" s="21"/>
      <c r="B200" s="21"/>
      <c r="C200" s="21"/>
      <c r="D200" s="38"/>
      <c r="E200" s="5"/>
      <c r="F200" s="5"/>
      <c r="G200" s="11"/>
      <c r="H200" s="38"/>
      <c r="I200" s="5"/>
      <c r="J200" s="5"/>
      <c r="K200" s="5"/>
      <c r="L200" s="21"/>
      <c r="M200" s="21"/>
      <c r="N200" s="21"/>
    </row>
    <row r="201" spans="1:14">
      <c r="A201" s="21"/>
      <c r="B201" s="21"/>
      <c r="C201" s="21"/>
      <c r="D201" s="38"/>
      <c r="E201" s="5"/>
      <c r="F201" s="5"/>
      <c r="G201" s="11"/>
      <c r="H201" s="38"/>
      <c r="I201" s="5"/>
      <c r="J201" s="5"/>
      <c r="K201" s="5"/>
      <c r="L201" s="21"/>
      <c r="M201" s="21"/>
      <c r="N201" s="21"/>
    </row>
    <row r="202" spans="1:14">
      <c r="A202" s="21"/>
      <c r="B202" s="21"/>
      <c r="C202" s="21"/>
      <c r="D202" s="38"/>
      <c r="E202" s="5"/>
      <c r="F202" s="5"/>
      <c r="G202" s="11"/>
      <c r="H202" s="38"/>
      <c r="I202" s="5"/>
      <c r="J202" s="5"/>
      <c r="K202" s="5"/>
      <c r="L202" s="21"/>
      <c r="M202" s="21"/>
      <c r="N202" s="21"/>
    </row>
    <row r="203" spans="1:14">
      <c r="A203" s="21"/>
      <c r="B203" s="21"/>
      <c r="C203" s="21"/>
      <c r="D203" s="38"/>
      <c r="E203" s="5"/>
      <c r="F203" s="5"/>
      <c r="G203" s="11"/>
      <c r="H203" s="38"/>
      <c r="I203" s="5"/>
      <c r="J203" s="5"/>
      <c r="K203" s="5"/>
      <c r="L203" s="21"/>
      <c r="M203" s="21"/>
      <c r="N203" s="21"/>
    </row>
    <row r="204" spans="1:14">
      <c r="A204" s="21"/>
      <c r="B204" s="21"/>
      <c r="C204" s="21"/>
      <c r="D204" s="38"/>
      <c r="E204" s="5"/>
      <c r="F204" s="5"/>
      <c r="G204" s="11"/>
      <c r="H204" s="38"/>
      <c r="I204" s="5"/>
      <c r="J204" s="5"/>
      <c r="K204" s="5"/>
      <c r="L204" s="21"/>
      <c r="M204" s="21"/>
      <c r="N204" s="21"/>
    </row>
    <row r="205" spans="1:14">
      <c r="A205" s="21"/>
      <c r="B205" s="21"/>
      <c r="C205" s="21"/>
      <c r="D205" s="38"/>
      <c r="E205" s="5"/>
      <c r="F205" s="5"/>
      <c r="G205" s="11"/>
      <c r="H205" s="38"/>
      <c r="I205" s="5"/>
      <c r="J205" s="5"/>
      <c r="K205" s="5"/>
      <c r="L205" s="21"/>
      <c r="M205" s="21"/>
      <c r="N205" s="21"/>
    </row>
    <row r="206" spans="1:14">
      <c r="A206" s="21"/>
      <c r="B206" s="21"/>
      <c r="C206" s="21"/>
      <c r="D206" s="38"/>
      <c r="E206" s="5"/>
      <c r="F206" s="5"/>
      <c r="G206" s="11"/>
      <c r="H206" s="38"/>
      <c r="I206" s="5"/>
      <c r="J206" s="5"/>
      <c r="K206" s="5"/>
      <c r="L206" s="21"/>
      <c r="M206" s="21"/>
      <c r="N206" s="21"/>
    </row>
    <row r="207" spans="1:14">
      <c r="A207" s="21"/>
      <c r="B207" s="21"/>
      <c r="C207" s="21"/>
      <c r="D207" s="38"/>
      <c r="E207" s="5"/>
      <c r="F207" s="5"/>
      <c r="G207" s="11"/>
      <c r="H207" s="38"/>
      <c r="I207" s="5"/>
      <c r="J207" s="5"/>
      <c r="K207" s="5"/>
      <c r="L207" s="21"/>
      <c r="M207" s="21"/>
      <c r="N207" s="21"/>
    </row>
    <row r="208" spans="1:14">
      <c r="A208" s="21"/>
      <c r="B208" s="21"/>
      <c r="C208" s="21"/>
      <c r="D208" s="38"/>
      <c r="E208" s="5"/>
      <c r="F208" s="5"/>
      <c r="G208" s="11"/>
      <c r="H208" s="38"/>
      <c r="I208" s="5"/>
      <c r="J208" s="5"/>
      <c r="K208" s="5"/>
      <c r="L208" s="21"/>
      <c r="M208" s="21"/>
      <c r="N208" s="21"/>
    </row>
    <row r="209" spans="1:14">
      <c r="A209" s="21"/>
      <c r="B209" s="21"/>
      <c r="C209" s="21"/>
      <c r="D209" s="38"/>
      <c r="E209" s="5"/>
      <c r="F209" s="5"/>
      <c r="G209" s="11"/>
      <c r="H209" s="38"/>
      <c r="I209" s="5"/>
      <c r="J209" s="5"/>
      <c r="K209" s="5"/>
      <c r="L209" s="21"/>
      <c r="M209" s="21"/>
      <c r="N209" s="21"/>
    </row>
    <row r="210" spans="1:14">
      <c r="A210" s="21"/>
      <c r="B210" s="21"/>
      <c r="C210" s="21"/>
      <c r="D210" s="38"/>
      <c r="E210" s="5"/>
      <c r="F210" s="5"/>
      <c r="G210" s="11"/>
      <c r="H210" s="38"/>
      <c r="I210" s="5"/>
      <c r="J210" s="5"/>
      <c r="K210" s="5"/>
      <c r="L210" s="21"/>
      <c r="M210" s="21"/>
      <c r="N210" s="21"/>
    </row>
    <row r="211" spans="1:14">
      <c r="A211" s="21"/>
      <c r="B211" s="21"/>
      <c r="C211" s="21"/>
      <c r="D211" s="38"/>
      <c r="E211" s="5"/>
      <c r="F211" s="5"/>
      <c r="G211" s="11"/>
      <c r="H211" s="38"/>
      <c r="I211" s="5"/>
      <c r="J211" s="5"/>
      <c r="K211" s="5"/>
      <c r="L211" s="21"/>
      <c r="M211" s="21"/>
      <c r="N211" s="21"/>
    </row>
    <row r="212" spans="1:14">
      <c r="A212" s="21"/>
      <c r="B212" s="21"/>
      <c r="C212" s="21"/>
      <c r="D212" s="38"/>
      <c r="E212" s="5"/>
      <c r="F212" s="5"/>
      <c r="G212" s="11"/>
      <c r="H212" s="38"/>
      <c r="I212" s="5"/>
      <c r="J212" s="5"/>
      <c r="K212" s="5"/>
      <c r="L212" s="21"/>
      <c r="M212" s="21"/>
      <c r="N212" s="21"/>
    </row>
    <row r="213" spans="1:14">
      <c r="A213" s="21"/>
      <c r="B213" s="21"/>
      <c r="C213" s="21"/>
      <c r="D213" s="38"/>
      <c r="E213" s="5"/>
      <c r="F213" s="5"/>
      <c r="G213" s="11"/>
      <c r="H213" s="38"/>
      <c r="I213" s="5"/>
      <c r="J213" s="5"/>
      <c r="K213" s="5"/>
      <c r="L213" s="21"/>
      <c r="M213" s="21"/>
      <c r="N213" s="21"/>
    </row>
    <row r="214" spans="1:14">
      <c r="A214" s="21"/>
      <c r="B214" s="21"/>
      <c r="C214" s="21"/>
      <c r="D214" s="38"/>
      <c r="E214" s="5"/>
      <c r="F214" s="5"/>
      <c r="G214" s="11"/>
      <c r="H214" s="38"/>
      <c r="I214" s="5"/>
      <c r="J214" s="5"/>
      <c r="K214" s="5"/>
      <c r="L214" s="21"/>
      <c r="M214" s="21"/>
      <c r="N214" s="21"/>
    </row>
    <row r="215" spans="1:14">
      <c r="A215" s="21"/>
      <c r="B215" s="21"/>
      <c r="C215" s="21"/>
      <c r="D215" s="38"/>
      <c r="E215" s="5"/>
      <c r="F215" s="5"/>
      <c r="G215" s="11"/>
      <c r="H215" s="38"/>
      <c r="I215" s="5"/>
      <c r="J215" s="5"/>
      <c r="K215" s="5"/>
      <c r="L215" s="21"/>
      <c r="M215" s="21"/>
      <c r="N215" s="21"/>
    </row>
    <row r="216" spans="1:14">
      <c r="A216" s="21"/>
      <c r="B216" s="21"/>
      <c r="C216" s="21"/>
      <c r="D216" s="38"/>
      <c r="E216" s="5"/>
      <c r="F216" s="5"/>
      <c r="G216" s="11"/>
      <c r="H216" s="38"/>
      <c r="I216" s="5"/>
      <c r="J216" s="5"/>
      <c r="K216" s="5"/>
      <c r="L216" s="21"/>
      <c r="M216" s="21"/>
      <c r="N216" s="21"/>
    </row>
    <row r="217" spans="1:14">
      <c r="A217" s="21"/>
      <c r="B217" s="21"/>
      <c r="C217" s="21"/>
      <c r="D217" s="38"/>
      <c r="E217" s="5"/>
      <c r="F217" s="5"/>
      <c r="G217" s="11"/>
      <c r="H217" s="38"/>
      <c r="I217" s="5"/>
      <c r="J217" s="5"/>
      <c r="K217" s="5"/>
      <c r="L217" s="21"/>
      <c r="M217" s="21"/>
      <c r="N217" s="21"/>
    </row>
    <row r="218" spans="1:14">
      <c r="A218" s="21"/>
      <c r="B218" s="21"/>
      <c r="C218" s="21"/>
      <c r="D218" s="38"/>
      <c r="E218" s="5"/>
      <c r="F218" s="5"/>
      <c r="G218" s="11"/>
      <c r="H218" s="38"/>
      <c r="I218" s="5"/>
      <c r="J218" s="5"/>
      <c r="K218" s="5"/>
      <c r="L218" s="21"/>
      <c r="M218" s="21"/>
      <c r="N218" s="21"/>
    </row>
    <row r="219" spans="1:14">
      <c r="A219" s="21"/>
      <c r="B219" s="21"/>
      <c r="C219" s="21"/>
      <c r="D219" s="38"/>
      <c r="E219" s="5"/>
      <c r="F219" s="5"/>
      <c r="G219" s="11"/>
      <c r="H219" s="38"/>
      <c r="I219" s="5"/>
      <c r="J219" s="5"/>
      <c r="K219" s="5"/>
      <c r="L219" s="21"/>
      <c r="M219" s="21"/>
      <c r="N219" s="21"/>
    </row>
    <row r="220" spans="1:14">
      <c r="A220" s="21"/>
      <c r="B220" s="21"/>
      <c r="C220" s="21"/>
      <c r="D220" s="38"/>
      <c r="E220" s="5"/>
      <c r="F220" s="5"/>
      <c r="G220" s="11"/>
      <c r="H220" s="38"/>
      <c r="I220" s="5"/>
      <c r="J220" s="5"/>
      <c r="K220" s="5"/>
      <c r="L220" s="21"/>
      <c r="M220" s="21"/>
      <c r="N220" s="21"/>
    </row>
    <row r="221" spans="1:14">
      <c r="A221" s="21"/>
      <c r="B221" s="21"/>
      <c r="C221" s="21"/>
      <c r="D221" s="38"/>
      <c r="E221" s="5"/>
      <c r="F221" s="5"/>
      <c r="G221" s="11"/>
      <c r="H221" s="38"/>
      <c r="I221" s="5"/>
      <c r="J221" s="5"/>
      <c r="K221" s="5"/>
      <c r="L221" s="21"/>
      <c r="M221" s="21"/>
      <c r="N221" s="21"/>
    </row>
    <row r="222" spans="1:14">
      <c r="A222" s="21"/>
      <c r="B222" s="21"/>
      <c r="C222" s="21"/>
      <c r="D222" s="38"/>
      <c r="E222" s="5"/>
      <c r="F222" s="5"/>
      <c r="G222" s="11"/>
      <c r="H222" s="38"/>
      <c r="I222" s="5"/>
      <c r="J222" s="5"/>
      <c r="K222" s="5"/>
      <c r="L222" s="21"/>
      <c r="M222" s="21"/>
      <c r="N222" s="21"/>
    </row>
    <row r="223" spans="1:14">
      <c r="A223" s="21"/>
      <c r="B223" s="21"/>
      <c r="C223" s="21"/>
      <c r="D223" s="38"/>
      <c r="E223" s="5"/>
      <c r="F223" s="5"/>
      <c r="G223" s="11"/>
      <c r="H223" s="38"/>
      <c r="I223" s="5"/>
      <c r="J223" s="5"/>
      <c r="K223" s="5"/>
      <c r="L223" s="21"/>
      <c r="M223" s="21"/>
      <c r="N223" s="21"/>
    </row>
    <row r="224" spans="1:14">
      <c r="A224" s="21"/>
      <c r="B224" s="21"/>
      <c r="C224" s="21"/>
      <c r="D224" s="38"/>
      <c r="E224" s="5"/>
      <c r="F224" s="5"/>
      <c r="G224" s="11"/>
      <c r="H224" s="38"/>
      <c r="I224" s="5"/>
      <c r="J224" s="5"/>
      <c r="K224" s="5"/>
      <c r="L224" s="21"/>
      <c r="M224" s="21"/>
      <c r="N224" s="21"/>
    </row>
    <row r="225" spans="1:14">
      <c r="A225" s="21"/>
      <c r="B225" s="21"/>
      <c r="C225" s="21"/>
      <c r="D225" s="38"/>
      <c r="E225" s="5"/>
      <c r="F225" s="5"/>
      <c r="G225" s="11"/>
      <c r="H225" s="38"/>
      <c r="I225" s="5"/>
      <c r="J225" s="5"/>
      <c r="K225" s="5"/>
      <c r="L225" s="21"/>
      <c r="M225" s="21"/>
      <c r="N225" s="21"/>
    </row>
    <row r="226" spans="1:14">
      <c r="A226" s="21"/>
      <c r="B226" s="21"/>
      <c r="C226" s="21"/>
      <c r="D226" s="38"/>
      <c r="E226" s="5"/>
      <c r="F226" s="5"/>
      <c r="G226" s="11"/>
      <c r="H226" s="38"/>
      <c r="I226" s="5"/>
      <c r="J226" s="5"/>
      <c r="K226" s="5"/>
      <c r="L226" s="21"/>
      <c r="M226" s="21"/>
      <c r="N226" s="21"/>
    </row>
    <row r="227" spans="1:14">
      <c r="A227" s="21"/>
      <c r="B227" s="21"/>
      <c r="C227" s="21"/>
      <c r="D227" s="38"/>
      <c r="E227" s="5"/>
      <c r="F227" s="5"/>
      <c r="G227" s="11"/>
      <c r="H227" s="38"/>
      <c r="I227" s="5"/>
      <c r="J227" s="5"/>
      <c r="K227" s="5"/>
      <c r="L227" s="21"/>
      <c r="M227" s="21"/>
      <c r="N227" s="21"/>
    </row>
    <row r="228" spans="1:14">
      <c r="A228" s="21"/>
      <c r="B228" s="21"/>
      <c r="C228" s="21"/>
      <c r="D228" s="38"/>
      <c r="E228" s="5"/>
      <c r="F228" s="5"/>
      <c r="G228" s="11"/>
      <c r="H228" s="38"/>
      <c r="I228" s="5"/>
      <c r="J228" s="5"/>
      <c r="K228" s="5"/>
      <c r="L228" s="21"/>
      <c r="M228" s="21"/>
      <c r="N228" s="21"/>
    </row>
    <row r="229" spans="1:14">
      <c r="A229" s="21"/>
      <c r="B229" s="21"/>
      <c r="C229" s="21"/>
      <c r="D229" s="38"/>
      <c r="E229" s="5"/>
      <c r="F229" s="5"/>
      <c r="G229" s="11"/>
      <c r="H229" s="38"/>
      <c r="I229" s="5"/>
      <c r="J229" s="5"/>
      <c r="K229" s="5"/>
      <c r="L229" s="21"/>
      <c r="M229" s="21"/>
      <c r="N229" s="21"/>
    </row>
    <row r="230" spans="1:14">
      <c r="A230" s="21"/>
      <c r="B230" s="21"/>
      <c r="C230" s="21"/>
      <c r="D230" s="38"/>
      <c r="E230" s="5"/>
      <c r="F230" s="5"/>
      <c r="G230" s="11"/>
      <c r="H230" s="38"/>
      <c r="I230" s="5"/>
      <c r="J230" s="5"/>
      <c r="K230" s="5"/>
      <c r="L230" s="21"/>
      <c r="M230" s="21"/>
      <c r="N230" s="21"/>
    </row>
    <row r="231" spans="1:14">
      <c r="A231" s="21"/>
      <c r="B231" s="21"/>
      <c r="C231" s="21"/>
      <c r="D231" s="38"/>
      <c r="E231" s="5"/>
      <c r="F231" s="5"/>
      <c r="G231" s="11"/>
      <c r="H231" s="38"/>
      <c r="I231" s="5"/>
      <c r="J231" s="5"/>
      <c r="K231" s="5"/>
      <c r="L231" s="21"/>
      <c r="M231" s="21"/>
      <c r="N231" s="21"/>
    </row>
    <row r="232" spans="1:14">
      <c r="A232" s="21"/>
      <c r="B232" s="21"/>
      <c r="C232" s="21"/>
      <c r="D232" s="38"/>
      <c r="E232" s="5"/>
      <c r="F232" s="5"/>
      <c r="G232" s="11"/>
      <c r="H232" s="38"/>
      <c r="I232" s="5"/>
      <c r="J232" s="5"/>
      <c r="K232" s="5"/>
      <c r="L232" s="21"/>
      <c r="M232" s="21"/>
      <c r="N232" s="21"/>
    </row>
    <row r="233" spans="1:14">
      <c r="A233" s="21"/>
      <c r="B233" s="21"/>
      <c r="C233" s="21"/>
      <c r="D233" s="38"/>
      <c r="E233" s="5"/>
      <c r="F233" s="5"/>
      <c r="G233" s="11"/>
      <c r="H233" s="38"/>
      <c r="I233" s="5"/>
      <c r="J233" s="5"/>
      <c r="K233" s="5"/>
      <c r="L233" s="21"/>
      <c r="M233" s="21"/>
      <c r="N233" s="21"/>
    </row>
    <row r="234" spans="1:14">
      <c r="A234" s="21"/>
      <c r="B234" s="21"/>
      <c r="C234" s="21"/>
      <c r="D234" s="38"/>
      <c r="E234" s="5"/>
      <c r="F234" s="5"/>
      <c r="G234" s="11"/>
      <c r="H234" s="38"/>
      <c r="I234" s="5"/>
      <c r="J234" s="5"/>
      <c r="K234" s="5"/>
      <c r="L234" s="21"/>
      <c r="M234" s="21"/>
      <c r="N234" s="21"/>
    </row>
    <row r="235" spans="1:14">
      <c r="A235" s="21"/>
      <c r="B235" s="21"/>
      <c r="C235" s="21"/>
      <c r="D235" s="38"/>
      <c r="E235" s="5"/>
      <c r="F235" s="5"/>
      <c r="G235" s="11"/>
      <c r="H235" s="38"/>
      <c r="I235" s="5"/>
      <c r="J235" s="5"/>
      <c r="K235" s="5"/>
      <c r="L235" s="21"/>
      <c r="M235" s="21"/>
      <c r="N235" s="21"/>
    </row>
    <row r="236" spans="1:14">
      <c r="A236" s="21"/>
      <c r="B236" s="21"/>
      <c r="C236" s="21"/>
      <c r="D236" s="38"/>
      <c r="E236" s="5"/>
      <c r="F236" s="5"/>
      <c r="G236" s="11"/>
      <c r="H236" s="38"/>
      <c r="I236" s="5"/>
      <c r="J236" s="5"/>
      <c r="K236" s="5"/>
      <c r="L236" s="21"/>
      <c r="M236" s="21"/>
      <c r="N236" s="21"/>
    </row>
    <row r="237" spans="1:14">
      <c r="A237" s="21"/>
      <c r="B237" s="21"/>
      <c r="C237" s="21"/>
      <c r="D237" s="38"/>
      <c r="E237" s="5"/>
      <c r="F237" s="5"/>
      <c r="G237" s="11"/>
      <c r="H237" s="38"/>
      <c r="I237" s="5"/>
      <c r="J237" s="5"/>
      <c r="K237" s="5"/>
      <c r="L237" s="21"/>
      <c r="M237" s="21"/>
      <c r="N237" s="21"/>
    </row>
    <row r="238" spans="1:14">
      <c r="A238" s="21"/>
      <c r="B238" s="21"/>
      <c r="C238" s="21"/>
      <c r="D238" s="38"/>
      <c r="E238" s="5"/>
      <c r="F238" s="5"/>
      <c r="G238" s="11"/>
      <c r="H238" s="38"/>
      <c r="I238" s="5"/>
      <c r="J238" s="5"/>
      <c r="K238" s="5"/>
      <c r="L238" s="21"/>
      <c r="M238" s="21"/>
      <c r="N238" s="21"/>
    </row>
    <row r="239" spans="1:14">
      <c r="A239" s="21"/>
      <c r="B239" s="21"/>
      <c r="C239" s="21"/>
      <c r="D239" s="38"/>
      <c r="E239" s="5"/>
      <c r="F239" s="5"/>
      <c r="G239" s="11"/>
      <c r="H239" s="38"/>
      <c r="I239" s="5"/>
      <c r="J239" s="5"/>
      <c r="K239" s="5"/>
      <c r="L239" s="21"/>
      <c r="M239" s="21"/>
      <c r="N239" s="21"/>
    </row>
    <row r="240" spans="1:14">
      <c r="A240" s="21"/>
      <c r="B240" s="21"/>
      <c r="C240" s="21"/>
      <c r="D240" s="38"/>
      <c r="E240" s="5"/>
      <c r="F240" s="5"/>
      <c r="G240" s="11"/>
      <c r="H240" s="38"/>
      <c r="I240" s="5"/>
      <c r="J240" s="5"/>
      <c r="K240" s="5"/>
      <c r="L240" s="21"/>
      <c r="M240" s="21"/>
      <c r="N240" s="21"/>
    </row>
    <row r="241" spans="1:14">
      <c r="A241" s="21"/>
      <c r="B241" s="21"/>
      <c r="C241" s="21"/>
      <c r="D241" s="38"/>
      <c r="E241" s="5"/>
      <c r="F241" s="5"/>
      <c r="G241" s="11"/>
      <c r="H241" s="38"/>
      <c r="I241" s="5"/>
      <c r="J241" s="5"/>
      <c r="K241" s="5"/>
      <c r="L241" s="21"/>
      <c r="M241" s="21"/>
      <c r="N241" s="21"/>
    </row>
    <row r="242" spans="1:14">
      <c r="A242" s="21"/>
      <c r="B242" s="21"/>
      <c r="C242" s="21"/>
      <c r="D242" s="38"/>
      <c r="E242" s="5"/>
      <c r="F242" s="5"/>
      <c r="G242" s="11"/>
      <c r="H242" s="38"/>
      <c r="I242" s="5"/>
      <c r="J242" s="5"/>
      <c r="K242" s="5"/>
      <c r="L242" s="21"/>
      <c r="M242" s="21"/>
      <c r="N242" s="21"/>
    </row>
    <row r="243" spans="1:14">
      <c r="A243" s="21"/>
      <c r="B243" s="21"/>
      <c r="C243" s="21"/>
      <c r="D243" s="38"/>
      <c r="E243" s="5"/>
      <c r="F243" s="5"/>
      <c r="G243" s="11"/>
      <c r="H243" s="38"/>
      <c r="I243" s="5"/>
      <c r="J243" s="5"/>
      <c r="K243" s="5"/>
      <c r="L243" s="21"/>
      <c r="M243" s="21"/>
      <c r="N243" s="21"/>
    </row>
    <row r="244" spans="1:14">
      <c r="A244" s="21"/>
      <c r="B244" s="21"/>
      <c r="C244" s="21"/>
      <c r="D244" s="38"/>
      <c r="E244" s="5"/>
      <c r="F244" s="5"/>
      <c r="G244" s="11"/>
      <c r="H244" s="38"/>
      <c r="I244" s="5"/>
      <c r="J244" s="5"/>
      <c r="K244" s="5"/>
      <c r="L244" s="21"/>
      <c r="M244" s="21"/>
      <c r="N244" s="21"/>
    </row>
    <row r="245" spans="1:14">
      <c r="A245" s="21"/>
      <c r="B245" s="21"/>
      <c r="C245" s="21"/>
      <c r="D245" s="38"/>
      <c r="E245" s="5"/>
      <c r="F245" s="5"/>
      <c r="G245" s="11"/>
      <c r="H245" s="38"/>
      <c r="I245" s="5"/>
      <c r="J245" s="5"/>
      <c r="K245" s="5"/>
      <c r="L245" s="21"/>
      <c r="M245" s="21"/>
      <c r="N245" s="21"/>
    </row>
    <row r="246" spans="1:14">
      <c r="A246" s="21"/>
      <c r="B246" s="21"/>
      <c r="C246" s="21"/>
      <c r="D246" s="38"/>
      <c r="E246" s="5"/>
      <c r="F246" s="5"/>
      <c r="G246" s="11"/>
      <c r="H246" s="38"/>
      <c r="I246" s="5"/>
      <c r="J246" s="5"/>
      <c r="K246" s="5"/>
      <c r="L246" s="21"/>
      <c r="M246" s="21"/>
      <c r="N246" s="21"/>
    </row>
    <row r="247" spans="1:14">
      <c r="A247" s="21"/>
      <c r="B247" s="21"/>
      <c r="C247" s="21"/>
      <c r="D247" s="38"/>
      <c r="E247" s="5"/>
      <c r="F247" s="5"/>
      <c r="G247" s="11"/>
      <c r="H247" s="38"/>
      <c r="I247" s="5"/>
      <c r="J247" s="5"/>
      <c r="K247" s="5"/>
      <c r="L247" s="21"/>
      <c r="M247" s="21"/>
      <c r="N247" s="21"/>
    </row>
    <row r="248" spans="1:14">
      <c r="A248" s="21"/>
      <c r="B248" s="21"/>
      <c r="C248" s="21"/>
      <c r="D248" s="38"/>
      <c r="E248" s="5"/>
      <c r="F248" s="5"/>
      <c r="G248" s="11"/>
      <c r="H248" s="38"/>
      <c r="I248" s="5"/>
      <c r="J248" s="5"/>
      <c r="K248" s="5"/>
      <c r="L248" s="21"/>
      <c r="M248" s="21"/>
      <c r="N248" s="21"/>
    </row>
    <row r="249" spans="1:14">
      <c r="A249" s="21"/>
      <c r="B249" s="21"/>
      <c r="C249" s="21"/>
      <c r="D249" s="38"/>
      <c r="E249" s="5"/>
      <c r="F249" s="5"/>
      <c r="G249" s="11"/>
      <c r="H249" s="38"/>
      <c r="I249" s="5"/>
      <c r="J249" s="5"/>
      <c r="K249" s="5"/>
      <c r="L249" s="21"/>
      <c r="M249" s="21"/>
      <c r="N249" s="21"/>
    </row>
    <row r="250" spans="1:14">
      <c r="A250" s="21"/>
      <c r="B250" s="21"/>
      <c r="C250" s="21"/>
      <c r="D250" s="38"/>
      <c r="E250" s="5"/>
      <c r="F250" s="5"/>
      <c r="G250" s="11"/>
      <c r="H250" s="38"/>
      <c r="I250" s="5"/>
      <c r="J250" s="5"/>
      <c r="K250" s="5"/>
      <c r="L250" s="21"/>
      <c r="M250" s="21"/>
      <c r="N250" s="21"/>
    </row>
    <row r="251" spans="1:14">
      <c r="A251" s="21"/>
      <c r="B251" s="21"/>
      <c r="C251" s="21"/>
      <c r="D251" s="38"/>
      <c r="E251" s="5"/>
      <c r="F251" s="5"/>
      <c r="G251" s="11"/>
      <c r="H251" s="38"/>
      <c r="I251" s="5"/>
      <c r="J251" s="5"/>
      <c r="K251" s="5"/>
      <c r="L251" s="21"/>
      <c r="M251" s="21"/>
      <c r="N251" s="21"/>
    </row>
    <row r="252" spans="1:14">
      <c r="A252" s="21"/>
      <c r="B252" s="21"/>
      <c r="C252" s="21"/>
      <c r="D252" s="38"/>
      <c r="E252" s="5"/>
      <c r="F252" s="5"/>
      <c r="G252" s="11"/>
      <c r="H252" s="38"/>
      <c r="I252" s="5"/>
      <c r="J252" s="5"/>
      <c r="K252" s="5"/>
      <c r="L252" s="21"/>
      <c r="M252" s="21"/>
      <c r="N252" s="21"/>
    </row>
    <row r="253" spans="1:14">
      <c r="A253" s="21"/>
      <c r="B253" s="21"/>
      <c r="C253" s="21"/>
      <c r="D253" s="38"/>
      <c r="E253" s="5"/>
      <c r="F253" s="5"/>
      <c r="G253" s="11"/>
      <c r="H253" s="38"/>
      <c r="I253" s="5"/>
      <c r="J253" s="5"/>
      <c r="K253" s="5"/>
      <c r="L253" s="21"/>
      <c r="M253" s="21"/>
      <c r="N253" s="21"/>
    </row>
    <row r="254" spans="1:14">
      <c r="A254" s="21"/>
      <c r="B254" s="21"/>
      <c r="C254" s="21"/>
      <c r="D254" s="38"/>
      <c r="E254" s="5"/>
      <c r="F254" s="5"/>
      <c r="G254" s="11"/>
      <c r="H254" s="38"/>
      <c r="I254" s="5"/>
      <c r="J254" s="5"/>
      <c r="K254" s="5"/>
      <c r="L254" s="21"/>
      <c r="M254" s="21"/>
      <c r="N254" s="21"/>
    </row>
    <row r="255" spans="1:14">
      <c r="A255" s="21"/>
      <c r="B255" s="21"/>
      <c r="C255" s="21"/>
      <c r="D255" s="38"/>
      <c r="E255" s="5"/>
      <c r="F255" s="5"/>
      <c r="G255" s="11"/>
      <c r="H255" s="38"/>
      <c r="I255" s="5"/>
      <c r="J255" s="5"/>
      <c r="K255" s="5"/>
      <c r="L255" s="21"/>
      <c r="M255" s="21"/>
      <c r="N255" s="21"/>
    </row>
    <row r="256" spans="1:14">
      <c r="A256" s="21"/>
      <c r="B256" s="21"/>
      <c r="C256" s="21"/>
      <c r="D256" s="38"/>
      <c r="E256" s="5"/>
      <c r="F256" s="5"/>
      <c r="G256" s="11"/>
      <c r="H256" s="38"/>
      <c r="I256" s="5"/>
      <c r="J256" s="5"/>
      <c r="K256" s="5"/>
      <c r="L256" s="21"/>
      <c r="M256" s="21"/>
      <c r="N256" s="21"/>
    </row>
    <row r="257" spans="1:14">
      <c r="A257" s="21"/>
      <c r="B257" s="21"/>
      <c r="C257" s="21"/>
      <c r="D257" s="38"/>
      <c r="E257" s="5"/>
      <c r="F257" s="5"/>
      <c r="G257" s="11"/>
      <c r="H257" s="38"/>
      <c r="I257" s="5"/>
      <c r="J257" s="5"/>
      <c r="K257" s="5"/>
      <c r="L257" s="21"/>
      <c r="M257" s="21"/>
      <c r="N257" s="21"/>
    </row>
    <row r="258" spans="1:14">
      <c r="A258" s="21"/>
      <c r="B258" s="21"/>
      <c r="C258" s="21"/>
      <c r="D258" s="38"/>
      <c r="E258" s="5"/>
      <c r="F258" s="5"/>
      <c r="G258" s="11"/>
      <c r="H258" s="38"/>
      <c r="I258" s="5"/>
      <c r="J258" s="5"/>
      <c r="K258" s="5"/>
      <c r="L258" s="21"/>
      <c r="M258" s="21"/>
      <c r="N258" s="21"/>
    </row>
    <row r="259" spans="1:14">
      <c r="A259" s="21"/>
      <c r="B259" s="21"/>
      <c r="C259" s="21"/>
      <c r="D259" s="38"/>
      <c r="E259" s="5"/>
      <c r="F259" s="5"/>
      <c r="G259" s="11"/>
      <c r="H259" s="38"/>
      <c r="I259" s="5"/>
      <c r="J259" s="5"/>
      <c r="K259" s="5"/>
      <c r="L259" s="21"/>
      <c r="M259" s="21"/>
      <c r="N259" s="21"/>
    </row>
    <row r="260" spans="1:14">
      <c r="A260" s="21"/>
      <c r="B260" s="21"/>
      <c r="C260" s="21"/>
      <c r="D260" s="38"/>
      <c r="E260" s="5"/>
      <c r="F260" s="5"/>
      <c r="G260" s="11"/>
      <c r="H260" s="38"/>
      <c r="I260" s="5"/>
      <c r="J260" s="5"/>
      <c r="K260" s="5"/>
      <c r="L260" s="21"/>
      <c r="M260" s="21"/>
      <c r="N260" s="21"/>
    </row>
    <row r="261" spans="1:14">
      <c r="A261" s="21"/>
      <c r="B261" s="21"/>
      <c r="C261" s="21"/>
      <c r="D261" s="38"/>
      <c r="E261" s="5"/>
      <c r="F261" s="5"/>
      <c r="G261" s="11"/>
      <c r="H261" s="38"/>
      <c r="I261" s="5"/>
      <c r="J261" s="5"/>
      <c r="K261" s="5"/>
      <c r="L261" s="21"/>
      <c r="M261" s="21"/>
      <c r="N261" s="21"/>
    </row>
    <row r="262" spans="1:14">
      <c r="A262" s="21"/>
      <c r="B262" s="21"/>
      <c r="C262" s="21"/>
      <c r="D262" s="38"/>
      <c r="E262" s="5"/>
      <c r="F262" s="5"/>
      <c r="G262" s="11"/>
      <c r="H262" s="38"/>
      <c r="I262" s="5"/>
      <c r="J262" s="5"/>
      <c r="K262" s="5"/>
      <c r="L262" s="21"/>
      <c r="M262" s="21"/>
      <c r="N262" s="21"/>
    </row>
    <row r="263" spans="1:14">
      <c r="A263" s="21"/>
      <c r="B263" s="21"/>
      <c r="C263" s="21"/>
      <c r="D263" s="38"/>
      <c r="E263" s="5"/>
      <c r="F263" s="5"/>
      <c r="G263" s="11"/>
      <c r="H263" s="38"/>
      <c r="I263" s="5"/>
      <c r="J263" s="5"/>
      <c r="K263" s="5"/>
      <c r="L263" s="21"/>
      <c r="M263" s="21"/>
      <c r="N263" s="21"/>
    </row>
    <row r="264" spans="1:14">
      <c r="A264" s="21"/>
      <c r="B264" s="21"/>
      <c r="C264" s="21"/>
      <c r="D264" s="38"/>
      <c r="E264" s="5"/>
      <c r="F264" s="5"/>
      <c r="G264" s="11"/>
      <c r="H264" s="38"/>
      <c r="I264" s="5"/>
      <c r="J264" s="5"/>
      <c r="K264" s="5"/>
      <c r="L264" s="21"/>
      <c r="M264" s="21"/>
      <c r="N264" s="21"/>
    </row>
    <row r="265" spans="1:14">
      <c r="A265" s="21"/>
      <c r="B265" s="21"/>
      <c r="C265" s="21"/>
      <c r="D265" s="38"/>
      <c r="E265" s="5"/>
      <c r="F265" s="5"/>
      <c r="G265" s="11"/>
      <c r="H265" s="38"/>
      <c r="I265" s="5"/>
      <c r="J265" s="5"/>
      <c r="K265" s="5"/>
      <c r="L265" s="21"/>
      <c r="M265" s="21"/>
      <c r="N265" s="21"/>
    </row>
    <row r="266" spans="1:14">
      <c r="A266" s="21"/>
      <c r="B266" s="21"/>
      <c r="C266" s="21"/>
      <c r="D266" s="38"/>
      <c r="E266" s="5"/>
      <c r="F266" s="5"/>
      <c r="G266" s="11"/>
      <c r="H266" s="38"/>
      <c r="I266" s="5"/>
      <c r="J266" s="5"/>
      <c r="K266" s="5"/>
      <c r="L266" s="21"/>
      <c r="M266" s="21"/>
      <c r="N266" s="21"/>
    </row>
    <row r="267" spans="1:14">
      <c r="A267" s="21"/>
      <c r="B267" s="21"/>
      <c r="C267" s="21"/>
      <c r="D267" s="38"/>
      <c r="E267" s="5"/>
      <c r="F267" s="5"/>
      <c r="G267" s="11"/>
      <c r="H267" s="38"/>
      <c r="I267" s="5"/>
      <c r="J267" s="5"/>
      <c r="K267" s="5"/>
      <c r="L267" s="21"/>
      <c r="M267" s="21"/>
      <c r="N267" s="21"/>
    </row>
    <row r="268" spans="1:14">
      <c r="A268" s="21"/>
      <c r="B268" s="21"/>
      <c r="C268" s="21"/>
      <c r="D268" s="38"/>
      <c r="E268" s="5"/>
      <c r="F268" s="5"/>
      <c r="G268" s="11"/>
      <c r="H268" s="38"/>
      <c r="I268" s="5"/>
      <c r="J268" s="5"/>
      <c r="K268" s="5"/>
      <c r="L268" s="21"/>
      <c r="M268" s="21"/>
      <c r="N268" s="21"/>
    </row>
    <row r="269" spans="1:14">
      <c r="A269" s="21"/>
      <c r="B269" s="21"/>
      <c r="C269" s="21"/>
      <c r="D269" s="38"/>
      <c r="E269" s="5"/>
      <c r="F269" s="5"/>
      <c r="G269" s="11"/>
      <c r="H269" s="38"/>
      <c r="I269" s="5"/>
      <c r="J269" s="5"/>
      <c r="K269" s="5"/>
      <c r="L269" s="21"/>
      <c r="M269" s="21"/>
      <c r="N269" s="21"/>
    </row>
    <row r="270" spans="1:14">
      <c r="A270" s="21"/>
      <c r="B270" s="21"/>
      <c r="C270" s="21"/>
      <c r="D270" s="38"/>
      <c r="E270" s="5"/>
      <c r="F270" s="5"/>
      <c r="G270" s="11"/>
      <c r="H270" s="38"/>
      <c r="I270" s="5"/>
      <c r="J270" s="5"/>
      <c r="K270" s="5"/>
      <c r="L270" s="21"/>
      <c r="M270" s="21"/>
      <c r="N270" s="21"/>
    </row>
    <row r="271" spans="1:14">
      <c r="A271" s="21"/>
      <c r="B271" s="21"/>
      <c r="C271" s="21"/>
      <c r="D271" s="38"/>
      <c r="E271" s="5"/>
      <c r="F271" s="5"/>
      <c r="G271" s="11"/>
      <c r="H271" s="38"/>
      <c r="I271" s="5"/>
      <c r="J271" s="5"/>
      <c r="K271" s="5"/>
      <c r="L271" s="21"/>
      <c r="M271" s="21"/>
      <c r="N271" s="21"/>
    </row>
    <row r="272" spans="1:14">
      <c r="A272" s="21"/>
      <c r="B272" s="21"/>
      <c r="C272" s="21"/>
      <c r="D272" s="38"/>
      <c r="E272" s="5"/>
      <c r="F272" s="5"/>
      <c r="G272" s="11"/>
      <c r="H272" s="38"/>
      <c r="I272" s="5"/>
      <c r="J272" s="5"/>
      <c r="K272" s="5"/>
      <c r="L272" s="21"/>
      <c r="M272" s="21"/>
      <c r="N272" s="21"/>
    </row>
    <row r="273" spans="1:14">
      <c r="A273" s="21"/>
      <c r="B273" s="21"/>
      <c r="C273" s="21"/>
      <c r="D273" s="38"/>
      <c r="E273" s="5"/>
      <c r="F273" s="5"/>
      <c r="G273" s="11"/>
      <c r="H273" s="38"/>
      <c r="I273" s="5"/>
      <c r="J273" s="5"/>
      <c r="K273" s="5"/>
      <c r="L273" s="21"/>
      <c r="M273" s="21"/>
      <c r="N273" s="21"/>
    </row>
    <row r="274" spans="1:14">
      <c r="A274" s="21"/>
      <c r="B274" s="21"/>
      <c r="C274" s="21"/>
      <c r="D274" s="38"/>
      <c r="E274" s="5"/>
      <c r="F274" s="5"/>
      <c r="G274" s="11"/>
      <c r="H274" s="38"/>
      <c r="I274" s="5"/>
      <c r="J274" s="5"/>
      <c r="K274" s="5"/>
      <c r="L274" s="21"/>
      <c r="M274" s="21"/>
      <c r="N274" s="21"/>
    </row>
    <row r="275" spans="1:14">
      <c r="A275" s="21"/>
      <c r="B275" s="21"/>
      <c r="C275" s="21"/>
      <c r="D275" s="38"/>
      <c r="E275" s="5"/>
      <c r="F275" s="5"/>
      <c r="G275" s="11"/>
      <c r="H275" s="38"/>
      <c r="I275" s="5"/>
      <c r="J275" s="5"/>
      <c r="K275" s="5"/>
      <c r="L275" s="21"/>
      <c r="M275" s="21"/>
      <c r="N275" s="21"/>
    </row>
    <row r="276" spans="1:14">
      <c r="A276" s="21"/>
      <c r="B276" s="21"/>
      <c r="C276" s="21"/>
      <c r="D276" s="38"/>
      <c r="E276" s="5"/>
      <c r="F276" s="5"/>
      <c r="G276" s="11"/>
      <c r="H276" s="38"/>
      <c r="I276" s="5"/>
      <c r="J276" s="5"/>
      <c r="K276" s="5"/>
      <c r="L276" s="21"/>
      <c r="M276" s="21"/>
      <c r="N276" s="21"/>
    </row>
    <row r="277" spans="1:14">
      <c r="A277" s="21"/>
      <c r="B277" s="21"/>
      <c r="C277" s="21"/>
      <c r="D277" s="38"/>
      <c r="E277" s="5"/>
      <c r="F277" s="5"/>
      <c r="G277" s="11"/>
      <c r="H277" s="38"/>
      <c r="I277" s="5"/>
      <c r="J277" s="5"/>
      <c r="K277" s="5"/>
      <c r="L277" s="21"/>
      <c r="M277" s="21"/>
      <c r="N277" s="21"/>
    </row>
    <row r="278" spans="1:14">
      <c r="A278" s="21"/>
      <c r="B278" s="21"/>
      <c r="C278" s="21"/>
      <c r="D278" s="38"/>
      <c r="E278" s="5"/>
      <c r="F278" s="5"/>
      <c r="G278" s="11"/>
      <c r="H278" s="38"/>
      <c r="I278" s="5"/>
      <c r="J278" s="5"/>
      <c r="K278" s="5"/>
      <c r="L278" s="21"/>
      <c r="M278" s="21"/>
      <c r="N278" s="21"/>
    </row>
    <row r="279" spans="1:14">
      <c r="A279" s="21"/>
      <c r="B279" s="21"/>
      <c r="C279" s="21"/>
      <c r="D279" s="38"/>
      <c r="E279" s="5"/>
      <c r="F279" s="5"/>
      <c r="G279" s="11"/>
      <c r="H279" s="38"/>
      <c r="I279" s="5"/>
      <c r="J279" s="5"/>
      <c r="K279" s="5"/>
      <c r="L279" s="21"/>
      <c r="M279" s="21"/>
      <c r="N279" s="21"/>
    </row>
    <row r="280" spans="1:14">
      <c r="A280" s="21"/>
      <c r="B280" s="21"/>
      <c r="C280" s="21"/>
      <c r="D280" s="38"/>
      <c r="E280" s="5"/>
      <c r="F280" s="5"/>
      <c r="G280" s="11"/>
      <c r="H280" s="38"/>
      <c r="I280" s="5"/>
      <c r="J280" s="5"/>
      <c r="K280" s="5"/>
      <c r="L280" s="21"/>
      <c r="M280" s="21"/>
      <c r="N280" s="21"/>
    </row>
    <row r="281" spans="1:14">
      <c r="A281" s="21"/>
      <c r="B281" s="21"/>
      <c r="C281" s="21"/>
      <c r="D281" s="38"/>
      <c r="E281" s="5"/>
      <c r="F281" s="5"/>
      <c r="G281" s="11"/>
      <c r="H281" s="38"/>
      <c r="I281" s="5"/>
      <c r="J281" s="5"/>
      <c r="K281" s="5"/>
      <c r="L281" s="21"/>
      <c r="M281" s="21"/>
      <c r="N281" s="21"/>
    </row>
    <row r="282" spans="1:14">
      <c r="A282" s="21"/>
      <c r="B282" s="21"/>
      <c r="C282" s="21"/>
      <c r="D282" s="38"/>
      <c r="E282" s="5"/>
      <c r="F282" s="5"/>
      <c r="G282" s="11"/>
      <c r="H282" s="38"/>
      <c r="I282" s="5"/>
      <c r="J282" s="5"/>
      <c r="K282" s="5"/>
      <c r="L282" s="21"/>
      <c r="M282" s="21"/>
      <c r="N282" s="21"/>
    </row>
    <row r="283" spans="1:14">
      <c r="A283" s="21"/>
      <c r="B283" s="21"/>
      <c r="C283" s="21"/>
      <c r="D283" s="38"/>
      <c r="E283" s="5"/>
      <c r="F283" s="5"/>
      <c r="G283" s="11"/>
      <c r="H283" s="38"/>
      <c r="I283" s="5"/>
      <c r="J283" s="5"/>
      <c r="K283" s="5"/>
      <c r="L283" s="21"/>
      <c r="M283" s="21"/>
      <c r="N283" s="21"/>
    </row>
    <row r="284" spans="1:14">
      <c r="A284" s="21"/>
      <c r="B284" s="21"/>
      <c r="C284" s="21"/>
      <c r="D284" s="38"/>
      <c r="E284" s="5"/>
      <c r="F284" s="5"/>
      <c r="G284" s="11"/>
      <c r="H284" s="38"/>
      <c r="I284" s="5"/>
      <c r="J284" s="5"/>
      <c r="K284" s="5"/>
      <c r="L284" s="21"/>
      <c r="M284" s="21"/>
      <c r="N284" s="21"/>
    </row>
    <row r="285" spans="1:14">
      <c r="A285" s="21"/>
      <c r="B285" s="21"/>
      <c r="C285" s="21"/>
      <c r="D285" s="38"/>
      <c r="E285" s="5"/>
      <c r="F285" s="5"/>
      <c r="G285" s="11"/>
      <c r="H285" s="38"/>
      <c r="I285" s="5"/>
      <c r="J285" s="5"/>
      <c r="K285" s="5"/>
      <c r="L285" s="21"/>
      <c r="M285" s="21"/>
      <c r="N285" s="21"/>
    </row>
    <row r="286" spans="1:14">
      <c r="A286" s="21"/>
      <c r="B286" s="21"/>
      <c r="C286" s="21"/>
      <c r="D286" s="38"/>
      <c r="E286" s="5"/>
      <c r="F286" s="5"/>
      <c r="G286" s="11"/>
      <c r="H286" s="38"/>
      <c r="I286" s="5"/>
      <c r="J286" s="5"/>
      <c r="K286" s="5"/>
      <c r="L286" s="21"/>
      <c r="M286" s="21"/>
      <c r="N286" s="21"/>
    </row>
    <row r="287" spans="1:14">
      <c r="A287" s="21"/>
      <c r="B287" s="21"/>
      <c r="C287" s="21"/>
      <c r="D287" s="38"/>
      <c r="E287" s="5"/>
      <c r="F287" s="5"/>
      <c r="G287" s="11"/>
      <c r="H287" s="38"/>
      <c r="I287" s="5"/>
      <c r="J287" s="5"/>
      <c r="K287" s="5"/>
      <c r="L287" s="21"/>
      <c r="M287" s="21"/>
      <c r="N287" s="21"/>
    </row>
    <row r="288" spans="1:14">
      <c r="A288" s="21"/>
      <c r="B288" s="21"/>
      <c r="C288" s="21"/>
      <c r="D288" s="38"/>
      <c r="E288" s="5"/>
      <c r="F288" s="5"/>
      <c r="G288" s="11"/>
      <c r="H288" s="38"/>
      <c r="I288" s="5"/>
      <c r="J288" s="5"/>
      <c r="K288" s="5"/>
      <c r="L288" s="21"/>
      <c r="M288" s="21"/>
      <c r="N288" s="21"/>
    </row>
    <row r="289" spans="1:14">
      <c r="A289" s="21"/>
      <c r="B289" s="21"/>
      <c r="C289" s="21"/>
      <c r="D289" s="38"/>
      <c r="E289" s="5"/>
      <c r="F289" s="5"/>
      <c r="G289" s="11"/>
      <c r="H289" s="38"/>
      <c r="I289" s="5"/>
      <c r="J289" s="5"/>
      <c r="K289" s="5"/>
      <c r="L289" s="21"/>
      <c r="M289" s="21"/>
      <c r="N289" s="21"/>
    </row>
    <row r="290" spans="1:14">
      <c r="A290" s="21"/>
      <c r="B290" s="21"/>
      <c r="C290" s="21"/>
      <c r="D290" s="38"/>
      <c r="E290" s="5"/>
      <c r="F290" s="5"/>
      <c r="G290" s="11"/>
      <c r="H290" s="38"/>
      <c r="I290" s="5"/>
      <c r="J290" s="5"/>
      <c r="K290" s="5"/>
      <c r="L290" s="21"/>
      <c r="M290" s="21"/>
      <c r="N290" s="21"/>
    </row>
    <row r="291" spans="1:14">
      <c r="A291" s="21"/>
      <c r="B291" s="21"/>
      <c r="C291" s="21"/>
      <c r="D291" s="38"/>
      <c r="E291" s="5"/>
      <c r="F291" s="5"/>
      <c r="G291" s="11"/>
      <c r="H291" s="38"/>
      <c r="I291" s="5"/>
      <c r="J291" s="5"/>
      <c r="K291" s="5"/>
      <c r="L291" s="21"/>
      <c r="M291" s="21"/>
      <c r="N291" s="21"/>
    </row>
    <row r="292" spans="1:14">
      <c r="A292" s="21"/>
      <c r="B292" s="21"/>
      <c r="C292" s="21"/>
      <c r="D292" s="38"/>
      <c r="E292" s="5"/>
      <c r="F292" s="5"/>
      <c r="G292" s="11"/>
      <c r="H292" s="38"/>
      <c r="I292" s="5"/>
      <c r="J292" s="5"/>
      <c r="K292" s="5"/>
      <c r="L292" s="21"/>
      <c r="M292" s="21"/>
      <c r="N292" s="21"/>
    </row>
    <row r="293" spans="1:14">
      <c r="A293" s="21"/>
      <c r="B293" s="21"/>
      <c r="C293" s="21"/>
      <c r="D293" s="38"/>
      <c r="E293" s="5"/>
      <c r="F293" s="5"/>
      <c r="G293" s="11"/>
      <c r="H293" s="38"/>
      <c r="I293" s="5"/>
      <c r="J293" s="5"/>
      <c r="K293" s="5"/>
      <c r="L293" s="21"/>
      <c r="M293" s="21"/>
      <c r="N293" s="21"/>
    </row>
    <row r="294" spans="1:14">
      <c r="A294" s="21"/>
      <c r="B294" s="21"/>
      <c r="C294" s="21"/>
      <c r="D294" s="38"/>
      <c r="E294" s="5"/>
      <c r="F294" s="5"/>
      <c r="G294" s="11"/>
      <c r="H294" s="38"/>
      <c r="I294" s="5"/>
      <c r="J294" s="5"/>
      <c r="K294" s="5"/>
      <c r="L294" s="21"/>
      <c r="M294" s="21"/>
      <c r="N294" s="21"/>
    </row>
    <row r="295" spans="1:14">
      <c r="A295" s="21"/>
      <c r="B295" s="21"/>
      <c r="C295" s="21"/>
      <c r="D295" s="38"/>
      <c r="E295" s="5"/>
      <c r="F295" s="5"/>
      <c r="G295" s="11"/>
      <c r="H295" s="38"/>
      <c r="I295" s="5"/>
      <c r="J295" s="5"/>
      <c r="K295" s="5"/>
      <c r="L295" s="21"/>
      <c r="M295" s="21"/>
      <c r="N295" s="21"/>
    </row>
    <row r="296" spans="1:14">
      <c r="A296" s="21"/>
      <c r="B296" s="21"/>
      <c r="C296" s="21"/>
      <c r="D296" s="38"/>
      <c r="E296" s="5"/>
      <c r="F296" s="5"/>
      <c r="G296" s="11"/>
      <c r="H296" s="38"/>
      <c r="I296" s="5"/>
      <c r="J296" s="5"/>
      <c r="K296" s="5"/>
      <c r="L296" s="21"/>
      <c r="M296" s="21"/>
      <c r="N296" s="21"/>
    </row>
    <row r="297" spans="1:14">
      <c r="A297" s="21"/>
      <c r="B297" s="21"/>
      <c r="C297" s="21"/>
      <c r="D297" s="38"/>
      <c r="E297" s="5"/>
      <c r="F297" s="5"/>
      <c r="G297" s="11"/>
      <c r="H297" s="38"/>
      <c r="I297" s="5"/>
      <c r="J297" s="5"/>
      <c r="K297" s="5"/>
      <c r="L297" s="21"/>
      <c r="M297" s="21"/>
      <c r="N297" s="21"/>
    </row>
    <row r="298" spans="1:14">
      <c r="A298" s="21"/>
      <c r="B298" s="21"/>
      <c r="C298" s="21"/>
      <c r="D298" s="38"/>
      <c r="E298" s="5"/>
      <c r="F298" s="5"/>
      <c r="G298" s="11"/>
      <c r="H298" s="38"/>
      <c r="I298" s="5"/>
      <c r="J298" s="5"/>
      <c r="K298" s="5"/>
      <c r="L298" s="21"/>
      <c r="M298" s="21"/>
      <c r="N298" s="21"/>
    </row>
    <row r="299" spans="1:14">
      <c r="A299" s="21"/>
      <c r="B299" s="21"/>
      <c r="C299" s="21"/>
      <c r="D299" s="38"/>
      <c r="E299" s="5"/>
      <c r="F299" s="5"/>
      <c r="G299" s="11"/>
      <c r="H299" s="38"/>
      <c r="I299" s="5"/>
      <c r="J299" s="5"/>
      <c r="K299" s="5"/>
      <c r="L299" s="21"/>
      <c r="M299" s="21"/>
      <c r="N299" s="21"/>
    </row>
    <row r="300" spans="1:14">
      <c r="A300" s="21"/>
      <c r="B300" s="21"/>
      <c r="C300" s="21"/>
      <c r="D300" s="38"/>
      <c r="E300" s="5"/>
      <c r="F300" s="5"/>
      <c r="G300" s="11"/>
      <c r="H300" s="38"/>
      <c r="I300" s="5"/>
      <c r="J300" s="5"/>
      <c r="K300" s="5"/>
      <c r="L300" s="21"/>
      <c r="M300" s="21"/>
      <c r="N300" s="21"/>
    </row>
    <row r="301" spans="1:14">
      <c r="A301" s="21"/>
      <c r="B301" s="21"/>
      <c r="C301" s="21"/>
      <c r="D301" s="38"/>
      <c r="E301" s="5"/>
      <c r="F301" s="5"/>
      <c r="G301" s="11"/>
      <c r="H301" s="38"/>
      <c r="I301" s="5"/>
      <c r="J301" s="5"/>
      <c r="K301" s="5"/>
      <c r="L301" s="21"/>
      <c r="M301" s="21"/>
      <c r="N301" s="21"/>
    </row>
    <row r="302" spans="1:14">
      <c r="A302" s="21"/>
      <c r="B302" s="21"/>
      <c r="C302" s="21"/>
      <c r="D302" s="38"/>
      <c r="E302" s="5"/>
      <c r="F302" s="5"/>
      <c r="G302" s="11"/>
      <c r="H302" s="38"/>
      <c r="I302" s="5"/>
      <c r="J302" s="5"/>
      <c r="K302" s="5"/>
      <c r="L302" s="21"/>
      <c r="M302" s="21"/>
      <c r="N302" s="21"/>
    </row>
    <row r="303" spans="1:14">
      <c r="A303" s="21"/>
      <c r="B303" s="21"/>
      <c r="C303" s="21"/>
      <c r="D303" s="38"/>
      <c r="E303" s="5"/>
      <c r="F303" s="5"/>
      <c r="G303" s="11"/>
      <c r="H303" s="38"/>
      <c r="I303" s="5"/>
      <c r="J303" s="5"/>
      <c r="K303" s="5"/>
      <c r="L303" s="21"/>
      <c r="M303" s="21"/>
      <c r="N303" s="21"/>
    </row>
    <row r="304" spans="1:14">
      <c r="A304" s="21"/>
      <c r="B304" s="21"/>
      <c r="C304" s="21"/>
      <c r="D304" s="38"/>
      <c r="E304" s="5"/>
      <c r="F304" s="5"/>
      <c r="G304" s="11"/>
      <c r="H304" s="38"/>
      <c r="I304" s="5"/>
      <c r="J304" s="5"/>
      <c r="K304" s="5"/>
      <c r="L304" s="21"/>
      <c r="M304" s="21"/>
      <c r="N304" s="21"/>
    </row>
    <row r="305" spans="1:14">
      <c r="A305" s="21"/>
      <c r="B305" s="21"/>
      <c r="C305" s="21"/>
      <c r="D305" s="38"/>
      <c r="E305" s="5"/>
      <c r="F305" s="5"/>
      <c r="G305" s="11"/>
      <c r="H305" s="38"/>
      <c r="I305" s="5"/>
      <c r="J305" s="5"/>
      <c r="K305" s="5"/>
      <c r="L305" s="21"/>
      <c r="M305" s="21"/>
      <c r="N305" s="21"/>
    </row>
    <row r="306" spans="1:14">
      <c r="A306" s="21"/>
      <c r="B306" s="21"/>
      <c r="C306" s="21"/>
      <c r="D306" s="38"/>
      <c r="E306" s="5"/>
      <c r="F306" s="5"/>
      <c r="G306" s="11"/>
      <c r="H306" s="38"/>
      <c r="I306" s="5"/>
      <c r="J306" s="5"/>
      <c r="K306" s="5"/>
      <c r="L306" s="21"/>
      <c r="M306" s="21"/>
      <c r="N306" s="21"/>
    </row>
    <row r="307" spans="1:14">
      <c r="A307" s="21"/>
      <c r="B307" s="21"/>
      <c r="C307" s="21"/>
      <c r="D307" s="38"/>
      <c r="E307" s="5"/>
      <c r="F307" s="5"/>
      <c r="G307" s="11"/>
      <c r="H307" s="38"/>
      <c r="I307" s="5"/>
      <c r="J307" s="5"/>
      <c r="K307" s="5"/>
      <c r="L307" s="21"/>
      <c r="M307" s="21"/>
      <c r="N307" s="21"/>
    </row>
    <row r="308" spans="1:14">
      <c r="A308" s="21"/>
      <c r="B308" s="21"/>
      <c r="C308" s="21"/>
      <c r="D308" s="38"/>
      <c r="E308" s="5"/>
      <c r="F308" s="5"/>
      <c r="G308" s="11"/>
      <c r="H308" s="38"/>
      <c r="I308" s="5"/>
      <c r="J308" s="5"/>
      <c r="K308" s="5"/>
      <c r="L308" s="21"/>
      <c r="M308" s="21"/>
      <c r="N308" s="21"/>
    </row>
    <row r="309" spans="1:14">
      <c r="A309" s="21"/>
      <c r="B309" s="21"/>
      <c r="C309" s="21"/>
      <c r="D309" s="38"/>
      <c r="E309" s="5"/>
      <c r="F309" s="5"/>
      <c r="G309" s="11"/>
      <c r="H309" s="38"/>
      <c r="I309" s="5"/>
      <c r="J309" s="5"/>
      <c r="K309" s="5"/>
      <c r="L309" s="21"/>
      <c r="M309" s="21"/>
      <c r="N309" s="21"/>
    </row>
    <row r="310" spans="1:14">
      <c r="A310" s="21"/>
      <c r="B310" s="21"/>
      <c r="C310" s="21"/>
      <c r="D310" s="38"/>
      <c r="E310" s="5"/>
      <c r="F310" s="5"/>
      <c r="G310" s="11"/>
      <c r="H310" s="38"/>
      <c r="I310" s="5"/>
      <c r="J310" s="5"/>
      <c r="K310" s="5"/>
      <c r="L310" s="21"/>
      <c r="M310" s="21"/>
      <c r="N310" s="21"/>
    </row>
    <row r="311" spans="1:14">
      <c r="A311" s="21"/>
      <c r="B311" s="21"/>
      <c r="C311" s="21"/>
      <c r="D311" s="38"/>
      <c r="E311" s="5"/>
      <c r="F311" s="5"/>
      <c r="G311" s="11"/>
      <c r="H311" s="38"/>
      <c r="I311" s="5"/>
      <c r="J311" s="5"/>
      <c r="K311" s="5"/>
      <c r="L311" s="21"/>
      <c r="M311" s="21"/>
      <c r="N311" s="21"/>
    </row>
    <row r="312" spans="1:14">
      <c r="A312" s="21"/>
      <c r="B312" s="21"/>
      <c r="C312" s="21"/>
      <c r="D312" s="38"/>
      <c r="E312" s="5"/>
      <c r="F312" s="5"/>
      <c r="G312" s="11"/>
      <c r="H312" s="38"/>
      <c r="I312" s="5"/>
      <c r="J312" s="5"/>
      <c r="K312" s="5"/>
      <c r="L312" s="21"/>
      <c r="M312" s="21"/>
      <c r="N312" s="21"/>
    </row>
    <row r="313" spans="1:14">
      <c r="A313" s="21"/>
      <c r="B313" s="21"/>
      <c r="C313" s="21"/>
      <c r="D313" s="38"/>
      <c r="E313" s="5"/>
      <c r="F313" s="5"/>
      <c r="G313" s="11"/>
      <c r="H313" s="38"/>
      <c r="I313" s="5"/>
      <c r="J313" s="5"/>
      <c r="K313" s="5"/>
      <c r="L313" s="21"/>
      <c r="M313" s="21"/>
      <c r="N313" s="21"/>
    </row>
    <row r="314" spans="1:14">
      <c r="A314" s="21"/>
      <c r="B314" s="21"/>
      <c r="C314" s="21"/>
      <c r="D314" s="38"/>
      <c r="E314" s="5"/>
      <c r="F314" s="5"/>
      <c r="G314" s="11"/>
      <c r="H314" s="38"/>
      <c r="I314" s="5"/>
      <c r="J314" s="5"/>
      <c r="K314" s="5"/>
      <c r="L314" s="21"/>
      <c r="M314" s="21"/>
      <c r="N314" s="21"/>
    </row>
    <row r="315" spans="1:14">
      <c r="A315" s="21"/>
      <c r="B315" s="21"/>
      <c r="C315" s="21"/>
      <c r="D315" s="38"/>
      <c r="E315" s="5"/>
      <c r="F315" s="5"/>
      <c r="G315" s="11"/>
      <c r="H315" s="38"/>
      <c r="I315" s="5"/>
      <c r="J315" s="5"/>
      <c r="K315" s="5"/>
      <c r="L315" s="21"/>
      <c r="M315" s="21"/>
      <c r="N315" s="21"/>
    </row>
    <row r="316" spans="1:14">
      <c r="A316" s="21"/>
      <c r="B316" s="21"/>
      <c r="C316" s="21"/>
      <c r="D316" s="38"/>
      <c r="E316" s="5"/>
      <c r="F316" s="5"/>
      <c r="G316" s="11"/>
      <c r="H316" s="38"/>
      <c r="I316" s="5"/>
      <c r="J316" s="5"/>
      <c r="K316" s="5"/>
      <c r="L316" s="21"/>
      <c r="M316" s="21"/>
      <c r="N316" s="21"/>
    </row>
    <row r="317" spans="1:14">
      <c r="A317" s="21"/>
      <c r="B317" s="21"/>
      <c r="C317" s="21"/>
      <c r="D317" s="38"/>
      <c r="E317" s="5"/>
      <c r="F317" s="5"/>
      <c r="G317" s="11"/>
      <c r="H317" s="38"/>
      <c r="I317" s="5"/>
      <c r="J317" s="5"/>
      <c r="K317" s="5"/>
      <c r="L317" s="21"/>
      <c r="M317" s="21"/>
      <c r="N317" s="21"/>
    </row>
    <row r="318" spans="1:14">
      <c r="A318" s="21"/>
      <c r="B318" s="21"/>
      <c r="C318" s="21"/>
      <c r="D318" s="38"/>
      <c r="E318" s="5"/>
      <c r="F318" s="5"/>
      <c r="G318" s="11"/>
      <c r="H318" s="38"/>
      <c r="I318" s="5"/>
      <c r="J318" s="5"/>
      <c r="K318" s="5"/>
      <c r="L318" s="21"/>
      <c r="M318" s="21"/>
      <c r="N318" s="21"/>
    </row>
    <row r="319" spans="1:14">
      <c r="A319" s="21"/>
      <c r="B319" s="21"/>
      <c r="C319" s="21"/>
      <c r="D319" s="38"/>
      <c r="E319" s="5"/>
      <c r="F319" s="5"/>
      <c r="G319" s="11"/>
      <c r="H319" s="38"/>
      <c r="I319" s="5"/>
      <c r="J319" s="5"/>
      <c r="K319" s="5"/>
      <c r="L319" s="21"/>
      <c r="M319" s="21"/>
      <c r="N319" s="21"/>
    </row>
    <row r="320" spans="1:14">
      <c r="A320" s="21"/>
      <c r="B320" s="21"/>
      <c r="C320" s="21"/>
      <c r="D320" s="38"/>
      <c r="E320" s="5"/>
      <c r="F320" s="5"/>
      <c r="G320" s="11"/>
      <c r="H320" s="38"/>
      <c r="I320" s="5"/>
      <c r="J320" s="5"/>
      <c r="K320" s="5"/>
      <c r="L320" s="21"/>
      <c r="M320" s="21"/>
      <c r="N320" s="21"/>
    </row>
    <row r="321" spans="1:14">
      <c r="A321" s="21"/>
      <c r="B321" s="21"/>
      <c r="C321" s="21"/>
      <c r="D321" s="38"/>
      <c r="E321" s="5"/>
      <c r="F321" s="5"/>
      <c r="G321" s="11"/>
      <c r="H321" s="38"/>
      <c r="I321" s="5"/>
      <c r="J321" s="5"/>
      <c r="K321" s="5"/>
      <c r="L321" s="21"/>
      <c r="M321" s="21"/>
      <c r="N321" s="21"/>
    </row>
    <row r="322" spans="1:14">
      <c r="A322" s="21"/>
      <c r="B322" s="21"/>
      <c r="C322" s="21"/>
      <c r="D322" s="38"/>
      <c r="E322" s="5"/>
      <c r="F322" s="5"/>
      <c r="G322" s="11"/>
      <c r="H322" s="38"/>
      <c r="I322" s="5"/>
      <c r="J322" s="5"/>
      <c r="K322" s="5"/>
      <c r="L322" s="21"/>
      <c r="M322" s="21"/>
      <c r="N322" s="21"/>
    </row>
    <row r="323" spans="1:14">
      <c r="A323" s="21"/>
      <c r="B323" s="21"/>
      <c r="C323" s="21"/>
      <c r="D323" s="38"/>
      <c r="E323" s="5"/>
      <c r="F323" s="5"/>
      <c r="G323" s="11"/>
      <c r="H323" s="38"/>
      <c r="I323" s="5"/>
      <c r="J323" s="5"/>
      <c r="K323" s="5"/>
      <c r="L323" s="21"/>
      <c r="M323" s="21"/>
      <c r="N323" s="21"/>
    </row>
    <row r="324" spans="1:14">
      <c r="A324" s="21"/>
      <c r="B324" s="21"/>
      <c r="C324" s="21"/>
      <c r="D324" s="38"/>
      <c r="E324" s="5"/>
      <c r="F324" s="5"/>
      <c r="G324" s="11"/>
      <c r="H324" s="38"/>
      <c r="I324" s="5"/>
      <c r="J324" s="5"/>
      <c r="K324" s="5"/>
      <c r="L324" s="21"/>
      <c r="M324" s="21"/>
      <c r="N324" s="21"/>
    </row>
    <row r="325" spans="1:14">
      <c r="A325" s="21"/>
      <c r="B325" s="21"/>
      <c r="C325" s="21"/>
      <c r="D325" s="38"/>
      <c r="E325" s="5"/>
      <c r="F325" s="5"/>
      <c r="G325" s="11"/>
      <c r="H325" s="38"/>
      <c r="I325" s="5"/>
      <c r="J325" s="5"/>
      <c r="K325" s="5"/>
      <c r="L325" s="21"/>
      <c r="M325" s="21"/>
      <c r="N325" s="21"/>
    </row>
    <row r="326" spans="1:14">
      <c r="A326" s="21"/>
      <c r="B326" s="21"/>
      <c r="C326" s="21"/>
      <c r="D326" s="38"/>
      <c r="E326" s="5"/>
      <c r="F326" s="5"/>
      <c r="G326" s="11"/>
      <c r="H326" s="38"/>
      <c r="I326" s="5"/>
      <c r="J326" s="5"/>
      <c r="K326" s="5"/>
      <c r="L326" s="21"/>
      <c r="M326" s="21"/>
      <c r="N326" s="21"/>
    </row>
    <row r="327" spans="1:14">
      <c r="A327" s="21"/>
      <c r="B327" s="21"/>
      <c r="C327" s="21"/>
      <c r="D327" s="38"/>
      <c r="E327" s="5"/>
      <c r="F327" s="5"/>
      <c r="G327" s="11"/>
      <c r="H327" s="38"/>
      <c r="I327" s="5"/>
      <c r="J327" s="5"/>
      <c r="K327" s="5"/>
      <c r="L327" s="21"/>
      <c r="M327" s="21"/>
      <c r="N327" s="21"/>
    </row>
    <row r="328" spans="1:14">
      <c r="A328" s="21"/>
      <c r="B328" s="21"/>
      <c r="C328" s="21"/>
      <c r="D328" s="38"/>
      <c r="E328" s="5"/>
      <c r="F328" s="5"/>
      <c r="G328" s="11"/>
      <c r="H328" s="38"/>
      <c r="I328" s="5"/>
      <c r="J328" s="5"/>
      <c r="K328" s="5"/>
      <c r="L328" s="21"/>
      <c r="M328" s="21"/>
      <c r="N328" s="21"/>
    </row>
    <row r="329" spans="1:14">
      <c r="A329" s="21"/>
      <c r="B329" s="21"/>
      <c r="C329" s="21"/>
      <c r="D329" s="38"/>
      <c r="E329" s="5"/>
      <c r="F329" s="5"/>
      <c r="G329" s="11"/>
      <c r="H329" s="38"/>
      <c r="I329" s="5"/>
      <c r="J329" s="5"/>
      <c r="K329" s="5"/>
      <c r="L329" s="21"/>
      <c r="M329" s="21"/>
      <c r="N329" s="21"/>
    </row>
    <row r="330" spans="1:14">
      <c r="A330" s="21"/>
      <c r="B330" s="21"/>
      <c r="C330" s="21"/>
      <c r="D330" s="38"/>
      <c r="E330" s="5"/>
      <c r="F330" s="5"/>
      <c r="G330" s="11"/>
      <c r="H330" s="38"/>
      <c r="I330" s="5"/>
      <c r="J330" s="5"/>
      <c r="K330" s="5"/>
      <c r="L330" s="21"/>
      <c r="M330" s="21"/>
      <c r="N330" s="21"/>
    </row>
    <row r="331" spans="1:14">
      <c r="A331" s="21"/>
      <c r="B331" s="21"/>
      <c r="C331" s="21"/>
      <c r="D331" s="38"/>
      <c r="E331" s="5"/>
      <c r="F331" s="5"/>
      <c r="G331" s="11"/>
      <c r="H331" s="38"/>
      <c r="I331" s="5"/>
      <c r="J331" s="5"/>
      <c r="K331" s="5"/>
      <c r="L331" s="21"/>
      <c r="M331" s="21"/>
      <c r="N331" s="21"/>
    </row>
    <row r="332" spans="1:14">
      <c r="A332" s="21"/>
      <c r="B332" s="21"/>
      <c r="C332" s="21"/>
      <c r="D332" s="38"/>
      <c r="E332" s="5"/>
      <c r="F332" s="5"/>
      <c r="G332" s="11"/>
      <c r="H332" s="38"/>
      <c r="I332" s="5"/>
      <c r="J332" s="5"/>
      <c r="K332" s="5"/>
      <c r="L332" s="21"/>
      <c r="M332" s="21"/>
      <c r="N332" s="21"/>
    </row>
    <row r="333" spans="1:14">
      <c r="A333" s="21"/>
      <c r="B333" s="21"/>
      <c r="C333" s="21"/>
      <c r="D333" s="38"/>
      <c r="E333" s="5"/>
      <c r="F333" s="5"/>
      <c r="G333" s="11"/>
      <c r="H333" s="38"/>
      <c r="I333" s="5"/>
      <c r="J333" s="5"/>
      <c r="K333" s="5"/>
      <c r="L333" s="21"/>
      <c r="M333" s="21"/>
      <c r="N333" s="21"/>
    </row>
    <row r="334" spans="1:14">
      <c r="A334" s="21"/>
      <c r="B334" s="21"/>
      <c r="C334" s="21"/>
      <c r="D334" s="38"/>
      <c r="E334" s="5"/>
      <c r="F334" s="5"/>
      <c r="G334" s="11"/>
      <c r="H334" s="38"/>
      <c r="I334" s="5"/>
      <c r="J334" s="5"/>
      <c r="K334" s="5"/>
      <c r="L334" s="21"/>
      <c r="M334" s="21"/>
      <c r="N334" s="21"/>
    </row>
    <row r="335" spans="1:14">
      <c r="A335" s="21"/>
      <c r="B335" s="21"/>
      <c r="C335" s="21"/>
      <c r="D335" s="38"/>
      <c r="E335" s="5"/>
      <c r="F335" s="5"/>
      <c r="G335" s="11"/>
      <c r="H335" s="38"/>
      <c r="I335" s="5"/>
      <c r="J335" s="5"/>
      <c r="K335" s="5"/>
      <c r="L335" s="21"/>
      <c r="M335" s="21"/>
      <c r="N335" s="21"/>
    </row>
    <row r="336" spans="1:14">
      <c r="A336" s="21"/>
      <c r="B336" s="21"/>
      <c r="C336" s="21"/>
      <c r="D336" s="38"/>
      <c r="E336" s="5"/>
      <c r="F336" s="5"/>
      <c r="G336" s="11"/>
      <c r="H336" s="38"/>
      <c r="I336" s="5"/>
      <c r="J336" s="5"/>
      <c r="K336" s="5"/>
      <c r="L336" s="21"/>
      <c r="M336" s="21"/>
      <c r="N336" s="21"/>
    </row>
    <row r="337" spans="1:14">
      <c r="A337" s="21"/>
      <c r="B337" s="21"/>
      <c r="C337" s="21"/>
      <c r="D337" s="38"/>
      <c r="E337" s="5"/>
      <c r="F337" s="5"/>
      <c r="G337" s="11"/>
      <c r="H337" s="38"/>
      <c r="I337" s="5"/>
      <c r="J337" s="5"/>
      <c r="K337" s="5"/>
      <c r="L337" s="21"/>
      <c r="M337" s="21"/>
      <c r="N337" s="21"/>
    </row>
    <row r="338" spans="1:14">
      <c r="A338" s="21"/>
      <c r="B338" s="21"/>
      <c r="C338" s="21"/>
      <c r="D338" s="38"/>
      <c r="E338" s="5"/>
      <c r="F338" s="5"/>
      <c r="G338" s="11"/>
      <c r="H338" s="38"/>
      <c r="I338" s="5"/>
      <c r="J338" s="5"/>
      <c r="K338" s="5"/>
      <c r="L338" s="21"/>
      <c r="M338" s="21"/>
      <c r="N338" s="21"/>
    </row>
    <row r="339" spans="1:14">
      <c r="A339" s="21"/>
      <c r="B339" s="21"/>
      <c r="C339" s="21"/>
      <c r="D339" s="38"/>
      <c r="E339" s="5"/>
      <c r="F339" s="5"/>
      <c r="G339" s="11"/>
      <c r="H339" s="38"/>
      <c r="I339" s="5"/>
      <c r="J339" s="5"/>
      <c r="K339" s="5"/>
      <c r="L339" s="21"/>
      <c r="M339" s="21"/>
      <c r="N339" s="21"/>
    </row>
    <row r="340" spans="1:14">
      <c r="A340" s="21"/>
      <c r="B340" s="21"/>
      <c r="C340" s="21"/>
      <c r="D340" s="38"/>
      <c r="E340" s="5"/>
      <c r="F340" s="5"/>
      <c r="G340" s="11"/>
      <c r="H340" s="38"/>
      <c r="I340" s="5"/>
      <c r="J340" s="5"/>
      <c r="K340" s="5"/>
      <c r="L340" s="21"/>
      <c r="M340" s="21"/>
      <c r="N340" s="21"/>
    </row>
    <row r="341" spans="1:14">
      <c r="A341" s="21"/>
      <c r="B341" s="21"/>
      <c r="C341" s="21"/>
      <c r="D341" s="38"/>
      <c r="E341" s="5"/>
      <c r="F341" s="5"/>
      <c r="G341" s="11"/>
      <c r="H341" s="38"/>
      <c r="I341" s="5"/>
      <c r="J341" s="5"/>
      <c r="K341" s="5"/>
      <c r="L341" s="21"/>
      <c r="M341" s="21"/>
      <c r="N341" s="21"/>
    </row>
    <row r="342" spans="1:14">
      <c r="A342" s="21"/>
      <c r="B342" s="21"/>
      <c r="C342" s="21"/>
      <c r="D342" s="38"/>
      <c r="E342" s="5"/>
      <c r="F342" s="5"/>
      <c r="G342" s="11"/>
      <c r="H342" s="38"/>
      <c r="I342" s="5"/>
      <c r="J342" s="5"/>
      <c r="K342" s="5"/>
      <c r="L342" s="21"/>
      <c r="M342" s="21"/>
      <c r="N342" s="21"/>
    </row>
    <row r="343" spans="1:14">
      <c r="A343" s="21"/>
      <c r="B343" s="21"/>
      <c r="C343" s="21"/>
      <c r="D343" s="38"/>
      <c r="E343" s="5"/>
      <c r="F343" s="5"/>
      <c r="G343" s="11"/>
      <c r="H343" s="38"/>
      <c r="I343" s="5"/>
      <c r="J343" s="5"/>
      <c r="K343" s="5"/>
      <c r="L343" s="21"/>
      <c r="M343" s="21"/>
      <c r="N343" s="21"/>
    </row>
    <row r="344" spans="1:14">
      <c r="A344" s="21"/>
      <c r="B344" s="21"/>
      <c r="C344" s="21"/>
      <c r="D344" s="38"/>
      <c r="E344" s="5"/>
      <c r="F344" s="5"/>
      <c r="G344" s="11"/>
      <c r="H344" s="38"/>
      <c r="I344" s="5"/>
      <c r="J344" s="5"/>
      <c r="K344" s="5"/>
      <c r="L344" s="21"/>
      <c r="M344" s="21"/>
      <c r="N344" s="21"/>
    </row>
    <row r="345" spans="1:14">
      <c r="A345" s="21"/>
      <c r="B345" s="21"/>
      <c r="C345" s="21"/>
      <c r="D345" s="38"/>
      <c r="E345" s="5"/>
      <c r="F345" s="5"/>
      <c r="G345" s="11"/>
      <c r="H345" s="38"/>
      <c r="I345" s="5"/>
      <c r="J345" s="5"/>
      <c r="K345" s="5"/>
      <c r="L345" s="21"/>
      <c r="M345" s="21"/>
      <c r="N345" s="21"/>
    </row>
    <row r="346" spans="1:14">
      <c r="A346" s="21"/>
      <c r="B346" s="21"/>
      <c r="C346" s="21"/>
      <c r="D346" s="38"/>
      <c r="E346" s="5"/>
      <c r="F346" s="5"/>
      <c r="G346" s="11"/>
      <c r="H346" s="38"/>
      <c r="I346" s="5"/>
      <c r="J346" s="5"/>
      <c r="K346" s="5"/>
      <c r="L346" s="21"/>
      <c r="M346" s="21"/>
      <c r="N346" s="21"/>
    </row>
    <row r="347" spans="1:14">
      <c r="A347" s="21"/>
      <c r="B347" s="21"/>
      <c r="C347" s="21"/>
      <c r="D347" s="38"/>
      <c r="E347" s="5"/>
      <c r="F347" s="5"/>
      <c r="G347" s="11"/>
      <c r="H347" s="38"/>
      <c r="I347" s="5"/>
      <c r="J347" s="5"/>
      <c r="K347" s="5"/>
      <c r="L347" s="21"/>
      <c r="M347" s="21"/>
      <c r="N347" s="21"/>
    </row>
    <row r="348" spans="1:14">
      <c r="A348" s="21"/>
      <c r="B348" s="21"/>
      <c r="C348" s="21"/>
      <c r="D348" s="38"/>
      <c r="E348" s="5"/>
      <c r="F348" s="5"/>
      <c r="G348" s="11"/>
      <c r="H348" s="38"/>
      <c r="I348" s="5"/>
      <c r="J348" s="5"/>
      <c r="K348" s="5"/>
      <c r="L348" s="21"/>
      <c r="M348" s="21"/>
      <c r="N348" s="21"/>
    </row>
    <row r="349" spans="1:14">
      <c r="A349" s="21"/>
      <c r="B349" s="21"/>
      <c r="C349" s="21"/>
      <c r="D349" s="38"/>
      <c r="E349" s="5"/>
      <c r="F349" s="5"/>
      <c r="G349" s="11"/>
      <c r="H349" s="38"/>
      <c r="I349" s="5"/>
      <c r="J349" s="5"/>
      <c r="K349" s="5"/>
      <c r="L349" s="21"/>
      <c r="M349" s="21"/>
      <c r="N349" s="21"/>
    </row>
    <row r="350" spans="1:14">
      <c r="A350" s="21"/>
      <c r="B350" s="21"/>
      <c r="C350" s="21"/>
      <c r="D350" s="38"/>
      <c r="E350" s="5"/>
      <c r="F350" s="5"/>
      <c r="G350" s="11"/>
      <c r="H350" s="38"/>
      <c r="I350" s="5"/>
      <c r="J350" s="5"/>
      <c r="K350" s="5"/>
      <c r="L350" s="21"/>
      <c r="M350" s="21"/>
      <c r="N350" s="21"/>
    </row>
    <row r="351" spans="1:14">
      <c r="A351" s="21"/>
      <c r="B351" s="21"/>
      <c r="C351" s="21"/>
      <c r="D351" s="38"/>
      <c r="E351" s="5"/>
      <c r="F351" s="5"/>
      <c r="G351" s="11"/>
      <c r="H351" s="38"/>
      <c r="I351" s="5"/>
      <c r="J351" s="5"/>
      <c r="K351" s="5"/>
      <c r="L351" s="21"/>
      <c r="M351" s="21"/>
      <c r="N351" s="21"/>
    </row>
    <row r="352" spans="1:14">
      <c r="A352" s="21"/>
      <c r="B352" s="21"/>
      <c r="C352" s="21"/>
      <c r="D352" s="38"/>
      <c r="E352" s="5"/>
      <c r="F352" s="5"/>
      <c r="G352" s="11"/>
      <c r="H352" s="38"/>
      <c r="I352" s="5"/>
      <c r="J352" s="5"/>
      <c r="K352" s="5"/>
      <c r="L352" s="21"/>
      <c r="M352" s="21"/>
      <c r="N352" s="21"/>
    </row>
    <row r="353" spans="1:14">
      <c r="A353" s="21"/>
      <c r="B353" s="21"/>
      <c r="C353" s="21"/>
      <c r="D353" s="38"/>
      <c r="E353" s="5"/>
      <c r="F353" s="5"/>
      <c r="G353" s="11"/>
      <c r="H353" s="38"/>
      <c r="I353" s="5"/>
      <c r="J353" s="5"/>
      <c r="K353" s="5"/>
      <c r="L353" s="21"/>
      <c r="M353" s="21"/>
      <c r="N353" s="21"/>
    </row>
    <row r="354" spans="1:14">
      <c r="A354" s="21"/>
      <c r="B354" s="21"/>
      <c r="C354" s="21"/>
      <c r="D354" s="38"/>
      <c r="E354" s="5"/>
      <c r="F354" s="5"/>
      <c r="G354" s="11"/>
      <c r="H354" s="38"/>
      <c r="I354" s="5"/>
      <c r="J354" s="5"/>
      <c r="K354" s="5"/>
      <c r="L354" s="21"/>
      <c r="M354" s="21"/>
      <c r="N354" s="21"/>
    </row>
    <row r="355" spans="1:14">
      <c r="A355" s="21"/>
      <c r="B355" s="21"/>
      <c r="C355" s="21"/>
      <c r="D355" s="38"/>
      <c r="E355" s="5"/>
      <c r="F355" s="5"/>
      <c r="G355" s="11"/>
      <c r="H355" s="38"/>
      <c r="I355" s="5"/>
      <c r="J355" s="5"/>
      <c r="K355" s="5"/>
      <c r="L355" s="21"/>
      <c r="M355" s="21"/>
      <c r="N355" s="21"/>
    </row>
    <row r="356" spans="1:14">
      <c r="A356" s="21"/>
      <c r="B356" s="21"/>
      <c r="C356" s="21"/>
      <c r="D356" s="38"/>
      <c r="E356" s="5"/>
      <c r="F356" s="5"/>
      <c r="G356" s="11"/>
      <c r="H356" s="38"/>
      <c r="I356" s="5"/>
      <c r="J356" s="5"/>
      <c r="K356" s="5"/>
      <c r="L356" s="21"/>
      <c r="M356" s="21"/>
      <c r="N356" s="21"/>
    </row>
    <row r="357" spans="1:14">
      <c r="A357" s="21"/>
      <c r="B357" s="21"/>
      <c r="C357" s="21"/>
      <c r="D357" s="38"/>
      <c r="E357" s="5"/>
      <c r="F357" s="5"/>
      <c r="G357" s="11"/>
      <c r="H357" s="38"/>
      <c r="I357" s="5"/>
      <c r="J357" s="5"/>
      <c r="K357" s="5"/>
      <c r="L357" s="21"/>
      <c r="M357" s="21"/>
      <c r="N357" s="21"/>
    </row>
    <row r="358" spans="1:14">
      <c r="A358" s="21"/>
      <c r="B358" s="21"/>
      <c r="C358" s="21"/>
      <c r="D358" s="38"/>
      <c r="E358" s="5"/>
      <c r="F358" s="5"/>
      <c r="G358" s="11"/>
      <c r="H358" s="38"/>
      <c r="I358" s="5"/>
      <c r="J358" s="5"/>
      <c r="K358" s="5"/>
      <c r="L358" s="21"/>
      <c r="M358" s="21"/>
      <c r="N358" s="21"/>
    </row>
    <row r="359" spans="1:14">
      <c r="A359" s="21"/>
      <c r="B359" s="21"/>
      <c r="C359" s="21"/>
      <c r="D359" s="38"/>
      <c r="E359" s="5"/>
      <c r="F359" s="5"/>
      <c r="G359" s="11"/>
      <c r="H359" s="38"/>
      <c r="I359" s="5"/>
      <c r="J359" s="5"/>
      <c r="K359" s="5"/>
      <c r="L359" s="21"/>
      <c r="M359" s="21"/>
      <c r="N359" s="21"/>
    </row>
    <row r="360" spans="1:14">
      <c r="A360" s="21"/>
      <c r="B360" s="21"/>
      <c r="C360" s="21"/>
      <c r="D360" s="38"/>
      <c r="E360" s="5"/>
      <c r="F360" s="5"/>
      <c r="G360" s="11"/>
      <c r="H360" s="38"/>
      <c r="I360" s="5"/>
      <c r="J360" s="5"/>
      <c r="K360" s="5"/>
      <c r="L360" s="21"/>
      <c r="M360" s="21"/>
      <c r="N360" s="21"/>
    </row>
    <row r="361" spans="1:14">
      <c r="A361" s="21"/>
      <c r="B361" s="21"/>
      <c r="C361" s="21"/>
      <c r="D361" s="38"/>
      <c r="E361" s="5"/>
      <c r="F361" s="5"/>
      <c r="G361" s="11"/>
      <c r="H361" s="38"/>
      <c r="I361" s="5"/>
      <c r="J361" s="5"/>
      <c r="K361" s="5"/>
      <c r="L361" s="21"/>
      <c r="M361" s="21"/>
      <c r="N361" s="21"/>
    </row>
    <row r="362" spans="1:14">
      <c r="A362" s="21"/>
      <c r="B362" s="21"/>
      <c r="C362" s="21"/>
      <c r="D362" s="38"/>
      <c r="E362" s="5"/>
      <c r="F362" s="5"/>
      <c r="G362" s="11"/>
      <c r="H362" s="38"/>
      <c r="I362" s="5"/>
      <c r="J362" s="5"/>
      <c r="K362" s="5"/>
      <c r="L362" s="21"/>
      <c r="M362" s="21"/>
      <c r="N362" s="21"/>
    </row>
    <row r="363" spans="1:14">
      <c r="A363" s="21"/>
      <c r="B363" s="21"/>
      <c r="C363" s="21"/>
      <c r="D363" s="38"/>
      <c r="E363" s="5"/>
      <c r="F363" s="5"/>
      <c r="G363" s="11"/>
      <c r="H363" s="38"/>
      <c r="I363" s="5"/>
      <c r="J363" s="5"/>
      <c r="K363" s="5"/>
      <c r="L363" s="21"/>
      <c r="M363" s="21"/>
      <c r="N363" s="21"/>
    </row>
    <row r="364" spans="1:14">
      <c r="A364" s="21"/>
      <c r="B364" s="21"/>
      <c r="C364" s="21"/>
      <c r="D364" s="38"/>
      <c r="E364" s="5"/>
      <c r="F364" s="5"/>
      <c r="G364" s="11"/>
      <c r="H364" s="38"/>
      <c r="I364" s="5"/>
      <c r="J364" s="5"/>
      <c r="K364" s="5"/>
      <c r="L364" s="21"/>
      <c r="M364" s="21"/>
      <c r="N364" s="21"/>
    </row>
    <row r="365" spans="1:14">
      <c r="A365" s="21"/>
      <c r="B365" s="21"/>
      <c r="C365" s="21"/>
      <c r="D365" s="38"/>
      <c r="E365" s="5"/>
      <c r="F365" s="5"/>
      <c r="G365" s="11"/>
      <c r="H365" s="38"/>
      <c r="I365" s="5"/>
      <c r="J365" s="5"/>
      <c r="K365" s="5"/>
      <c r="L365" s="21"/>
      <c r="M365" s="21"/>
      <c r="N365" s="21"/>
    </row>
    <row r="366" spans="1:14">
      <c r="A366" s="21"/>
      <c r="B366" s="21"/>
      <c r="C366" s="21"/>
      <c r="D366" s="38"/>
      <c r="E366" s="5"/>
      <c r="F366" s="5"/>
      <c r="G366" s="11"/>
      <c r="H366" s="38"/>
      <c r="I366" s="5"/>
      <c r="J366" s="5"/>
      <c r="K366" s="5"/>
      <c r="L366" s="21"/>
      <c r="M366" s="21"/>
      <c r="N366" s="21"/>
    </row>
    <row r="367" spans="1:14">
      <c r="A367" s="21"/>
      <c r="B367" s="21"/>
      <c r="C367" s="21"/>
      <c r="D367" s="38"/>
      <c r="E367" s="5"/>
      <c r="F367" s="5"/>
      <c r="G367" s="11"/>
      <c r="H367" s="38"/>
      <c r="I367" s="5"/>
      <c r="J367" s="5"/>
      <c r="K367" s="5"/>
      <c r="L367" s="21"/>
      <c r="M367" s="21"/>
      <c r="N367" s="21"/>
    </row>
    <row r="368" spans="1:14">
      <c r="A368" s="21"/>
      <c r="B368" s="21"/>
      <c r="C368" s="21"/>
      <c r="D368" s="38"/>
      <c r="E368" s="5"/>
      <c r="F368" s="5"/>
      <c r="G368" s="11"/>
      <c r="H368" s="38"/>
      <c r="I368" s="5"/>
      <c r="J368" s="5"/>
      <c r="K368" s="5"/>
      <c r="L368" s="21"/>
      <c r="M368" s="21"/>
      <c r="N368" s="21"/>
    </row>
    <row r="369" spans="1:14">
      <c r="A369" s="21"/>
      <c r="B369" s="21"/>
      <c r="C369" s="21"/>
      <c r="D369" s="38"/>
      <c r="E369" s="5"/>
      <c r="F369" s="5"/>
      <c r="G369" s="11"/>
      <c r="H369" s="38"/>
      <c r="I369" s="5"/>
      <c r="J369" s="5"/>
      <c r="K369" s="5"/>
      <c r="L369" s="21"/>
      <c r="M369" s="21"/>
      <c r="N369" s="21"/>
    </row>
    <row r="370" spans="1:14">
      <c r="A370" s="21"/>
      <c r="B370" s="21"/>
      <c r="C370" s="21"/>
      <c r="D370" s="38"/>
      <c r="E370" s="5"/>
      <c r="F370" s="5"/>
      <c r="G370" s="11"/>
      <c r="H370" s="38"/>
      <c r="I370" s="5"/>
      <c r="J370" s="5"/>
      <c r="K370" s="5"/>
      <c r="L370" s="21"/>
      <c r="M370" s="21"/>
      <c r="N370" s="21"/>
    </row>
    <row r="371" spans="1:14">
      <c r="A371" s="21"/>
      <c r="B371" s="21"/>
      <c r="C371" s="21"/>
      <c r="D371" s="38"/>
      <c r="E371" s="5"/>
      <c r="F371" s="5"/>
      <c r="G371" s="11"/>
      <c r="H371" s="38"/>
      <c r="I371" s="5"/>
      <c r="J371" s="5"/>
      <c r="K371" s="5"/>
      <c r="L371" s="21"/>
      <c r="M371" s="21"/>
      <c r="N371" s="21"/>
    </row>
    <row r="372" spans="1:14">
      <c r="A372" s="21"/>
      <c r="B372" s="21"/>
      <c r="C372" s="21"/>
      <c r="D372" s="38"/>
      <c r="E372" s="5"/>
      <c r="F372" s="5"/>
      <c r="G372" s="11"/>
      <c r="H372" s="38"/>
      <c r="I372" s="5"/>
      <c r="J372" s="5"/>
      <c r="K372" s="5"/>
      <c r="L372" s="21"/>
      <c r="M372" s="21"/>
      <c r="N372" s="21"/>
    </row>
    <row r="373" spans="1:14">
      <c r="A373" s="21"/>
      <c r="B373" s="21"/>
      <c r="C373" s="21"/>
      <c r="D373" s="38"/>
      <c r="E373" s="5"/>
      <c r="F373" s="5"/>
      <c r="G373" s="11"/>
      <c r="H373" s="38"/>
      <c r="I373" s="5"/>
      <c r="J373" s="5"/>
      <c r="K373" s="5"/>
      <c r="L373" s="21"/>
      <c r="M373" s="21"/>
      <c r="N373" s="21"/>
    </row>
    <row r="374" spans="1:14">
      <c r="A374" s="21"/>
      <c r="B374" s="21"/>
      <c r="C374" s="21"/>
      <c r="D374" s="38"/>
      <c r="E374" s="5"/>
      <c r="F374" s="5"/>
      <c r="G374" s="11"/>
      <c r="H374" s="38"/>
      <c r="I374" s="5"/>
      <c r="J374" s="5"/>
      <c r="K374" s="5"/>
      <c r="L374" s="21"/>
      <c r="M374" s="21"/>
      <c r="N374" s="21"/>
    </row>
    <row r="375" spans="1:14">
      <c r="A375" s="21"/>
      <c r="B375" s="21"/>
      <c r="C375" s="21"/>
      <c r="D375" s="38"/>
      <c r="E375" s="5"/>
      <c r="F375" s="5"/>
      <c r="G375" s="11"/>
      <c r="H375" s="38"/>
      <c r="I375" s="5"/>
      <c r="J375" s="5"/>
      <c r="K375" s="5"/>
      <c r="L375" s="21"/>
      <c r="M375" s="21"/>
      <c r="N375" s="21"/>
    </row>
    <row r="376" spans="1:14">
      <c r="A376" s="21"/>
      <c r="B376" s="21"/>
      <c r="C376" s="21"/>
      <c r="D376" s="38"/>
      <c r="E376" s="5"/>
      <c r="F376" s="5"/>
      <c r="G376" s="11"/>
      <c r="H376" s="38"/>
      <c r="I376" s="5"/>
      <c r="J376" s="5"/>
      <c r="K376" s="5"/>
      <c r="L376" s="21"/>
      <c r="M376" s="21"/>
      <c r="N376" s="21"/>
    </row>
    <row r="377" spans="1:14">
      <c r="A377" s="21"/>
      <c r="B377" s="21"/>
      <c r="C377" s="21"/>
      <c r="D377" s="38"/>
      <c r="E377" s="5"/>
      <c r="F377" s="5"/>
      <c r="G377" s="11"/>
      <c r="H377" s="38"/>
      <c r="I377" s="5"/>
      <c r="J377" s="5"/>
      <c r="K377" s="5"/>
      <c r="L377" s="21"/>
      <c r="M377" s="21"/>
      <c r="N377" s="21"/>
    </row>
    <row r="378" spans="1:14">
      <c r="A378" s="21"/>
      <c r="B378" s="21"/>
      <c r="C378" s="21"/>
      <c r="D378" s="38"/>
      <c r="E378" s="5"/>
      <c r="F378" s="5"/>
      <c r="G378" s="11"/>
      <c r="H378" s="38"/>
      <c r="I378" s="5"/>
      <c r="J378" s="5"/>
      <c r="K378" s="5"/>
      <c r="L378" s="21"/>
      <c r="M378" s="21"/>
      <c r="N378" s="21"/>
    </row>
    <row r="379" spans="1:14">
      <c r="A379" s="21"/>
      <c r="B379" s="21"/>
      <c r="C379" s="21"/>
      <c r="D379" s="38"/>
      <c r="E379" s="5"/>
      <c r="F379" s="5"/>
      <c r="G379" s="11"/>
      <c r="H379" s="38"/>
      <c r="I379" s="5"/>
      <c r="J379" s="5"/>
      <c r="K379" s="5"/>
      <c r="L379" s="21"/>
      <c r="M379" s="21"/>
      <c r="N379" s="21"/>
    </row>
    <row r="380" spans="1:14">
      <c r="A380" s="21"/>
      <c r="B380" s="21"/>
      <c r="C380" s="21"/>
      <c r="D380" s="38"/>
      <c r="E380" s="5"/>
      <c r="F380" s="5"/>
      <c r="G380" s="11"/>
      <c r="H380" s="38"/>
      <c r="I380" s="5"/>
      <c r="J380" s="5"/>
      <c r="K380" s="5"/>
      <c r="L380" s="21"/>
      <c r="M380" s="21"/>
      <c r="N380" s="21"/>
    </row>
    <row r="381" spans="1:14">
      <c r="A381" s="21"/>
      <c r="B381" s="21"/>
      <c r="C381" s="21"/>
      <c r="D381" s="38"/>
      <c r="E381" s="5"/>
      <c r="F381" s="5"/>
      <c r="G381" s="11"/>
      <c r="H381" s="38"/>
      <c r="I381" s="5"/>
      <c r="J381" s="5"/>
      <c r="K381" s="5"/>
      <c r="L381" s="21"/>
      <c r="M381" s="21"/>
      <c r="N381" s="21"/>
    </row>
    <row r="382" spans="1:14">
      <c r="A382" s="21"/>
      <c r="B382" s="21"/>
      <c r="C382" s="21"/>
      <c r="D382" s="38"/>
      <c r="E382" s="5"/>
      <c r="F382" s="5"/>
      <c r="G382" s="11"/>
      <c r="H382" s="38"/>
      <c r="I382" s="5"/>
      <c r="J382" s="5"/>
      <c r="K382" s="5"/>
      <c r="L382" s="21"/>
      <c r="M382" s="21"/>
      <c r="N382" s="21"/>
    </row>
    <row r="383" spans="1:14">
      <c r="A383" s="21"/>
      <c r="B383" s="21"/>
      <c r="C383" s="21"/>
      <c r="D383" s="38"/>
      <c r="E383" s="5"/>
      <c r="F383" s="5"/>
      <c r="G383" s="11"/>
      <c r="H383" s="38"/>
      <c r="I383" s="5"/>
      <c r="J383" s="5"/>
      <c r="K383" s="5"/>
      <c r="L383" s="21"/>
      <c r="M383" s="21"/>
      <c r="N383" s="21"/>
    </row>
    <row r="384" spans="1:14">
      <c r="A384" s="21"/>
      <c r="B384" s="21"/>
      <c r="C384" s="21"/>
      <c r="D384" s="38"/>
      <c r="E384" s="5"/>
      <c r="F384" s="5"/>
      <c r="G384" s="11"/>
      <c r="H384" s="38"/>
      <c r="I384" s="5"/>
      <c r="J384" s="5"/>
      <c r="K384" s="5"/>
      <c r="L384" s="21"/>
      <c r="M384" s="21"/>
      <c r="N384" s="21"/>
    </row>
    <row r="385" spans="1:14">
      <c r="A385" s="21"/>
      <c r="B385" s="21"/>
      <c r="C385" s="21"/>
      <c r="D385" s="38"/>
      <c r="E385" s="5"/>
      <c r="F385" s="5"/>
      <c r="G385" s="11"/>
      <c r="H385" s="38"/>
      <c r="I385" s="5"/>
      <c r="J385" s="5"/>
      <c r="K385" s="5"/>
      <c r="L385" s="21"/>
      <c r="M385" s="21"/>
      <c r="N385" s="21"/>
    </row>
    <row r="386" spans="1:14">
      <c r="A386" s="21"/>
      <c r="B386" s="21"/>
      <c r="C386" s="21"/>
      <c r="D386" s="38"/>
      <c r="E386" s="5"/>
      <c r="F386" s="5"/>
      <c r="G386" s="11"/>
      <c r="H386" s="38"/>
      <c r="I386" s="5"/>
      <c r="J386" s="5"/>
      <c r="K386" s="5"/>
      <c r="L386" s="21"/>
      <c r="M386" s="21"/>
      <c r="N386" s="21"/>
    </row>
    <row r="387" spans="1:14">
      <c r="A387" s="21"/>
      <c r="B387" s="21"/>
      <c r="C387" s="21"/>
      <c r="D387" s="38"/>
      <c r="E387" s="5"/>
      <c r="F387" s="5"/>
      <c r="G387" s="11"/>
      <c r="H387" s="38"/>
      <c r="I387" s="5"/>
      <c r="J387" s="5"/>
      <c r="K387" s="5"/>
      <c r="L387" s="21"/>
      <c r="M387" s="21"/>
      <c r="N387" s="21"/>
    </row>
    <row r="388" spans="1:14">
      <c r="A388" s="21"/>
      <c r="B388" s="21"/>
      <c r="C388" s="21"/>
      <c r="D388" s="38"/>
      <c r="E388" s="5"/>
      <c r="F388" s="5"/>
      <c r="G388" s="11"/>
      <c r="H388" s="38"/>
      <c r="I388" s="5"/>
      <c r="J388" s="5"/>
      <c r="K388" s="5"/>
      <c r="L388" s="21"/>
      <c r="M388" s="21"/>
      <c r="N388" s="21"/>
    </row>
    <row r="389" spans="1:14">
      <c r="A389" s="21"/>
      <c r="B389" s="21"/>
      <c r="C389" s="21"/>
      <c r="D389" s="38"/>
      <c r="E389" s="5"/>
      <c r="F389" s="5"/>
      <c r="G389" s="11"/>
      <c r="H389" s="38"/>
      <c r="I389" s="5"/>
      <c r="J389" s="5"/>
      <c r="K389" s="5"/>
      <c r="L389" s="21"/>
      <c r="M389" s="21"/>
      <c r="N389" s="21"/>
    </row>
    <row r="390" spans="1:14">
      <c r="A390" s="21"/>
      <c r="B390" s="21"/>
      <c r="C390" s="21"/>
      <c r="D390" s="38"/>
      <c r="E390" s="5"/>
      <c r="F390" s="5"/>
      <c r="G390" s="11"/>
      <c r="H390" s="38"/>
      <c r="I390" s="5"/>
      <c r="J390" s="5"/>
      <c r="K390" s="5"/>
      <c r="L390" s="21"/>
      <c r="M390" s="21"/>
      <c r="N390" s="21"/>
    </row>
    <row r="391" spans="1:14">
      <c r="A391" s="21"/>
      <c r="B391" s="21"/>
      <c r="C391" s="21"/>
      <c r="D391" s="38"/>
      <c r="E391" s="5"/>
      <c r="F391" s="5"/>
      <c r="G391" s="11"/>
      <c r="H391" s="38"/>
      <c r="I391" s="5"/>
      <c r="J391" s="5"/>
      <c r="K391" s="5"/>
      <c r="L391" s="21"/>
      <c r="M391" s="21"/>
      <c r="N391" s="21"/>
    </row>
    <row r="392" spans="1:14">
      <c r="A392" s="21"/>
      <c r="B392" s="21"/>
      <c r="C392" s="21"/>
      <c r="D392" s="38"/>
      <c r="E392" s="5"/>
      <c r="F392" s="5"/>
      <c r="G392" s="11"/>
      <c r="H392" s="38"/>
      <c r="I392" s="5"/>
      <c r="J392" s="5"/>
      <c r="K392" s="5"/>
      <c r="L392" s="21"/>
      <c r="M392" s="21"/>
      <c r="N392" s="21"/>
    </row>
    <row r="393" spans="1:14">
      <c r="A393" s="21"/>
      <c r="B393" s="21"/>
      <c r="C393" s="21"/>
      <c r="D393" s="38"/>
      <c r="E393" s="5"/>
      <c r="F393" s="5"/>
      <c r="G393" s="11"/>
      <c r="H393" s="38"/>
      <c r="I393" s="5"/>
      <c r="J393" s="5"/>
      <c r="K393" s="5"/>
      <c r="L393" s="21"/>
      <c r="M393" s="21"/>
      <c r="N393" s="21"/>
    </row>
    <row r="394" spans="1:14">
      <c r="A394" s="21"/>
      <c r="B394" s="21"/>
      <c r="C394" s="21"/>
      <c r="D394" s="38"/>
      <c r="E394" s="5"/>
      <c r="F394" s="5"/>
      <c r="G394" s="11"/>
      <c r="H394" s="38"/>
      <c r="I394" s="5"/>
      <c r="J394" s="5"/>
      <c r="K394" s="5"/>
      <c r="L394" s="21"/>
      <c r="M394" s="21"/>
      <c r="N394" s="21"/>
    </row>
    <row r="395" spans="1:14">
      <c r="A395" s="21"/>
      <c r="B395" s="21"/>
      <c r="C395" s="21"/>
      <c r="D395" s="38"/>
      <c r="E395" s="5"/>
      <c r="F395" s="5"/>
      <c r="G395" s="11"/>
      <c r="H395" s="38"/>
      <c r="I395" s="5"/>
      <c r="J395" s="5"/>
      <c r="K395" s="5"/>
      <c r="L395" s="21"/>
      <c r="M395" s="21"/>
      <c r="N395" s="21"/>
    </row>
    <row r="396" spans="1:14">
      <c r="A396" s="21"/>
      <c r="B396" s="21"/>
      <c r="C396" s="21"/>
      <c r="D396" s="38"/>
      <c r="E396" s="5"/>
      <c r="F396" s="5"/>
      <c r="G396" s="11"/>
      <c r="H396" s="38"/>
      <c r="I396" s="5"/>
      <c r="J396" s="5"/>
      <c r="K396" s="5"/>
      <c r="L396" s="21"/>
      <c r="M396" s="21"/>
      <c r="N396" s="21"/>
    </row>
    <row r="397" spans="1:14">
      <c r="A397" s="21"/>
      <c r="B397" s="21"/>
      <c r="C397" s="21"/>
      <c r="D397" s="38"/>
      <c r="E397" s="5"/>
      <c r="F397" s="5"/>
      <c r="G397" s="11"/>
      <c r="H397" s="38"/>
      <c r="I397" s="5"/>
      <c r="J397" s="5"/>
      <c r="K397" s="5"/>
      <c r="L397" s="21"/>
      <c r="M397" s="21"/>
      <c r="N397" s="21"/>
    </row>
    <row r="398" spans="1:14">
      <c r="A398" s="21"/>
      <c r="B398" s="21"/>
      <c r="C398" s="21"/>
      <c r="D398" s="38"/>
      <c r="E398" s="5"/>
      <c r="F398" s="5"/>
      <c r="G398" s="11"/>
      <c r="H398" s="38"/>
      <c r="I398" s="5"/>
      <c r="J398" s="5"/>
      <c r="K398" s="5"/>
      <c r="L398" s="21"/>
      <c r="M398" s="21"/>
      <c r="N398" s="21"/>
    </row>
    <row r="399" spans="1:14">
      <c r="A399" s="21"/>
      <c r="B399" s="21"/>
      <c r="C399" s="21"/>
      <c r="D399" s="38"/>
      <c r="E399" s="5"/>
      <c r="F399" s="5"/>
      <c r="G399" s="11"/>
      <c r="H399" s="38"/>
      <c r="I399" s="5"/>
      <c r="J399" s="5"/>
      <c r="K399" s="5"/>
      <c r="L399" s="21"/>
      <c r="M399" s="21"/>
      <c r="N399" s="21"/>
    </row>
    <row r="400" spans="1:14">
      <c r="A400" s="21"/>
      <c r="B400" s="21"/>
      <c r="C400" s="21"/>
      <c r="D400" s="38"/>
      <c r="E400" s="5"/>
      <c r="F400" s="5"/>
      <c r="G400" s="11"/>
      <c r="H400" s="38"/>
      <c r="I400" s="5"/>
      <c r="J400" s="5"/>
      <c r="K400" s="5"/>
      <c r="L400" s="21"/>
      <c r="M400" s="21"/>
      <c r="N400" s="21"/>
    </row>
    <row r="401" spans="1:14">
      <c r="A401" s="21"/>
      <c r="B401" s="21"/>
      <c r="C401" s="21"/>
      <c r="D401" s="38"/>
      <c r="E401" s="5"/>
      <c r="F401" s="5"/>
      <c r="G401" s="11"/>
      <c r="H401" s="38"/>
      <c r="I401" s="5"/>
      <c r="J401" s="5"/>
      <c r="K401" s="5"/>
      <c r="L401" s="21"/>
      <c r="M401" s="21"/>
      <c r="N401" s="21"/>
    </row>
    <row r="402" spans="1:14">
      <c r="A402" s="21"/>
      <c r="B402" s="21"/>
      <c r="C402" s="21"/>
      <c r="D402" s="38"/>
      <c r="E402" s="5"/>
      <c r="F402" s="5"/>
      <c r="G402" s="11"/>
      <c r="H402" s="38"/>
      <c r="I402" s="5"/>
      <c r="J402" s="5"/>
      <c r="K402" s="5"/>
      <c r="L402" s="21"/>
      <c r="M402" s="21"/>
      <c r="N402" s="21"/>
    </row>
    <row r="403" spans="1:14">
      <c r="A403" s="21"/>
      <c r="B403" s="21"/>
      <c r="C403" s="21"/>
      <c r="D403" s="38"/>
      <c r="E403" s="5"/>
      <c r="F403" s="5"/>
      <c r="G403" s="11"/>
      <c r="H403" s="38"/>
      <c r="I403" s="5"/>
      <c r="J403" s="5"/>
      <c r="K403" s="5"/>
      <c r="L403" s="21"/>
      <c r="M403" s="21"/>
      <c r="N403" s="21"/>
    </row>
    <row r="404" spans="1:14">
      <c r="A404" s="21"/>
      <c r="B404" s="21"/>
      <c r="C404" s="21"/>
      <c r="D404" s="38"/>
      <c r="E404" s="5"/>
      <c r="F404" s="5"/>
      <c r="G404" s="11"/>
      <c r="H404" s="38"/>
      <c r="I404" s="5"/>
      <c r="J404" s="5"/>
      <c r="K404" s="5"/>
      <c r="L404" s="21"/>
      <c r="M404" s="21"/>
      <c r="N404" s="21"/>
    </row>
    <row r="405" spans="1:14">
      <c r="A405" s="21"/>
      <c r="B405" s="21"/>
      <c r="C405" s="21"/>
      <c r="D405" s="38"/>
      <c r="E405" s="5"/>
      <c r="F405" s="5"/>
      <c r="G405" s="11"/>
      <c r="H405" s="38"/>
      <c r="I405" s="5"/>
      <c r="J405" s="5"/>
      <c r="K405" s="5"/>
      <c r="L405" s="21"/>
      <c r="M405" s="21"/>
      <c r="N405" s="21"/>
    </row>
    <row r="406" spans="1:14">
      <c r="A406" s="21"/>
      <c r="B406" s="21"/>
      <c r="C406" s="21"/>
      <c r="D406" s="38"/>
      <c r="E406" s="5"/>
      <c r="F406" s="5"/>
      <c r="G406" s="11"/>
      <c r="H406" s="38"/>
      <c r="I406" s="5"/>
      <c r="J406" s="5"/>
      <c r="K406" s="5"/>
      <c r="L406" s="21"/>
      <c r="M406" s="21"/>
      <c r="N406" s="21"/>
    </row>
    <row r="407" spans="1:14">
      <c r="A407" s="21"/>
      <c r="B407" s="21"/>
      <c r="C407" s="21"/>
      <c r="D407" s="38"/>
      <c r="E407" s="5"/>
      <c r="F407" s="5"/>
      <c r="G407" s="11"/>
      <c r="H407" s="38"/>
      <c r="I407" s="5"/>
      <c r="J407" s="5"/>
      <c r="K407" s="5"/>
      <c r="L407" s="21"/>
      <c r="M407" s="21"/>
      <c r="N407" s="21"/>
    </row>
    <row r="408" spans="1:14">
      <c r="A408" s="21"/>
      <c r="B408" s="21"/>
      <c r="C408" s="21"/>
      <c r="D408" s="38"/>
      <c r="E408" s="5"/>
      <c r="F408" s="5"/>
      <c r="G408" s="11"/>
      <c r="H408" s="38"/>
      <c r="I408" s="5"/>
      <c r="J408" s="5"/>
      <c r="K408" s="5"/>
      <c r="L408" s="21"/>
      <c r="M408" s="21"/>
      <c r="N408" s="21"/>
    </row>
    <row r="409" spans="1:14">
      <c r="A409" s="21"/>
      <c r="B409" s="21"/>
      <c r="C409" s="21"/>
      <c r="D409" s="38"/>
      <c r="E409" s="5"/>
      <c r="F409" s="5"/>
      <c r="G409" s="11"/>
      <c r="H409" s="38"/>
      <c r="I409" s="5"/>
      <c r="J409" s="5"/>
      <c r="K409" s="5"/>
      <c r="L409" s="21"/>
      <c r="M409" s="21"/>
      <c r="N409" s="21"/>
    </row>
    <row r="410" spans="1:14">
      <c r="A410" s="21"/>
      <c r="B410" s="21"/>
      <c r="C410" s="21"/>
      <c r="D410" s="38"/>
      <c r="E410" s="5"/>
      <c r="F410" s="5"/>
      <c r="G410" s="11"/>
      <c r="H410" s="38"/>
      <c r="I410" s="5"/>
      <c r="J410" s="5"/>
      <c r="K410" s="5"/>
      <c r="L410" s="21"/>
      <c r="M410" s="21"/>
      <c r="N410" s="21"/>
    </row>
    <row r="411" spans="1:14">
      <c r="A411" s="21"/>
      <c r="B411" s="21"/>
      <c r="C411" s="21"/>
      <c r="D411" s="38"/>
      <c r="E411" s="5"/>
      <c r="F411" s="5"/>
      <c r="G411" s="11"/>
      <c r="H411" s="38"/>
      <c r="I411" s="5"/>
      <c r="J411" s="5"/>
      <c r="K411" s="5"/>
      <c r="L411" s="21"/>
      <c r="M411" s="21"/>
      <c r="N411" s="21"/>
    </row>
    <row r="412" spans="1:14">
      <c r="A412" s="21"/>
      <c r="B412" s="21"/>
      <c r="C412" s="21"/>
      <c r="D412" s="38"/>
      <c r="E412" s="5"/>
      <c r="F412" s="5"/>
      <c r="G412" s="11"/>
      <c r="H412" s="38"/>
      <c r="I412" s="5"/>
      <c r="J412" s="5"/>
      <c r="K412" s="5"/>
      <c r="L412" s="21"/>
      <c r="M412" s="21"/>
      <c r="N412" s="21"/>
    </row>
    <row r="413" spans="1:14">
      <c r="A413" s="21"/>
      <c r="B413" s="21"/>
      <c r="C413" s="21"/>
      <c r="D413" s="38"/>
      <c r="E413" s="5"/>
      <c r="F413" s="5"/>
      <c r="G413" s="11"/>
      <c r="H413" s="38"/>
      <c r="I413" s="5"/>
      <c r="J413" s="5"/>
      <c r="K413" s="5"/>
      <c r="L413" s="21"/>
      <c r="M413" s="21"/>
      <c r="N413" s="21"/>
    </row>
    <row r="414" spans="1:14">
      <c r="A414" s="21"/>
      <c r="B414" s="21"/>
      <c r="C414" s="21"/>
      <c r="D414" s="38"/>
      <c r="E414" s="5"/>
      <c r="F414" s="5"/>
      <c r="G414" s="11"/>
      <c r="H414" s="38"/>
      <c r="I414" s="5"/>
      <c r="J414" s="5"/>
      <c r="K414" s="5"/>
      <c r="L414" s="21"/>
      <c r="M414" s="21"/>
      <c r="N414" s="21"/>
    </row>
    <row r="415" spans="1:14">
      <c r="A415" s="21"/>
      <c r="B415" s="21"/>
      <c r="C415" s="21"/>
      <c r="D415" s="38"/>
      <c r="E415" s="5"/>
      <c r="F415" s="5"/>
      <c r="G415" s="11"/>
      <c r="H415" s="38"/>
      <c r="I415" s="5"/>
      <c r="J415" s="5"/>
      <c r="K415" s="5"/>
      <c r="L415" s="21"/>
      <c r="M415" s="21"/>
      <c r="N415" s="21"/>
    </row>
    <row r="416" spans="1:14">
      <c r="A416" s="21"/>
      <c r="B416" s="21"/>
      <c r="C416" s="21"/>
      <c r="D416" s="38"/>
      <c r="E416" s="5"/>
      <c r="F416" s="5"/>
      <c r="G416" s="11"/>
      <c r="H416" s="38"/>
      <c r="I416" s="5"/>
      <c r="J416" s="5"/>
      <c r="K416" s="5"/>
      <c r="L416" s="21"/>
      <c r="M416" s="21"/>
      <c r="N416" s="21"/>
    </row>
    <row r="417" spans="1:14">
      <c r="A417" s="21"/>
      <c r="B417" s="21"/>
      <c r="C417" s="21"/>
      <c r="D417" s="38"/>
      <c r="E417" s="5"/>
      <c r="F417" s="5"/>
      <c r="G417" s="11"/>
      <c r="H417" s="38"/>
      <c r="I417" s="5"/>
      <c r="J417" s="5"/>
      <c r="K417" s="5"/>
      <c r="L417" s="21"/>
      <c r="M417" s="21"/>
      <c r="N417" s="21"/>
    </row>
    <row r="418" spans="1:14">
      <c r="A418" s="21"/>
      <c r="B418" s="21"/>
      <c r="C418" s="21"/>
      <c r="D418" s="38"/>
      <c r="E418" s="5"/>
      <c r="F418" s="5"/>
      <c r="G418" s="11"/>
      <c r="H418" s="38"/>
      <c r="I418" s="5"/>
      <c r="J418" s="5"/>
      <c r="K418" s="5"/>
      <c r="L418" s="21"/>
      <c r="M418" s="21"/>
      <c r="N418" s="21"/>
    </row>
    <row r="419" spans="1:14">
      <c r="A419" s="21"/>
      <c r="B419" s="21"/>
      <c r="C419" s="21"/>
      <c r="D419" s="38"/>
      <c r="E419" s="5"/>
      <c r="F419" s="5"/>
      <c r="G419" s="11"/>
      <c r="H419" s="38"/>
      <c r="I419" s="5"/>
      <c r="J419" s="5"/>
      <c r="K419" s="5"/>
      <c r="L419" s="21"/>
      <c r="M419" s="21"/>
      <c r="N419" s="21"/>
    </row>
    <row r="420" spans="1:14">
      <c r="A420" s="21"/>
      <c r="B420" s="21"/>
      <c r="C420" s="21"/>
      <c r="D420" s="38"/>
      <c r="E420" s="5"/>
      <c r="F420" s="5"/>
      <c r="G420" s="11"/>
      <c r="H420" s="38"/>
      <c r="I420" s="5"/>
      <c r="J420" s="5"/>
      <c r="K420" s="5"/>
      <c r="L420" s="21"/>
      <c r="M420" s="21"/>
      <c r="N420" s="21"/>
    </row>
    <row r="421" spans="1:14">
      <c r="A421" s="21"/>
      <c r="B421" s="21"/>
      <c r="C421" s="21"/>
      <c r="D421" s="38"/>
      <c r="E421" s="5"/>
      <c r="F421" s="5"/>
      <c r="G421" s="11"/>
      <c r="H421" s="38"/>
      <c r="I421" s="5"/>
      <c r="J421" s="5"/>
      <c r="K421" s="5"/>
      <c r="L421" s="21"/>
      <c r="M421" s="21"/>
      <c r="N421" s="21"/>
    </row>
    <row r="422" spans="1:14">
      <c r="A422" s="21"/>
      <c r="B422" s="21"/>
      <c r="C422" s="21"/>
      <c r="D422" s="38"/>
      <c r="E422" s="5"/>
      <c r="F422" s="5"/>
      <c r="G422" s="11"/>
      <c r="H422" s="38"/>
      <c r="I422" s="5"/>
      <c r="J422" s="5"/>
      <c r="K422" s="5"/>
      <c r="L422" s="21"/>
      <c r="M422" s="21"/>
      <c r="N422" s="21"/>
    </row>
    <row r="423" spans="1:14">
      <c r="A423" s="21"/>
      <c r="B423" s="21"/>
      <c r="C423" s="21"/>
      <c r="D423" s="38"/>
      <c r="E423" s="5"/>
      <c r="F423" s="5"/>
      <c r="G423" s="11"/>
      <c r="H423" s="38"/>
      <c r="I423" s="5"/>
      <c r="J423" s="5"/>
      <c r="K423" s="5"/>
      <c r="L423" s="21"/>
      <c r="M423" s="21"/>
      <c r="N423" s="21"/>
    </row>
    <row r="424" spans="1:14">
      <c r="A424" s="21"/>
      <c r="B424" s="21"/>
      <c r="C424" s="21"/>
      <c r="D424" s="38"/>
      <c r="E424" s="5"/>
      <c r="F424" s="5"/>
      <c r="G424" s="11"/>
      <c r="H424" s="38"/>
      <c r="I424" s="5"/>
      <c r="J424" s="5"/>
      <c r="K424" s="5"/>
      <c r="L424" s="21"/>
      <c r="M424" s="21"/>
      <c r="N424" s="21"/>
    </row>
    <row r="425" spans="1:14">
      <c r="A425" s="21"/>
      <c r="B425" s="21"/>
      <c r="C425" s="21"/>
      <c r="D425" s="38"/>
      <c r="E425" s="5"/>
      <c r="F425" s="5"/>
      <c r="G425" s="11"/>
      <c r="H425" s="38"/>
      <c r="I425" s="5"/>
      <c r="J425" s="5"/>
      <c r="K425" s="5"/>
      <c r="L425" s="21"/>
      <c r="M425" s="21"/>
      <c r="N425" s="21"/>
    </row>
    <row r="426" spans="1:14">
      <c r="A426" s="21"/>
      <c r="B426" s="21"/>
      <c r="C426" s="21"/>
      <c r="D426" s="38"/>
      <c r="E426" s="5"/>
      <c r="F426" s="5"/>
      <c r="G426" s="11"/>
      <c r="H426" s="38"/>
      <c r="I426" s="5"/>
      <c r="J426" s="5"/>
      <c r="K426" s="5"/>
      <c r="L426" s="21"/>
      <c r="M426" s="21"/>
      <c r="N426" s="21"/>
    </row>
    <row r="427" spans="1:14">
      <c r="A427" s="21"/>
      <c r="B427" s="21"/>
      <c r="C427" s="21"/>
      <c r="D427" s="38"/>
      <c r="E427" s="5"/>
      <c r="F427" s="5"/>
      <c r="G427" s="11"/>
      <c r="H427" s="38"/>
      <c r="I427" s="5"/>
      <c r="J427" s="5"/>
      <c r="K427" s="5"/>
      <c r="L427" s="21"/>
      <c r="M427" s="21"/>
      <c r="N427" s="21"/>
    </row>
    <row r="428" spans="1:14">
      <c r="A428" s="21"/>
      <c r="B428" s="21"/>
      <c r="C428" s="21"/>
      <c r="D428" s="38"/>
      <c r="E428" s="5"/>
      <c r="F428" s="5"/>
      <c r="G428" s="11"/>
      <c r="H428" s="38"/>
      <c r="I428" s="5"/>
      <c r="J428" s="5"/>
      <c r="K428" s="5"/>
      <c r="L428" s="21"/>
      <c r="M428" s="21"/>
      <c r="N428" s="21"/>
    </row>
    <row r="429" spans="1:14">
      <c r="A429" s="21"/>
      <c r="B429" s="21"/>
      <c r="C429" s="21"/>
      <c r="D429" s="38"/>
      <c r="E429" s="5"/>
      <c r="F429" s="5"/>
      <c r="G429" s="11"/>
      <c r="H429" s="38"/>
      <c r="I429" s="5"/>
      <c r="J429" s="5"/>
      <c r="K429" s="5"/>
      <c r="L429" s="21"/>
      <c r="M429" s="21"/>
      <c r="N429" s="21"/>
    </row>
    <row r="430" spans="1:14">
      <c r="A430" s="21"/>
      <c r="B430" s="21"/>
      <c r="C430" s="21"/>
      <c r="D430" s="38"/>
      <c r="E430" s="5"/>
      <c r="F430" s="5"/>
      <c r="G430" s="11"/>
      <c r="H430" s="38"/>
      <c r="I430" s="5"/>
      <c r="J430" s="5"/>
      <c r="K430" s="5"/>
      <c r="L430" s="21"/>
      <c r="M430" s="21"/>
      <c r="N430" s="21"/>
    </row>
    <row r="431" spans="1:14">
      <c r="A431" s="21"/>
      <c r="B431" s="21"/>
      <c r="C431" s="21"/>
      <c r="D431" s="38"/>
      <c r="E431" s="5"/>
      <c r="F431" s="5"/>
      <c r="G431" s="11"/>
      <c r="H431" s="38"/>
      <c r="I431" s="5"/>
      <c r="J431" s="5"/>
      <c r="K431" s="5"/>
      <c r="L431" s="21"/>
      <c r="M431" s="21"/>
      <c r="N431" s="21"/>
    </row>
    <row r="432" spans="1:14">
      <c r="A432" s="21"/>
      <c r="B432" s="21"/>
      <c r="C432" s="21"/>
      <c r="D432" s="38"/>
      <c r="E432" s="5"/>
      <c r="F432" s="5"/>
      <c r="G432" s="11"/>
      <c r="H432" s="38"/>
      <c r="I432" s="5"/>
      <c r="J432" s="5"/>
      <c r="K432" s="5"/>
      <c r="L432" s="21"/>
      <c r="M432" s="21"/>
      <c r="N432" s="21"/>
    </row>
    <row r="433" spans="1:14">
      <c r="A433" s="21"/>
      <c r="B433" s="21"/>
      <c r="C433" s="21"/>
      <c r="D433" s="38"/>
      <c r="E433" s="5"/>
      <c r="F433" s="5"/>
      <c r="G433" s="11"/>
      <c r="H433" s="38"/>
      <c r="I433" s="5"/>
      <c r="J433" s="5"/>
      <c r="K433" s="5"/>
      <c r="L433" s="21"/>
      <c r="M433" s="21"/>
      <c r="N433" s="21"/>
    </row>
    <row r="434" spans="1:14">
      <c r="A434" s="21"/>
      <c r="B434" s="21"/>
      <c r="C434" s="21"/>
      <c r="D434" s="38"/>
      <c r="E434" s="5"/>
      <c r="F434" s="5"/>
      <c r="G434" s="11"/>
      <c r="H434" s="38"/>
      <c r="I434" s="5"/>
      <c r="J434" s="5"/>
      <c r="K434" s="5"/>
      <c r="L434" s="21"/>
      <c r="M434" s="21"/>
      <c r="N434" s="21"/>
    </row>
    <row r="435" spans="1:14">
      <c r="A435" s="21"/>
      <c r="B435" s="21"/>
      <c r="C435" s="21"/>
      <c r="D435" s="38"/>
      <c r="E435" s="5"/>
      <c r="F435" s="5"/>
      <c r="G435" s="11"/>
      <c r="H435" s="38"/>
      <c r="I435" s="5"/>
      <c r="J435" s="5"/>
      <c r="K435" s="5"/>
      <c r="L435" s="21"/>
      <c r="M435" s="21"/>
      <c r="N435" s="21"/>
    </row>
    <row r="436" spans="1:14">
      <c r="A436" s="21"/>
      <c r="B436" s="21"/>
      <c r="C436" s="21"/>
      <c r="D436" s="38"/>
      <c r="E436" s="5"/>
      <c r="F436" s="5"/>
      <c r="G436" s="11"/>
      <c r="H436" s="38"/>
      <c r="I436" s="5"/>
      <c r="J436" s="5"/>
      <c r="K436" s="5"/>
      <c r="L436" s="21"/>
      <c r="M436" s="21"/>
      <c r="N436" s="21"/>
    </row>
    <row r="437" spans="1:14">
      <c r="A437" s="21"/>
      <c r="B437" s="21"/>
      <c r="C437" s="21"/>
      <c r="D437" s="38"/>
      <c r="E437" s="5"/>
      <c r="F437" s="5"/>
      <c r="G437" s="11"/>
      <c r="H437" s="38"/>
      <c r="I437" s="5"/>
      <c r="J437" s="5"/>
      <c r="K437" s="5"/>
      <c r="L437" s="21"/>
      <c r="M437" s="21"/>
      <c r="N437" s="21"/>
    </row>
    <row r="438" spans="1:14">
      <c r="A438" s="21"/>
      <c r="B438" s="21"/>
      <c r="C438" s="21"/>
      <c r="D438" s="38"/>
      <c r="E438" s="5"/>
      <c r="F438" s="5"/>
      <c r="G438" s="11"/>
      <c r="H438" s="38"/>
      <c r="I438" s="5"/>
      <c r="J438" s="5"/>
      <c r="K438" s="5"/>
      <c r="L438" s="21"/>
      <c r="M438" s="21"/>
      <c r="N438" s="21"/>
    </row>
    <row r="439" spans="1:14">
      <c r="A439" s="21"/>
      <c r="B439" s="21"/>
      <c r="C439" s="21"/>
      <c r="D439" s="38"/>
      <c r="E439" s="5"/>
      <c r="F439" s="5"/>
      <c r="G439" s="11"/>
      <c r="H439" s="38"/>
      <c r="I439" s="5"/>
      <c r="J439" s="5"/>
      <c r="K439" s="5"/>
      <c r="L439" s="21"/>
      <c r="M439" s="21"/>
      <c r="N439" s="21"/>
    </row>
    <row r="440" spans="1:14">
      <c r="A440" s="21"/>
      <c r="B440" s="21"/>
      <c r="C440" s="21"/>
      <c r="D440" s="38"/>
      <c r="E440" s="5"/>
      <c r="F440" s="5"/>
      <c r="G440" s="11"/>
      <c r="H440" s="38"/>
      <c r="I440" s="5"/>
      <c r="J440" s="5"/>
      <c r="K440" s="5"/>
      <c r="L440" s="21"/>
      <c r="M440" s="21"/>
      <c r="N440" s="21"/>
    </row>
    <row r="441" spans="1:14">
      <c r="A441" s="21"/>
      <c r="B441" s="21"/>
      <c r="C441" s="21"/>
      <c r="D441" s="38"/>
      <c r="E441" s="5"/>
      <c r="F441" s="5"/>
      <c r="G441" s="11"/>
      <c r="H441" s="38"/>
      <c r="I441" s="5"/>
      <c r="J441" s="5"/>
      <c r="K441" s="5"/>
      <c r="L441" s="21"/>
      <c r="M441" s="21"/>
      <c r="N441" s="21"/>
    </row>
    <row r="442" spans="1:14">
      <c r="A442" s="21"/>
      <c r="B442" s="21"/>
      <c r="C442" s="21"/>
      <c r="D442" s="38"/>
      <c r="E442" s="5"/>
      <c r="F442" s="5"/>
      <c r="G442" s="11"/>
      <c r="H442" s="38"/>
      <c r="I442" s="5"/>
      <c r="J442" s="5"/>
      <c r="K442" s="5"/>
      <c r="L442" s="21"/>
      <c r="M442" s="21"/>
      <c r="N442" s="21"/>
    </row>
    <row r="443" spans="1:14">
      <c r="A443" s="21"/>
      <c r="B443" s="21"/>
      <c r="C443" s="21"/>
      <c r="D443" s="38"/>
      <c r="E443" s="5"/>
      <c r="F443" s="5"/>
      <c r="G443" s="11"/>
      <c r="H443" s="38"/>
      <c r="I443" s="5"/>
      <c r="J443" s="5"/>
      <c r="K443" s="5"/>
      <c r="L443" s="21"/>
      <c r="M443" s="21"/>
      <c r="N443" s="21"/>
    </row>
    <row r="444" spans="1:14">
      <c r="A444" s="21"/>
      <c r="B444" s="21"/>
      <c r="C444" s="21"/>
      <c r="D444" s="38"/>
      <c r="E444" s="5"/>
      <c r="F444" s="5"/>
      <c r="G444" s="11"/>
      <c r="H444" s="38"/>
      <c r="I444" s="5"/>
      <c r="J444" s="5"/>
      <c r="K444" s="5"/>
      <c r="L444" s="21"/>
      <c r="M444" s="21"/>
      <c r="N444" s="21"/>
    </row>
    <row r="445" spans="1:14">
      <c r="A445" s="21"/>
      <c r="B445" s="21"/>
      <c r="C445" s="21"/>
      <c r="D445" s="38"/>
      <c r="E445" s="5"/>
      <c r="F445" s="5"/>
      <c r="G445" s="11"/>
      <c r="H445" s="38"/>
      <c r="I445" s="5"/>
      <c r="J445" s="5"/>
      <c r="K445" s="5"/>
      <c r="L445" s="21"/>
      <c r="M445" s="21"/>
      <c r="N445" s="21"/>
    </row>
    <row r="446" spans="1:14">
      <c r="A446" s="21"/>
      <c r="B446" s="21"/>
      <c r="C446" s="21"/>
      <c r="D446" s="38"/>
      <c r="E446" s="5"/>
      <c r="F446" s="5"/>
      <c r="G446" s="11"/>
      <c r="H446" s="38"/>
      <c r="I446" s="5"/>
      <c r="J446" s="5"/>
      <c r="K446" s="5"/>
      <c r="L446" s="21"/>
      <c r="M446" s="21"/>
      <c r="N446" s="21"/>
    </row>
    <row r="447" spans="1:14">
      <c r="A447" s="21"/>
      <c r="B447" s="21"/>
      <c r="C447" s="21"/>
      <c r="D447" s="38"/>
      <c r="E447" s="5"/>
      <c r="F447" s="5"/>
      <c r="G447" s="11"/>
      <c r="H447" s="38"/>
      <c r="I447" s="5"/>
      <c r="J447" s="5"/>
      <c r="K447" s="5"/>
      <c r="L447" s="21"/>
      <c r="M447" s="21"/>
      <c r="N447" s="21"/>
    </row>
    <row r="448" spans="1:14">
      <c r="A448" s="21"/>
      <c r="B448" s="21"/>
      <c r="C448" s="21"/>
      <c r="D448" s="38"/>
      <c r="E448" s="5"/>
      <c r="F448" s="5"/>
      <c r="G448" s="11"/>
      <c r="H448" s="38"/>
      <c r="I448" s="5"/>
      <c r="J448" s="5"/>
      <c r="K448" s="5"/>
      <c r="L448" s="21"/>
      <c r="M448" s="21"/>
      <c r="N448" s="21"/>
    </row>
    <row r="449" spans="1:14">
      <c r="A449" s="21"/>
      <c r="B449" s="21"/>
      <c r="C449" s="21"/>
      <c r="D449" s="38"/>
      <c r="E449" s="5"/>
      <c r="F449" s="5"/>
      <c r="G449" s="11"/>
      <c r="H449" s="38"/>
      <c r="I449" s="5"/>
      <c r="J449" s="5"/>
      <c r="K449" s="5"/>
      <c r="L449" s="21"/>
      <c r="M449" s="21"/>
      <c r="N449" s="21"/>
    </row>
    <row r="450" spans="1:14">
      <c r="A450" s="21"/>
      <c r="B450" s="21"/>
      <c r="C450" s="21"/>
      <c r="D450" s="38"/>
      <c r="E450" s="5"/>
      <c r="F450" s="5"/>
      <c r="G450" s="11"/>
      <c r="H450" s="38"/>
      <c r="I450" s="5"/>
      <c r="J450" s="5"/>
      <c r="K450" s="5"/>
      <c r="L450" s="21"/>
      <c r="M450" s="21"/>
      <c r="N450" s="21"/>
    </row>
    <row r="451" spans="1:14">
      <c r="A451" s="21"/>
      <c r="B451" s="21"/>
      <c r="C451" s="21"/>
      <c r="D451" s="38"/>
      <c r="E451" s="5"/>
      <c r="F451" s="5"/>
      <c r="G451" s="11"/>
      <c r="H451" s="38"/>
      <c r="I451" s="5"/>
      <c r="J451" s="5"/>
      <c r="K451" s="5"/>
      <c r="L451" s="21"/>
      <c r="M451" s="21"/>
      <c r="N451" s="21"/>
    </row>
    <row r="452" spans="1:14">
      <c r="A452" s="21"/>
      <c r="B452" s="21"/>
      <c r="C452" s="21"/>
      <c r="D452" s="38"/>
      <c r="E452" s="5"/>
      <c r="F452" s="5"/>
      <c r="G452" s="11"/>
      <c r="H452" s="38"/>
      <c r="I452" s="5"/>
      <c r="J452" s="5"/>
      <c r="K452" s="5"/>
      <c r="L452" s="21"/>
      <c r="M452" s="21"/>
      <c r="N452" s="21"/>
    </row>
    <row r="453" spans="1:14">
      <c r="A453" s="21"/>
      <c r="B453" s="21"/>
      <c r="C453" s="21"/>
      <c r="D453" s="38"/>
      <c r="E453" s="5"/>
      <c r="F453" s="5"/>
      <c r="G453" s="11"/>
      <c r="H453" s="38"/>
      <c r="I453" s="5"/>
      <c r="J453" s="5"/>
      <c r="K453" s="5"/>
      <c r="L453" s="21"/>
      <c r="M453" s="21"/>
      <c r="N453" s="21"/>
    </row>
    <row r="454" spans="1:14">
      <c r="A454" s="21"/>
      <c r="B454" s="21"/>
      <c r="C454" s="21"/>
      <c r="D454" s="38"/>
      <c r="E454" s="5"/>
      <c r="F454" s="5"/>
      <c r="G454" s="11"/>
      <c r="H454" s="38"/>
      <c r="I454" s="5"/>
      <c r="J454" s="5"/>
      <c r="K454" s="5"/>
      <c r="L454" s="21"/>
      <c r="M454" s="21"/>
      <c r="N454" s="21"/>
    </row>
    <row r="455" spans="1:14">
      <c r="A455" s="21"/>
      <c r="B455" s="21"/>
      <c r="C455" s="21"/>
      <c r="D455" s="38"/>
      <c r="E455" s="5"/>
      <c r="F455" s="5"/>
      <c r="G455" s="11"/>
      <c r="H455" s="38"/>
      <c r="I455" s="5"/>
      <c r="J455" s="5"/>
      <c r="K455" s="5"/>
      <c r="L455" s="21"/>
      <c r="M455" s="21"/>
      <c r="N455" s="21"/>
    </row>
    <row r="456" spans="1:14">
      <c r="A456" s="21"/>
      <c r="B456" s="21"/>
      <c r="C456" s="21"/>
      <c r="D456" s="38"/>
      <c r="E456" s="5"/>
      <c r="F456" s="5"/>
      <c r="G456" s="11"/>
      <c r="H456" s="38"/>
      <c r="I456" s="5"/>
      <c r="J456" s="5"/>
      <c r="K456" s="5"/>
      <c r="L456" s="21"/>
      <c r="M456" s="21"/>
      <c r="N456" s="21"/>
    </row>
    <row r="457" spans="1:14">
      <c r="A457" s="21"/>
      <c r="B457" s="21"/>
      <c r="C457" s="21"/>
      <c r="D457" s="38"/>
      <c r="E457" s="5"/>
      <c r="F457" s="5"/>
      <c r="G457" s="11"/>
      <c r="H457" s="38"/>
      <c r="I457" s="5"/>
      <c r="J457" s="5"/>
      <c r="K457" s="5"/>
      <c r="L457" s="21"/>
      <c r="M457" s="21"/>
      <c r="N457" s="21"/>
    </row>
    <row r="458" spans="1:14">
      <c r="A458" s="21"/>
      <c r="B458" s="21"/>
      <c r="C458" s="21"/>
      <c r="D458" s="38"/>
      <c r="E458" s="5"/>
      <c r="F458" s="5"/>
      <c r="G458" s="11"/>
      <c r="H458" s="38"/>
      <c r="I458" s="5"/>
      <c r="J458" s="5"/>
      <c r="K458" s="5"/>
      <c r="L458" s="21"/>
      <c r="M458" s="21"/>
      <c r="N458" s="21"/>
    </row>
    <row r="459" spans="1:14">
      <c r="A459" s="21"/>
      <c r="B459" s="21"/>
      <c r="C459" s="21"/>
      <c r="D459" s="38"/>
      <c r="E459" s="5"/>
      <c r="F459" s="5"/>
      <c r="G459" s="11"/>
      <c r="H459" s="38"/>
      <c r="I459" s="5"/>
      <c r="J459" s="5"/>
      <c r="K459" s="5"/>
      <c r="L459" s="21"/>
      <c r="M459" s="21"/>
      <c r="N459" s="21"/>
    </row>
    <row r="460" spans="1:14">
      <c r="A460" s="21"/>
      <c r="B460" s="21"/>
      <c r="C460" s="21"/>
      <c r="D460" s="38"/>
      <c r="E460" s="5"/>
      <c r="F460" s="5"/>
      <c r="G460" s="11"/>
      <c r="H460" s="38"/>
      <c r="I460" s="5"/>
      <c r="J460" s="5"/>
      <c r="K460" s="5"/>
      <c r="L460" s="21"/>
      <c r="M460" s="21"/>
      <c r="N460" s="21"/>
    </row>
    <row r="461" spans="1:14">
      <c r="A461" s="21"/>
      <c r="B461" s="21"/>
      <c r="C461" s="21"/>
      <c r="D461" s="38"/>
      <c r="E461" s="5"/>
      <c r="F461" s="5"/>
      <c r="G461" s="11"/>
      <c r="H461" s="38"/>
      <c r="I461" s="5"/>
      <c r="J461" s="5"/>
      <c r="K461" s="5"/>
      <c r="L461" s="21"/>
      <c r="M461" s="21"/>
      <c r="N461" s="21"/>
    </row>
    <row r="462" spans="1:14">
      <c r="A462" s="21"/>
      <c r="B462" s="21"/>
      <c r="C462" s="21"/>
      <c r="D462" s="38"/>
      <c r="E462" s="5"/>
      <c r="F462" s="5"/>
      <c r="G462" s="11"/>
      <c r="H462" s="38"/>
      <c r="I462" s="5"/>
      <c r="J462" s="5"/>
      <c r="K462" s="5"/>
      <c r="L462" s="21"/>
      <c r="M462" s="21"/>
      <c r="N462" s="21"/>
    </row>
    <row r="463" spans="1:14">
      <c r="A463" s="21"/>
      <c r="B463" s="21"/>
      <c r="C463" s="21"/>
      <c r="D463" s="38"/>
      <c r="E463" s="5"/>
      <c r="F463" s="5"/>
      <c r="G463" s="11"/>
      <c r="H463" s="38"/>
      <c r="I463" s="5"/>
      <c r="J463" s="5"/>
      <c r="K463" s="5"/>
      <c r="L463" s="21"/>
      <c r="M463" s="21"/>
      <c r="N463" s="21"/>
    </row>
    <row r="464" spans="1:14">
      <c r="A464" s="21"/>
      <c r="B464" s="21"/>
      <c r="C464" s="21"/>
      <c r="D464" s="38"/>
      <c r="E464" s="5"/>
      <c r="F464" s="5"/>
      <c r="G464" s="11"/>
      <c r="H464" s="38"/>
      <c r="I464" s="5"/>
      <c r="J464" s="5"/>
      <c r="K464" s="5"/>
      <c r="L464" s="21"/>
      <c r="M464" s="21"/>
      <c r="N464" s="21"/>
    </row>
    <row r="465" spans="1:14">
      <c r="A465" s="21"/>
      <c r="B465" s="21"/>
      <c r="C465" s="21"/>
      <c r="D465" s="38"/>
      <c r="E465" s="5"/>
      <c r="F465" s="5"/>
      <c r="G465" s="11"/>
      <c r="H465" s="38"/>
      <c r="I465" s="5"/>
      <c r="J465" s="5"/>
      <c r="K465" s="5"/>
      <c r="L465" s="21"/>
      <c r="M465" s="21"/>
      <c r="N465" s="21"/>
    </row>
    <row r="466" spans="1:14">
      <c r="A466" s="21"/>
      <c r="B466" s="21"/>
      <c r="C466" s="21"/>
      <c r="D466" s="38"/>
      <c r="E466" s="5"/>
      <c r="F466" s="5"/>
      <c r="G466" s="11"/>
      <c r="H466" s="38"/>
      <c r="I466" s="5"/>
      <c r="J466" s="5"/>
      <c r="K466" s="5"/>
      <c r="L466" s="21"/>
      <c r="M466" s="21"/>
      <c r="N466" s="21"/>
    </row>
    <row r="467" spans="1:14">
      <c r="A467" s="21"/>
      <c r="B467" s="21"/>
      <c r="C467" s="21"/>
      <c r="D467" s="38"/>
      <c r="E467" s="5"/>
      <c r="F467" s="5"/>
      <c r="G467" s="11"/>
      <c r="H467" s="38"/>
      <c r="I467" s="5"/>
      <c r="J467" s="5"/>
      <c r="K467" s="5"/>
      <c r="L467" s="21"/>
      <c r="M467" s="21"/>
      <c r="N467" s="21"/>
    </row>
    <row r="468" spans="1:14">
      <c r="A468" s="21"/>
      <c r="B468" s="21"/>
      <c r="C468" s="21"/>
      <c r="D468" s="38"/>
      <c r="E468" s="5"/>
      <c r="F468" s="5"/>
      <c r="G468" s="11"/>
      <c r="H468" s="38"/>
      <c r="I468" s="5"/>
      <c r="J468" s="5"/>
      <c r="K468" s="5"/>
      <c r="L468" s="21"/>
      <c r="M468" s="21"/>
      <c r="N468" s="21"/>
    </row>
    <row r="469" spans="1:14">
      <c r="A469" s="21"/>
      <c r="B469" s="21"/>
      <c r="C469" s="21"/>
      <c r="D469" s="38"/>
      <c r="E469" s="5"/>
      <c r="F469" s="5"/>
      <c r="G469" s="11"/>
      <c r="H469" s="38"/>
      <c r="I469" s="5"/>
      <c r="J469" s="5"/>
      <c r="K469" s="5"/>
      <c r="L469" s="21"/>
      <c r="M469" s="21"/>
      <c r="N469" s="21"/>
    </row>
    <row r="470" spans="1:14">
      <c r="A470" s="21"/>
      <c r="B470" s="21"/>
      <c r="C470" s="21"/>
      <c r="D470" s="38"/>
      <c r="E470" s="5"/>
      <c r="F470" s="5"/>
      <c r="G470" s="11"/>
      <c r="H470" s="38"/>
      <c r="I470" s="5"/>
      <c r="J470" s="5"/>
      <c r="K470" s="5"/>
      <c r="L470" s="21"/>
      <c r="M470" s="21"/>
      <c r="N470" s="21"/>
    </row>
    <row r="471" spans="1:14">
      <c r="A471" s="21"/>
      <c r="B471" s="21"/>
      <c r="C471" s="21"/>
      <c r="D471" s="38"/>
      <c r="E471" s="5"/>
      <c r="F471" s="5"/>
      <c r="G471" s="11"/>
      <c r="H471" s="38"/>
      <c r="I471" s="5"/>
      <c r="J471" s="5"/>
      <c r="K471" s="5"/>
      <c r="L471" s="21"/>
      <c r="M471" s="21"/>
      <c r="N471" s="21"/>
    </row>
    <row r="472" spans="1:14">
      <c r="A472" s="21"/>
      <c r="B472" s="21"/>
      <c r="C472" s="21"/>
      <c r="D472" s="38"/>
      <c r="E472" s="5"/>
      <c r="F472" s="5"/>
      <c r="G472" s="11"/>
      <c r="H472" s="38"/>
      <c r="I472" s="5"/>
      <c r="J472" s="5"/>
      <c r="K472" s="5"/>
      <c r="L472" s="21"/>
      <c r="M472" s="21"/>
      <c r="N472" s="21"/>
    </row>
    <row r="473" spans="1:14">
      <c r="A473" s="21"/>
      <c r="B473" s="21"/>
      <c r="C473" s="21"/>
      <c r="D473" s="38"/>
      <c r="E473" s="5"/>
      <c r="F473" s="5"/>
      <c r="G473" s="11"/>
      <c r="H473" s="38"/>
      <c r="I473" s="5"/>
      <c r="J473" s="5"/>
      <c r="K473" s="5"/>
      <c r="L473" s="21"/>
      <c r="M473" s="21"/>
      <c r="N473" s="21"/>
    </row>
    <row r="474" spans="1:14">
      <c r="A474" s="21"/>
      <c r="B474" s="21"/>
      <c r="C474" s="21"/>
      <c r="D474" s="38"/>
      <c r="E474" s="5"/>
      <c r="F474" s="5"/>
      <c r="G474" s="11"/>
      <c r="H474" s="38"/>
      <c r="I474" s="5"/>
      <c r="J474" s="5"/>
      <c r="K474" s="5"/>
      <c r="L474" s="21"/>
      <c r="M474" s="21"/>
      <c r="N474" s="21"/>
    </row>
    <row r="475" spans="1:14">
      <c r="A475" s="21"/>
      <c r="B475" s="21"/>
      <c r="C475" s="21"/>
      <c r="D475" s="38"/>
      <c r="E475" s="5"/>
      <c r="F475" s="5"/>
      <c r="G475" s="11"/>
      <c r="H475" s="38"/>
      <c r="I475" s="5"/>
      <c r="J475" s="5"/>
      <c r="K475" s="5"/>
      <c r="L475" s="21"/>
      <c r="M475" s="21"/>
      <c r="N475" s="21"/>
    </row>
    <row r="476" spans="1:14">
      <c r="A476" s="21"/>
      <c r="B476" s="21"/>
      <c r="C476" s="21"/>
      <c r="D476" s="38"/>
      <c r="E476" s="5"/>
      <c r="F476" s="5"/>
      <c r="G476" s="11"/>
      <c r="H476" s="38"/>
      <c r="I476" s="5"/>
      <c r="J476" s="5"/>
      <c r="K476" s="5"/>
      <c r="L476" s="21"/>
      <c r="M476" s="21"/>
      <c r="N476" s="21"/>
    </row>
    <row r="477" spans="1:14">
      <c r="A477" s="21"/>
      <c r="B477" s="21"/>
      <c r="C477" s="21"/>
      <c r="D477" s="38"/>
      <c r="E477" s="5"/>
      <c r="F477" s="5"/>
      <c r="G477" s="11"/>
      <c r="H477" s="38"/>
      <c r="I477" s="5"/>
      <c r="J477" s="5"/>
      <c r="K477" s="5"/>
      <c r="L477" s="21"/>
      <c r="M477" s="21"/>
      <c r="N477" s="21"/>
    </row>
    <row r="478" spans="1:14">
      <c r="A478" s="21"/>
      <c r="B478" s="21"/>
      <c r="C478" s="21"/>
      <c r="D478" s="38"/>
      <c r="E478" s="5"/>
      <c r="F478" s="5"/>
      <c r="G478" s="11"/>
      <c r="H478" s="38"/>
      <c r="I478" s="5"/>
      <c r="J478" s="5"/>
      <c r="K478" s="5"/>
      <c r="L478" s="21"/>
      <c r="M478" s="21"/>
      <c r="N478" s="21"/>
    </row>
    <row r="479" spans="1:14">
      <c r="A479" s="21"/>
      <c r="B479" s="21"/>
      <c r="C479" s="21"/>
      <c r="D479" s="38"/>
      <c r="E479" s="5"/>
      <c r="F479" s="5"/>
      <c r="G479" s="11"/>
      <c r="H479" s="38"/>
      <c r="I479" s="5"/>
      <c r="J479" s="5"/>
      <c r="K479" s="5"/>
      <c r="L479" s="21"/>
      <c r="M479" s="21"/>
      <c r="N479" s="21"/>
    </row>
    <row r="480" spans="1:14">
      <c r="A480" s="21"/>
      <c r="B480" s="21"/>
      <c r="C480" s="21"/>
      <c r="D480" s="38"/>
      <c r="E480" s="5"/>
      <c r="F480" s="5"/>
      <c r="G480" s="11"/>
      <c r="H480" s="38"/>
      <c r="I480" s="5"/>
      <c r="J480" s="5"/>
      <c r="K480" s="5"/>
      <c r="L480" s="21"/>
      <c r="M480" s="21"/>
      <c r="N480" s="21"/>
    </row>
    <row r="481" spans="1:14">
      <c r="A481" s="21"/>
      <c r="B481" s="21"/>
      <c r="C481" s="21"/>
      <c r="D481" s="38"/>
      <c r="E481" s="5"/>
      <c r="F481" s="5"/>
      <c r="G481" s="11"/>
      <c r="H481" s="38"/>
      <c r="I481" s="5"/>
      <c r="J481" s="5"/>
      <c r="K481" s="5"/>
      <c r="L481" s="21"/>
      <c r="M481" s="21"/>
      <c r="N481" s="21"/>
    </row>
    <row r="482" spans="1:14">
      <c r="A482" s="21"/>
      <c r="B482" s="21"/>
      <c r="C482" s="21"/>
      <c r="D482" s="38"/>
      <c r="E482" s="5"/>
      <c r="F482" s="5"/>
      <c r="G482" s="11"/>
      <c r="H482" s="38"/>
      <c r="I482" s="5"/>
      <c r="J482" s="5"/>
      <c r="K482" s="5"/>
      <c r="L482" s="21"/>
      <c r="M482" s="21"/>
      <c r="N482" s="21"/>
    </row>
    <row r="483" spans="1:14">
      <c r="A483" s="21"/>
      <c r="B483" s="21"/>
      <c r="C483" s="21"/>
      <c r="D483" s="38"/>
      <c r="E483" s="5"/>
      <c r="F483" s="5"/>
      <c r="G483" s="11"/>
      <c r="H483" s="38"/>
      <c r="I483" s="5"/>
      <c r="J483" s="5"/>
      <c r="K483" s="5"/>
      <c r="L483" s="21"/>
      <c r="M483" s="21"/>
      <c r="N483" s="21"/>
    </row>
    <row r="484" spans="1:14">
      <c r="A484" s="21"/>
      <c r="B484" s="21"/>
      <c r="C484" s="21"/>
      <c r="D484" s="38"/>
      <c r="E484" s="5"/>
      <c r="F484" s="5"/>
      <c r="G484" s="11"/>
      <c r="H484" s="38"/>
      <c r="I484" s="5"/>
      <c r="J484" s="5"/>
      <c r="K484" s="5"/>
      <c r="L484" s="21"/>
      <c r="M484" s="21"/>
      <c r="N484" s="21"/>
    </row>
    <row r="485" spans="1:14">
      <c r="A485" s="21"/>
      <c r="B485" s="21"/>
      <c r="C485" s="21"/>
      <c r="D485" s="38"/>
      <c r="E485" s="5"/>
      <c r="F485" s="5"/>
      <c r="G485" s="11"/>
      <c r="H485" s="38"/>
      <c r="I485" s="5"/>
      <c r="J485" s="5"/>
      <c r="K485" s="5"/>
      <c r="L485" s="21"/>
      <c r="M485" s="21"/>
      <c r="N485" s="21"/>
    </row>
    <row r="486" spans="1:14">
      <c r="A486" s="21"/>
      <c r="B486" s="21"/>
      <c r="C486" s="21"/>
      <c r="D486" s="38"/>
      <c r="E486" s="5"/>
      <c r="F486" s="5"/>
      <c r="G486" s="11"/>
      <c r="H486" s="38"/>
      <c r="I486" s="5"/>
      <c r="J486" s="5"/>
      <c r="K486" s="5"/>
      <c r="L486" s="21"/>
      <c r="M486" s="21"/>
      <c r="N486" s="21"/>
    </row>
    <row r="487" spans="1:14">
      <c r="A487" s="21"/>
      <c r="B487" s="21"/>
      <c r="C487" s="21"/>
      <c r="D487" s="38"/>
      <c r="E487" s="5"/>
      <c r="F487" s="5"/>
      <c r="G487" s="11"/>
      <c r="H487" s="38"/>
      <c r="I487" s="5"/>
      <c r="J487" s="5"/>
      <c r="K487" s="5"/>
      <c r="L487" s="21"/>
      <c r="M487" s="21"/>
      <c r="N487" s="21"/>
    </row>
    <row r="488" spans="1:14">
      <c r="A488" s="21"/>
      <c r="B488" s="21"/>
      <c r="C488" s="21"/>
      <c r="D488" s="38"/>
      <c r="E488" s="5"/>
      <c r="F488" s="5"/>
      <c r="G488" s="11"/>
      <c r="H488" s="38"/>
      <c r="I488" s="5"/>
      <c r="J488" s="5"/>
      <c r="K488" s="5"/>
      <c r="L488" s="21"/>
      <c r="M488" s="21"/>
      <c r="N488" s="21"/>
    </row>
    <row r="489" spans="1:14">
      <c r="A489" s="21"/>
      <c r="B489" s="21"/>
      <c r="C489" s="21"/>
      <c r="D489" s="38"/>
      <c r="E489" s="5"/>
      <c r="F489" s="5"/>
      <c r="G489" s="11"/>
      <c r="H489" s="38"/>
      <c r="I489" s="5"/>
      <c r="J489" s="5"/>
      <c r="K489" s="5"/>
      <c r="L489" s="21"/>
      <c r="M489" s="21"/>
      <c r="N489" s="21"/>
    </row>
    <row r="490" spans="1:14">
      <c r="A490" s="21"/>
      <c r="B490" s="21"/>
      <c r="C490" s="21"/>
      <c r="D490" s="38"/>
      <c r="E490" s="5"/>
      <c r="F490" s="5"/>
      <c r="G490" s="11"/>
      <c r="H490" s="38"/>
      <c r="I490" s="5"/>
      <c r="J490" s="5"/>
      <c r="K490" s="5"/>
      <c r="L490" s="21"/>
      <c r="M490" s="21"/>
      <c r="N490" s="21"/>
    </row>
    <row r="491" spans="1:14">
      <c r="A491" s="21"/>
      <c r="B491" s="21"/>
      <c r="C491" s="21"/>
      <c r="D491" s="38"/>
      <c r="E491" s="5"/>
      <c r="F491" s="5"/>
      <c r="G491" s="11"/>
      <c r="H491" s="38"/>
      <c r="I491" s="5"/>
      <c r="J491" s="5"/>
      <c r="K491" s="5"/>
      <c r="L491" s="21"/>
      <c r="M491" s="21"/>
      <c r="N491" s="21"/>
    </row>
    <row r="492" spans="1:14">
      <c r="A492" s="21"/>
      <c r="B492" s="21"/>
      <c r="C492" s="21"/>
      <c r="D492" s="38"/>
      <c r="E492" s="5"/>
      <c r="F492" s="5"/>
      <c r="G492" s="11"/>
      <c r="H492" s="38"/>
      <c r="I492" s="5"/>
      <c r="J492" s="5"/>
      <c r="K492" s="5"/>
      <c r="L492" s="21"/>
      <c r="M492" s="21"/>
      <c r="N492" s="21"/>
    </row>
    <row r="493" spans="1:14">
      <c r="A493" s="21"/>
      <c r="B493" s="21"/>
      <c r="C493" s="21"/>
      <c r="D493" s="38"/>
      <c r="E493" s="5"/>
      <c r="F493" s="5"/>
      <c r="G493" s="11"/>
      <c r="H493" s="38"/>
      <c r="I493" s="5"/>
      <c r="J493" s="5"/>
      <c r="K493" s="5"/>
      <c r="L493" s="21"/>
      <c r="M493" s="21"/>
      <c r="N493" s="21"/>
    </row>
    <row r="494" spans="1:14">
      <c r="A494" s="21"/>
      <c r="B494" s="21"/>
      <c r="C494" s="21"/>
      <c r="D494" s="38"/>
      <c r="E494" s="5"/>
      <c r="F494" s="5"/>
      <c r="G494" s="11"/>
      <c r="H494" s="38"/>
      <c r="I494" s="5"/>
      <c r="J494" s="5"/>
      <c r="K494" s="5"/>
      <c r="L494" s="21"/>
      <c r="M494" s="21"/>
      <c r="N494" s="21"/>
    </row>
    <row r="495" spans="1:14">
      <c r="A495" s="21"/>
      <c r="B495" s="21"/>
      <c r="C495" s="21"/>
      <c r="D495" s="38"/>
      <c r="E495" s="5"/>
      <c r="F495" s="5"/>
      <c r="G495" s="11"/>
      <c r="H495" s="38"/>
      <c r="I495" s="5"/>
      <c r="J495" s="5"/>
      <c r="K495" s="5"/>
      <c r="L495" s="21"/>
      <c r="M495" s="21"/>
      <c r="N495" s="21"/>
    </row>
    <row r="496" spans="1:14">
      <c r="A496" s="21"/>
      <c r="B496" s="21"/>
      <c r="C496" s="21"/>
      <c r="D496" s="38"/>
      <c r="E496" s="5"/>
      <c r="F496" s="5"/>
      <c r="G496" s="11"/>
      <c r="H496" s="38"/>
      <c r="I496" s="5"/>
      <c r="J496" s="5"/>
      <c r="K496" s="5"/>
      <c r="L496" s="21"/>
      <c r="M496" s="21"/>
      <c r="N496" s="21"/>
    </row>
    <row r="497" spans="1:14">
      <c r="A497" s="21"/>
      <c r="B497" s="21"/>
      <c r="C497" s="21"/>
      <c r="D497" s="38"/>
      <c r="E497" s="5"/>
      <c r="F497" s="5"/>
      <c r="G497" s="11"/>
      <c r="H497" s="38"/>
      <c r="I497" s="5"/>
      <c r="J497" s="5"/>
      <c r="K497" s="5"/>
      <c r="L497" s="21"/>
      <c r="M497" s="21"/>
      <c r="N497" s="21"/>
    </row>
    <row r="498" spans="1:14">
      <c r="A498" s="21"/>
      <c r="B498" s="21"/>
      <c r="C498" s="21"/>
      <c r="D498" s="38"/>
      <c r="E498" s="5"/>
      <c r="F498" s="5"/>
      <c r="G498" s="11"/>
      <c r="H498" s="38"/>
      <c r="I498" s="5"/>
      <c r="J498" s="5"/>
      <c r="K498" s="5"/>
      <c r="L498" s="21"/>
      <c r="M498" s="21"/>
      <c r="N498" s="21"/>
    </row>
    <row r="499" spans="1:14">
      <c r="A499" s="21"/>
      <c r="B499" s="21"/>
      <c r="C499" s="21"/>
      <c r="D499" s="38"/>
      <c r="E499" s="5"/>
      <c r="F499" s="5"/>
      <c r="G499" s="11"/>
      <c r="H499" s="38"/>
      <c r="I499" s="5"/>
      <c r="J499" s="5"/>
      <c r="K499" s="5"/>
      <c r="L499" s="21"/>
      <c r="M499" s="21"/>
      <c r="N499" s="21"/>
    </row>
    <row r="500" spans="1:14">
      <c r="A500" s="21"/>
      <c r="B500" s="21"/>
      <c r="C500" s="21"/>
      <c r="D500" s="38"/>
      <c r="E500" s="5"/>
      <c r="F500" s="5"/>
      <c r="G500" s="11"/>
      <c r="H500" s="38"/>
      <c r="I500" s="5"/>
      <c r="J500" s="5"/>
      <c r="K500" s="5"/>
      <c r="L500" s="21"/>
      <c r="M500" s="21"/>
      <c r="N500" s="21"/>
    </row>
    <row r="501" spans="1:14">
      <c r="A501" s="21"/>
      <c r="B501" s="21"/>
      <c r="C501" s="21"/>
      <c r="D501" s="38"/>
      <c r="E501" s="5"/>
      <c r="F501" s="5"/>
      <c r="G501" s="11"/>
      <c r="H501" s="38"/>
      <c r="I501" s="5"/>
      <c r="J501" s="5"/>
      <c r="K501" s="5"/>
      <c r="L501" s="21"/>
      <c r="M501" s="21"/>
      <c r="N501" s="21"/>
    </row>
    <row r="502" spans="1:14">
      <c r="A502" s="21"/>
      <c r="B502" s="21"/>
      <c r="C502" s="21"/>
      <c r="D502" s="38"/>
      <c r="E502" s="5"/>
      <c r="F502" s="5"/>
      <c r="G502" s="11"/>
      <c r="H502" s="38"/>
      <c r="I502" s="5"/>
      <c r="J502" s="5"/>
      <c r="K502" s="5"/>
      <c r="L502" s="21"/>
      <c r="M502" s="21"/>
      <c r="N502" s="21"/>
    </row>
    <row r="503" spans="1:14">
      <c r="A503" s="21"/>
      <c r="B503" s="21"/>
      <c r="C503" s="21"/>
      <c r="D503" s="38"/>
      <c r="E503" s="5"/>
      <c r="F503" s="5"/>
      <c r="G503" s="11"/>
      <c r="H503" s="38"/>
      <c r="I503" s="5"/>
      <c r="J503" s="5"/>
      <c r="K503" s="5"/>
      <c r="L503" s="21"/>
      <c r="M503" s="21"/>
      <c r="N503" s="21"/>
    </row>
    <row r="504" spans="1:14">
      <c r="A504" s="21"/>
      <c r="B504" s="21"/>
      <c r="C504" s="21"/>
      <c r="D504" s="38"/>
      <c r="E504" s="5"/>
      <c r="F504" s="5"/>
      <c r="G504" s="11"/>
      <c r="H504" s="38"/>
      <c r="I504" s="5"/>
      <c r="J504" s="5"/>
      <c r="K504" s="5"/>
      <c r="L504" s="21"/>
      <c r="M504" s="21"/>
      <c r="N504" s="21"/>
    </row>
    <row r="505" spans="1:14">
      <c r="A505" s="21"/>
      <c r="B505" s="21"/>
      <c r="C505" s="21"/>
      <c r="D505" s="38"/>
      <c r="E505" s="5"/>
      <c r="F505" s="5"/>
      <c r="G505" s="11"/>
      <c r="H505" s="38"/>
      <c r="I505" s="5"/>
      <c r="J505" s="5"/>
      <c r="K505" s="5"/>
      <c r="L505" s="21"/>
      <c r="M505" s="21"/>
      <c r="N505" s="21"/>
    </row>
    <row r="506" spans="1:14">
      <c r="A506" s="21"/>
      <c r="B506" s="21"/>
      <c r="C506" s="21"/>
      <c r="D506" s="38"/>
      <c r="E506" s="5"/>
      <c r="F506" s="5"/>
      <c r="G506" s="11"/>
      <c r="H506" s="38"/>
      <c r="I506" s="5"/>
      <c r="J506" s="5"/>
      <c r="K506" s="5"/>
      <c r="L506" s="21"/>
      <c r="M506" s="21"/>
      <c r="N506" s="21"/>
    </row>
    <row r="507" spans="1:14">
      <c r="A507" s="21"/>
      <c r="B507" s="21"/>
      <c r="C507" s="21"/>
      <c r="D507" s="38"/>
      <c r="E507" s="5"/>
      <c r="F507" s="5"/>
      <c r="G507" s="11"/>
      <c r="H507" s="38"/>
      <c r="I507" s="5"/>
      <c r="J507" s="5"/>
      <c r="K507" s="5"/>
      <c r="L507" s="21"/>
      <c r="M507" s="21"/>
      <c r="N507" s="21"/>
    </row>
    <row r="508" spans="1:14">
      <c r="A508" s="21"/>
      <c r="B508" s="21"/>
      <c r="C508" s="21"/>
      <c r="D508" s="38"/>
      <c r="E508" s="5"/>
      <c r="F508" s="5"/>
      <c r="G508" s="11"/>
      <c r="H508" s="38"/>
      <c r="I508" s="5"/>
      <c r="J508" s="5"/>
      <c r="K508" s="5"/>
      <c r="L508" s="21"/>
      <c r="M508" s="21"/>
      <c r="N508" s="21"/>
    </row>
    <row r="509" spans="1:14">
      <c r="A509" s="21"/>
      <c r="B509" s="21"/>
      <c r="C509" s="21"/>
      <c r="D509" s="38"/>
      <c r="E509" s="5"/>
      <c r="F509" s="5"/>
      <c r="G509" s="11"/>
      <c r="H509" s="38"/>
      <c r="I509" s="5"/>
      <c r="J509" s="5"/>
      <c r="K509" s="5"/>
      <c r="L509" s="21"/>
      <c r="M509" s="21"/>
      <c r="N509" s="21"/>
    </row>
    <row r="510" spans="1:14">
      <c r="A510" s="21"/>
      <c r="B510" s="21"/>
      <c r="C510" s="21"/>
      <c r="D510" s="38"/>
      <c r="E510" s="5"/>
      <c r="F510" s="5"/>
      <c r="G510" s="11"/>
      <c r="H510" s="38"/>
      <c r="I510" s="5"/>
      <c r="J510" s="5"/>
      <c r="K510" s="5"/>
      <c r="L510" s="21"/>
      <c r="M510" s="21"/>
      <c r="N510" s="21"/>
    </row>
    <row r="511" spans="1:14">
      <c r="A511" s="21"/>
      <c r="B511" s="21"/>
      <c r="C511" s="21"/>
      <c r="D511" s="38"/>
      <c r="E511" s="5"/>
      <c r="F511" s="5"/>
      <c r="G511" s="11"/>
      <c r="H511" s="38"/>
      <c r="I511" s="5"/>
      <c r="J511" s="5"/>
      <c r="K511" s="5"/>
      <c r="L511" s="21"/>
      <c r="M511" s="21"/>
      <c r="N511" s="21"/>
    </row>
    <row r="512" spans="1:14">
      <c r="A512" s="21"/>
      <c r="B512" s="21"/>
      <c r="C512" s="21"/>
      <c r="D512" s="38"/>
      <c r="E512" s="5"/>
      <c r="F512" s="5"/>
      <c r="G512" s="11"/>
      <c r="H512" s="38"/>
      <c r="I512" s="5"/>
      <c r="J512" s="5"/>
      <c r="K512" s="5"/>
      <c r="L512" s="21"/>
      <c r="M512" s="21"/>
      <c r="N512" s="21"/>
    </row>
    <row r="513" spans="1:14">
      <c r="A513" s="21"/>
      <c r="B513" s="21"/>
      <c r="C513" s="21"/>
      <c r="D513" s="38"/>
      <c r="E513" s="5"/>
      <c r="F513" s="5"/>
      <c r="G513" s="11"/>
      <c r="H513" s="38"/>
      <c r="I513" s="5"/>
      <c r="J513" s="5"/>
      <c r="K513" s="5"/>
      <c r="L513" s="21"/>
      <c r="M513" s="21"/>
      <c r="N513" s="21"/>
    </row>
    <row r="514" spans="1:14">
      <c r="A514" s="21"/>
      <c r="B514" s="21"/>
      <c r="C514" s="21"/>
      <c r="D514" s="38"/>
      <c r="E514" s="5"/>
      <c r="F514" s="5"/>
      <c r="G514" s="11"/>
      <c r="H514" s="38"/>
      <c r="I514" s="5"/>
      <c r="J514" s="5"/>
      <c r="K514" s="5"/>
      <c r="L514" s="21"/>
      <c r="M514" s="21"/>
      <c r="N514" s="21"/>
    </row>
    <row r="515" spans="1:14">
      <c r="A515" s="21"/>
      <c r="B515" s="21"/>
      <c r="C515" s="21"/>
      <c r="D515" s="38"/>
      <c r="E515" s="5"/>
      <c r="F515" s="5"/>
      <c r="G515" s="11"/>
      <c r="H515" s="38"/>
      <c r="I515" s="5"/>
      <c r="J515" s="5"/>
      <c r="K515" s="5"/>
      <c r="L515" s="21"/>
      <c r="M515" s="21"/>
      <c r="N515" s="21"/>
    </row>
    <row r="516" spans="1:14">
      <c r="A516" s="21"/>
      <c r="B516" s="21"/>
      <c r="C516" s="21"/>
      <c r="D516" s="38"/>
      <c r="E516" s="5"/>
      <c r="F516" s="5"/>
      <c r="G516" s="11"/>
      <c r="H516" s="38"/>
      <c r="I516" s="5"/>
      <c r="J516" s="5"/>
      <c r="K516" s="5"/>
      <c r="L516" s="21"/>
      <c r="M516" s="21"/>
      <c r="N516" s="21"/>
    </row>
    <row r="517" spans="1:14">
      <c r="A517" s="21"/>
      <c r="B517" s="21"/>
      <c r="C517" s="21"/>
      <c r="D517" s="38"/>
      <c r="E517" s="5"/>
      <c r="F517" s="5"/>
      <c r="G517" s="11"/>
      <c r="H517" s="38"/>
      <c r="I517" s="5"/>
      <c r="J517" s="5"/>
      <c r="K517" s="5"/>
      <c r="L517" s="21"/>
      <c r="M517" s="21"/>
      <c r="N517" s="21"/>
    </row>
    <row r="518" spans="1:14">
      <c r="A518" s="21"/>
      <c r="B518" s="21"/>
      <c r="C518" s="21"/>
      <c r="D518" s="38"/>
      <c r="E518" s="5"/>
      <c r="F518" s="5"/>
      <c r="G518" s="11"/>
      <c r="H518" s="38"/>
      <c r="I518" s="5"/>
      <c r="J518" s="5"/>
      <c r="K518" s="5"/>
      <c r="L518" s="21"/>
      <c r="M518" s="21"/>
      <c r="N518" s="21"/>
    </row>
    <row r="519" spans="1:14">
      <c r="A519" s="21"/>
      <c r="B519" s="21"/>
      <c r="C519" s="21"/>
      <c r="D519" s="38"/>
      <c r="E519" s="5"/>
      <c r="F519" s="5"/>
      <c r="G519" s="11"/>
      <c r="H519" s="38"/>
      <c r="I519" s="5"/>
      <c r="J519" s="5"/>
      <c r="K519" s="5"/>
      <c r="L519" s="21"/>
      <c r="M519" s="21"/>
      <c r="N519" s="21"/>
    </row>
    <row r="520" spans="1:14">
      <c r="A520" s="21"/>
      <c r="B520" s="21"/>
      <c r="C520" s="21"/>
      <c r="D520" s="38"/>
      <c r="E520" s="5"/>
      <c r="F520" s="5"/>
      <c r="G520" s="11"/>
      <c r="H520" s="38"/>
      <c r="I520" s="5"/>
      <c r="J520" s="5"/>
      <c r="K520" s="5"/>
      <c r="L520" s="21"/>
      <c r="M520" s="21"/>
      <c r="N520" s="21"/>
    </row>
    <row r="521" spans="1:14">
      <c r="A521" s="21"/>
      <c r="B521" s="21"/>
      <c r="C521" s="21"/>
      <c r="D521" s="38"/>
      <c r="E521" s="5"/>
      <c r="F521" s="5"/>
      <c r="G521" s="11"/>
      <c r="H521" s="38"/>
      <c r="I521" s="5"/>
      <c r="J521" s="5"/>
      <c r="K521" s="5"/>
      <c r="L521" s="21"/>
      <c r="M521" s="21"/>
      <c r="N521" s="21"/>
    </row>
    <row r="522" spans="1:14">
      <c r="A522" s="21"/>
      <c r="B522" s="21"/>
      <c r="C522" s="21"/>
      <c r="D522" s="38"/>
      <c r="E522" s="5"/>
      <c r="F522" s="5"/>
      <c r="G522" s="11"/>
      <c r="H522" s="38"/>
      <c r="I522" s="5"/>
      <c r="J522" s="5"/>
      <c r="K522" s="5"/>
      <c r="L522" s="21"/>
      <c r="M522" s="21"/>
      <c r="N522" s="21"/>
    </row>
    <row r="523" spans="1:14">
      <c r="A523" s="21"/>
      <c r="B523" s="21"/>
      <c r="C523" s="21"/>
      <c r="D523" s="38"/>
      <c r="E523" s="5"/>
      <c r="F523" s="5"/>
      <c r="G523" s="11"/>
      <c r="H523" s="38"/>
      <c r="I523" s="5"/>
      <c r="J523" s="5"/>
      <c r="K523" s="5"/>
      <c r="L523" s="21"/>
      <c r="M523" s="21"/>
      <c r="N523" s="21"/>
    </row>
    <row r="524" spans="1:14">
      <c r="A524" s="21"/>
      <c r="B524" s="21"/>
      <c r="C524" s="21"/>
      <c r="D524" s="38"/>
      <c r="E524" s="5"/>
      <c r="F524" s="5"/>
      <c r="G524" s="11"/>
      <c r="H524" s="38"/>
      <c r="I524" s="5"/>
      <c r="J524" s="5"/>
      <c r="K524" s="5"/>
      <c r="L524" s="21"/>
      <c r="M524" s="21"/>
      <c r="N524" s="21"/>
    </row>
    <row r="525" spans="1:14">
      <c r="A525" s="21"/>
      <c r="B525" s="21"/>
      <c r="C525" s="21"/>
      <c r="D525" s="38"/>
      <c r="E525" s="5"/>
      <c r="F525" s="5"/>
      <c r="G525" s="11"/>
      <c r="H525" s="38"/>
      <c r="I525" s="5"/>
      <c r="J525" s="5"/>
      <c r="K525" s="5"/>
      <c r="L525" s="21"/>
      <c r="M525" s="21"/>
      <c r="N525" s="21"/>
    </row>
    <row r="526" spans="1:14">
      <c r="A526" s="21"/>
      <c r="B526" s="21"/>
      <c r="C526" s="21"/>
      <c r="D526" s="38"/>
      <c r="E526" s="5"/>
      <c r="F526" s="5"/>
      <c r="G526" s="11"/>
      <c r="H526" s="38"/>
      <c r="I526" s="5"/>
      <c r="J526" s="5"/>
      <c r="K526" s="5"/>
      <c r="L526" s="21"/>
      <c r="M526" s="21"/>
      <c r="N526" s="21"/>
    </row>
    <row r="527" spans="1:14">
      <c r="A527" s="21"/>
      <c r="B527" s="21"/>
      <c r="C527" s="21"/>
      <c r="D527" s="38"/>
      <c r="E527" s="5"/>
      <c r="F527" s="5"/>
      <c r="G527" s="11"/>
      <c r="H527" s="38"/>
      <c r="I527" s="5"/>
      <c r="J527" s="5"/>
      <c r="K527" s="5"/>
      <c r="L527" s="21"/>
      <c r="M527" s="21"/>
      <c r="N527" s="21"/>
    </row>
    <row r="528" spans="1:14">
      <c r="A528" s="21"/>
      <c r="B528" s="21"/>
      <c r="C528" s="21"/>
      <c r="D528" s="38"/>
      <c r="E528" s="5"/>
      <c r="F528" s="5"/>
      <c r="G528" s="11"/>
      <c r="H528" s="38"/>
      <c r="I528" s="5"/>
      <c r="J528" s="5"/>
      <c r="K528" s="5"/>
      <c r="L528" s="21"/>
      <c r="M528" s="21"/>
      <c r="N528" s="21"/>
    </row>
    <row r="529" spans="1:14">
      <c r="A529" s="21"/>
      <c r="B529" s="21"/>
      <c r="C529" s="21"/>
      <c r="D529" s="38"/>
      <c r="E529" s="5"/>
      <c r="F529" s="5"/>
      <c r="G529" s="11"/>
      <c r="H529" s="38"/>
      <c r="I529" s="5"/>
      <c r="J529" s="5"/>
      <c r="K529" s="5"/>
      <c r="L529" s="21"/>
      <c r="M529" s="21"/>
      <c r="N529" s="21"/>
    </row>
    <row r="530" spans="1:14">
      <c r="A530" s="21"/>
      <c r="B530" s="21"/>
      <c r="C530" s="21"/>
      <c r="D530" s="38"/>
      <c r="E530" s="5"/>
      <c r="F530" s="5"/>
      <c r="G530" s="11"/>
      <c r="H530" s="38"/>
      <c r="I530" s="5"/>
      <c r="J530" s="5"/>
      <c r="K530" s="5"/>
      <c r="L530" s="21"/>
      <c r="M530" s="21"/>
      <c r="N530" s="21"/>
    </row>
    <row r="531" spans="1:14">
      <c r="A531" s="21"/>
      <c r="B531" s="21"/>
      <c r="C531" s="21"/>
      <c r="D531" s="38"/>
      <c r="E531" s="5"/>
      <c r="F531" s="5"/>
      <c r="G531" s="11"/>
      <c r="H531" s="38"/>
      <c r="I531" s="5"/>
      <c r="J531" s="5"/>
      <c r="K531" s="5"/>
      <c r="L531" s="21"/>
      <c r="M531" s="21"/>
      <c r="N531" s="21"/>
    </row>
    <row r="532" spans="1:14">
      <c r="A532" s="21"/>
      <c r="B532" s="21"/>
      <c r="C532" s="21"/>
      <c r="D532" s="38"/>
      <c r="E532" s="5"/>
      <c r="F532" s="5"/>
      <c r="G532" s="11"/>
      <c r="H532" s="38"/>
      <c r="I532" s="5"/>
      <c r="J532" s="5"/>
      <c r="K532" s="5"/>
      <c r="L532" s="21"/>
      <c r="M532" s="21"/>
      <c r="N532" s="21"/>
    </row>
    <row r="533" spans="1:14">
      <c r="A533" s="21"/>
      <c r="B533" s="21"/>
      <c r="C533" s="21"/>
      <c r="D533" s="38"/>
      <c r="E533" s="5"/>
      <c r="F533" s="5"/>
      <c r="G533" s="11"/>
      <c r="H533" s="38"/>
      <c r="I533" s="5"/>
      <c r="J533" s="5"/>
      <c r="K533" s="5"/>
      <c r="L533" s="21"/>
      <c r="M533" s="21"/>
      <c r="N533" s="21"/>
    </row>
    <row r="534" spans="1:14">
      <c r="A534" s="21"/>
      <c r="B534" s="21"/>
      <c r="C534" s="21"/>
      <c r="D534" s="38"/>
      <c r="E534" s="5"/>
      <c r="F534" s="5"/>
      <c r="G534" s="11"/>
      <c r="H534" s="38"/>
      <c r="I534" s="5"/>
      <c r="J534" s="5"/>
      <c r="K534" s="5"/>
      <c r="L534" s="21"/>
      <c r="M534" s="21"/>
      <c r="N534" s="21"/>
    </row>
    <row r="535" spans="1:14">
      <c r="A535" s="21"/>
      <c r="B535" s="21"/>
      <c r="C535" s="21"/>
      <c r="D535" s="38"/>
      <c r="E535" s="5"/>
      <c r="F535" s="5"/>
      <c r="G535" s="11"/>
      <c r="H535" s="38"/>
      <c r="I535" s="5"/>
      <c r="J535" s="5"/>
      <c r="K535" s="5"/>
      <c r="L535" s="21"/>
      <c r="M535" s="21"/>
      <c r="N535" s="21"/>
    </row>
    <row r="536" spans="1:14">
      <c r="A536" s="21"/>
      <c r="B536" s="21"/>
      <c r="C536" s="21"/>
      <c r="D536" s="38"/>
      <c r="E536" s="5"/>
      <c r="F536" s="5"/>
      <c r="G536" s="11"/>
      <c r="H536" s="38"/>
      <c r="I536" s="5"/>
      <c r="J536" s="5"/>
      <c r="K536" s="5"/>
      <c r="L536" s="21"/>
      <c r="M536" s="21"/>
      <c r="N536" s="21"/>
    </row>
    <row r="537" spans="1:14">
      <c r="A537" s="21"/>
      <c r="B537" s="21"/>
      <c r="C537" s="21"/>
      <c r="D537" s="38"/>
      <c r="E537" s="5"/>
      <c r="F537" s="5"/>
      <c r="G537" s="11"/>
      <c r="H537" s="38"/>
      <c r="I537" s="5"/>
      <c r="J537" s="5"/>
      <c r="K537" s="5"/>
      <c r="L537" s="21"/>
      <c r="M537" s="21"/>
      <c r="N537" s="21"/>
    </row>
    <row r="538" spans="1:14">
      <c r="A538" s="21"/>
      <c r="B538" s="21"/>
      <c r="C538" s="21"/>
      <c r="D538" s="38"/>
      <c r="E538" s="5"/>
      <c r="F538" s="5"/>
      <c r="G538" s="11"/>
      <c r="H538" s="38"/>
      <c r="I538" s="5"/>
      <c r="J538" s="5"/>
      <c r="K538" s="5"/>
      <c r="L538" s="21"/>
      <c r="M538" s="21"/>
      <c r="N538" s="21"/>
    </row>
    <row r="539" spans="1:14">
      <c r="A539" s="21"/>
      <c r="B539" s="21"/>
      <c r="C539" s="21"/>
      <c r="D539" s="38"/>
      <c r="E539" s="5"/>
      <c r="F539" s="5"/>
      <c r="G539" s="11"/>
      <c r="H539" s="38"/>
      <c r="I539" s="5"/>
      <c r="J539" s="5"/>
      <c r="K539" s="5"/>
      <c r="L539" s="21"/>
      <c r="M539" s="21"/>
      <c r="N539" s="21"/>
    </row>
    <row r="540" spans="1:14">
      <c r="A540" s="21"/>
      <c r="B540" s="21"/>
      <c r="C540" s="21"/>
      <c r="D540" s="38"/>
      <c r="E540" s="5"/>
      <c r="F540" s="5"/>
      <c r="G540" s="11"/>
      <c r="H540" s="38"/>
      <c r="I540" s="5"/>
      <c r="J540" s="5"/>
      <c r="K540" s="5"/>
      <c r="L540" s="21"/>
      <c r="M540" s="21"/>
      <c r="N540" s="21"/>
    </row>
    <row r="541" spans="1:14">
      <c r="A541" s="21"/>
      <c r="B541" s="21"/>
      <c r="C541" s="21"/>
      <c r="D541" s="38"/>
      <c r="E541" s="5"/>
      <c r="F541" s="5"/>
      <c r="G541" s="11"/>
      <c r="H541" s="38"/>
      <c r="I541" s="5"/>
      <c r="J541" s="5"/>
      <c r="K541" s="5"/>
      <c r="L541" s="21"/>
      <c r="M541" s="21"/>
      <c r="N541" s="21"/>
    </row>
    <row r="542" spans="1:14">
      <c r="A542" s="21"/>
      <c r="B542" s="21"/>
      <c r="C542" s="21"/>
      <c r="D542" s="38"/>
      <c r="E542" s="5"/>
      <c r="F542" s="5"/>
      <c r="G542" s="11"/>
      <c r="H542" s="38"/>
      <c r="I542" s="5"/>
      <c r="J542" s="5"/>
      <c r="K542" s="5"/>
      <c r="L542" s="21"/>
      <c r="M542" s="21"/>
      <c r="N542" s="21"/>
    </row>
    <row r="543" spans="1:14">
      <c r="A543" s="21"/>
      <c r="B543" s="21"/>
      <c r="C543" s="21"/>
      <c r="D543" s="38"/>
      <c r="E543" s="5"/>
      <c r="F543" s="5"/>
      <c r="G543" s="11"/>
      <c r="H543" s="38"/>
      <c r="I543" s="5"/>
      <c r="J543" s="5"/>
      <c r="K543" s="5"/>
      <c r="L543" s="21"/>
      <c r="M543" s="21"/>
      <c r="N543" s="21"/>
    </row>
    <row r="544" spans="1:14">
      <c r="A544" s="21"/>
      <c r="B544" s="21"/>
      <c r="C544" s="21"/>
      <c r="D544" s="38"/>
      <c r="E544" s="5"/>
      <c r="F544" s="5"/>
      <c r="G544" s="11"/>
      <c r="H544" s="38"/>
      <c r="I544" s="5"/>
      <c r="J544" s="5"/>
      <c r="K544" s="5"/>
      <c r="L544" s="21"/>
      <c r="M544" s="21"/>
      <c r="N544" s="21"/>
    </row>
    <row r="545" spans="1:14">
      <c r="A545" s="21"/>
      <c r="B545" s="21"/>
      <c r="C545" s="21"/>
      <c r="D545" s="38"/>
      <c r="E545" s="5"/>
      <c r="F545" s="5"/>
      <c r="G545" s="11"/>
      <c r="H545" s="38"/>
      <c r="I545" s="5"/>
      <c r="J545" s="5"/>
      <c r="K545" s="5"/>
      <c r="L545" s="21"/>
      <c r="M545" s="21"/>
      <c r="N545" s="21"/>
    </row>
    <row r="546" spans="1:14">
      <c r="A546" s="21"/>
      <c r="B546" s="21"/>
      <c r="C546" s="21"/>
      <c r="D546" s="38"/>
      <c r="E546" s="5"/>
      <c r="F546" s="5"/>
      <c r="G546" s="11"/>
      <c r="H546" s="38"/>
      <c r="I546" s="5"/>
      <c r="J546" s="5"/>
      <c r="K546" s="5"/>
      <c r="L546" s="21"/>
      <c r="M546" s="21"/>
      <c r="N546" s="21"/>
    </row>
    <row r="547" spans="1:14">
      <c r="A547" s="21"/>
      <c r="B547" s="21"/>
      <c r="C547" s="21"/>
      <c r="D547" s="38"/>
      <c r="E547" s="5"/>
      <c r="F547" s="5"/>
      <c r="G547" s="11"/>
      <c r="H547" s="38"/>
      <c r="I547" s="5"/>
      <c r="J547" s="5"/>
      <c r="K547" s="5"/>
      <c r="L547" s="21"/>
      <c r="M547" s="21"/>
      <c r="N547" s="21"/>
    </row>
    <row r="548" spans="1:14">
      <c r="A548" s="21"/>
      <c r="B548" s="21"/>
      <c r="C548" s="21"/>
      <c r="D548" s="38"/>
      <c r="E548" s="5"/>
      <c r="F548" s="5"/>
      <c r="G548" s="11"/>
      <c r="H548" s="38"/>
      <c r="I548" s="5"/>
      <c r="J548" s="5"/>
      <c r="K548" s="5"/>
      <c r="L548" s="21"/>
      <c r="M548" s="21"/>
      <c r="N548" s="21"/>
    </row>
    <row r="549" spans="1:14">
      <c r="A549" s="21"/>
      <c r="B549" s="21"/>
      <c r="C549" s="21"/>
      <c r="D549" s="38"/>
      <c r="E549" s="5"/>
      <c r="F549" s="5"/>
      <c r="G549" s="11"/>
      <c r="H549" s="38"/>
      <c r="I549" s="5"/>
      <c r="J549" s="5"/>
      <c r="K549" s="5"/>
      <c r="L549" s="21"/>
      <c r="M549" s="21"/>
      <c r="N549" s="21"/>
    </row>
    <row r="550" spans="1:14">
      <c r="A550" s="21"/>
      <c r="B550" s="21"/>
      <c r="C550" s="21"/>
      <c r="D550" s="38"/>
      <c r="E550" s="5"/>
      <c r="F550" s="5"/>
      <c r="G550" s="11"/>
      <c r="H550" s="38"/>
      <c r="I550" s="5"/>
      <c r="J550" s="5"/>
      <c r="K550" s="5"/>
      <c r="L550" s="21"/>
      <c r="M550" s="21"/>
      <c r="N550" s="21"/>
    </row>
    <row r="551" spans="1:14">
      <c r="A551" s="21"/>
      <c r="B551" s="21"/>
      <c r="C551" s="21"/>
      <c r="D551" s="38"/>
      <c r="E551" s="5"/>
      <c r="F551" s="5"/>
      <c r="G551" s="11"/>
      <c r="H551" s="38"/>
      <c r="I551" s="5"/>
      <c r="J551" s="5"/>
      <c r="K551" s="5"/>
      <c r="L551" s="21"/>
      <c r="M551" s="21"/>
      <c r="N551" s="21"/>
    </row>
    <row r="552" spans="1:14">
      <c r="A552" s="21"/>
      <c r="B552" s="21"/>
      <c r="C552" s="21"/>
      <c r="D552" s="38"/>
      <c r="E552" s="5"/>
      <c r="F552" s="5"/>
      <c r="G552" s="11"/>
      <c r="H552" s="38"/>
      <c r="I552" s="5"/>
      <c r="J552" s="5"/>
      <c r="K552" s="5"/>
      <c r="L552" s="21"/>
      <c r="M552" s="21"/>
      <c r="N552" s="21"/>
    </row>
    <row r="553" spans="1:14">
      <c r="A553" s="21"/>
      <c r="B553" s="21"/>
      <c r="C553" s="21"/>
      <c r="D553" s="38"/>
      <c r="E553" s="5"/>
      <c r="F553" s="5"/>
      <c r="G553" s="11"/>
      <c r="H553" s="38"/>
      <c r="I553" s="5"/>
      <c r="J553" s="5"/>
      <c r="K553" s="5"/>
      <c r="L553" s="21"/>
      <c r="M553" s="21"/>
      <c r="N553" s="21"/>
    </row>
    <row r="554" spans="1:14">
      <c r="A554" s="21"/>
      <c r="B554" s="21"/>
      <c r="C554" s="21"/>
      <c r="D554" s="38"/>
      <c r="E554" s="5"/>
      <c r="F554" s="5"/>
      <c r="G554" s="11"/>
      <c r="H554" s="38"/>
      <c r="I554" s="5"/>
      <c r="J554" s="5"/>
      <c r="K554" s="5"/>
      <c r="L554" s="21"/>
      <c r="M554" s="21"/>
      <c r="N554" s="21"/>
    </row>
    <row r="555" spans="1:14">
      <c r="A555" s="21"/>
      <c r="B555" s="21"/>
      <c r="C555" s="21"/>
      <c r="D555" s="38"/>
      <c r="E555" s="5"/>
      <c r="F555" s="5"/>
      <c r="G555" s="11"/>
      <c r="H555" s="38"/>
      <c r="I555" s="5"/>
      <c r="J555" s="5"/>
      <c r="K555" s="5"/>
      <c r="L555" s="21"/>
      <c r="M555" s="21"/>
      <c r="N555" s="21"/>
    </row>
    <row r="556" spans="1:14">
      <c r="A556" s="21"/>
      <c r="B556" s="21"/>
      <c r="C556" s="21"/>
      <c r="D556" s="38"/>
      <c r="E556" s="5"/>
      <c r="F556" s="5"/>
      <c r="G556" s="11"/>
      <c r="H556" s="38"/>
      <c r="I556" s="5"/>
      <c r="J556" s="5"/>
      <c r="K556" s="5"/>
      <c r="L556" s="21"/>
      <c r="M556" s="21"/>
      <c r="N556" s="21"/>
    </row>
    <row r="557" spans="1:14">
      <c r="A557" s="21"/>
      <c r="B557" s="21"/>
      <c r="C557" s="21"/>
      <c r="D557" s="38"/>
      <c r="E557" s="5"/>
      <c r="F557" s="5"/>
      <c r="G557" s="11"/>
      <c r="H557" s="38"/>
      <c r="I557" s="5"/>
      <c r="J557" s="5"/>
      <c r="K557" s="5"/>
      <c r="L557" s="21"/>
      <c r="M557" s="21"/>
      <c r="N557" s="21"/>
    </row>
    <row r="558" spans="1:14">
      <c r="A558" s="21"/>
      <c r="B558" s="21"/>
      <c r="C558" s="21"/>
      <c r="D558" s="38"/>
      <c r="E558" s="5"/>
      <c r="F558" s="5"/>
      <c r="G558" s="11"/>
      <c r="H558" s="38"/>
      <c r="I558" s="5"/>
      <c r="J558" s="5"/>
      <c r="K558" s="5"/>
      <c r="L558" s="21"/>
      <c r="M558" s="21"/>
      <c r="N558" s="21"/>
    </row>
    <row r="559" spans="1:14">
      <c r="A559" s="21"/>
      <c r="B559" s="21"/>
      <c r="C559" s="21"/>
      <c r="D559" s="38"/>
      <c r="E559" s="5"/>
      <c r="F559" s="5"/>
      <c r="G559" s="11"/>
      <c r="H559" s="38"/>
      <c r="I559" s="5"/>
      <c r="J559" s="5"/>
      <c r="K559" s="5"/>
      <c r="L559" s="21"/>
      <c r="M559" s="21"/>
      <c r="N559" s="21"/>
    </row>
    <row r="560" spans="1:14">
      <c r="A560" s="21"/>
      <c r="B560" s="21"/>
      <c r="C560" s="21"/>
      <c r="D560" s="38"/>
      <c r="E560" s="5"/>
      <c r="F560" s="5"/>
      <c r="G560" s="11"/>
      <c r="H560" s="38"/>
      <c r="I560" s="5"/>
      <c r="J560" s="5"/>
      <c r="K560" s="5"/>
      <c r="L560" s="21"/>
      <c r="M560" s="21"/>
      <c r="N560" s="21"/>
    </row>
    <row r="561" spans="1:14">
      <c r="A561" s="21"/>
      <c r="B561" s="21"/>
      <c r="C561" s="21"/>
      <c r="D561" s="38"/>
      <c r="E561" s="5"/>
      <c r="F561" s="5"/>
      <c r="G561" s="11"/>
      <c r="H561" s="38"/>
      <c r="I561" s="5"/>
      <c r="J561" s="5"/>
      <c r="K561" s="5"/>
      <c r="L561" s="21"/>
      <c r="M561" s="21"/>
      <c r="N561" s="21"/>
    </row>
    <row r="562" spans="1:14">
      <c r="A562" s="21"/>
      <c r="B562" s="21"/>
      <c r="C562" s="21"/>
      <c r="D562" s="38"/>
      <c r="E562" s="5"/>
      <c r="F562" s="5"/>
      <c r="G562" s="11"/>
      <c r="H562" s="38"/>
      <c r="I562" s="5"/>
      <c r="J562" s="5"/>
      <c r="K562" s="5"/>
      <c r="L562" s="21"/>
      <c r="M562" s="21"/>
      <c r="N562" s="21"/>
    </row>
    <row r="563" spans="1:14">
      <c r="A563" s="21"/>
      <c r="B563" s="21"/>
      <c r="C563" s="21"/>
      <c r="D563" s="38"/>
      <c r="E563" s="5"/>
      <c r="F563" s="5"/>
      <c r="G563" s="11"/>
      <c r="H563" s="38"/>
      <c r="I563" s="5"/>
      <c r="J563" s="5"/>
      <c r="K563" s="5"/>
      <c r="L563" s="21"/>
      <c r="M563" s="21"/>
      <c r="N563" s="21"/>
    </row>
    <row r="564" spans="1:14">
      <c r="A564" s="21"/>
      <c r="B564" s="21"/>
      <c r="C564" s="21"/>
      <c r="D564" s="38"/>
      <c r="E564" s="5"/>
      <c r="F564" s="5"/>
      <c r="G564" s="11"/>
      <c r="H564" s="38"/>
      <c r="I564" s="5"/>
      <c r="J564" s="5"/>
      <c r="K564" s="5"/>
      <c r="L564" s="21"/>
      <c r="M564" s="21"/>
      <c r="N564" s="21"/>
    </row>
    <row r="565" spans="1:14">
      <c r="A565" s="21"/>
      <c r="B565" s="21"/>
      <c r="C565" s="21"/>
      <c r="D565" s="38"/>
      <c r="E565" s="5"/>
      <c r="F565" s="5"/>
      <c r="G565" s="11"/>
      <c r="H565" s="38"/>
      <c r="I565" s="5"/>
      <c r="J565" s="5"/>
      <c r="K565" s="5"/>
      <c r="L565" s="21"/>
      <c r="M565" s="21"/>
      <c r="N565" s="21"/>
    </row>
    <row r="566" spans="1:14">
      <c r="A566" s="21"/>
      <c r="B566" s="21"/>
      <c r="C566" s="21"/>
      <c r="D566" s="38"/>
      <c r="E566" s="5"/>
      <c r="F566" s="5"/>
      <c r="G566" s="11"/>
      <c r="H566" s="38"/>
      <c r="I566" s="5"/>
      <c r="J566" s="5"/>
      <c r="K566" s="5"/>
      <c r="L566" s="21"/>
      <c r="M566" s="21"/>
      <c r="N566" s="21"/>
    </row>
    <row r="567" spans="1:14">
      <c r="A567" s="21"/>
      <c r="B567" s="21"/>
      <c r="C567" s="21"/>
      <c r="D567" s="38"/>
      <c r="E567" s="5"/>
      <c r="F567" s="5"/>
      <c r="G567" s="11"/>
      <c r="H567" s="38"/>
      <c r="I567" s="5"/>
      <c r="J567" s="5"/>
      <c r="K567" s="5"/>
      <c r="L567" s="21"/>
      <c r="M567" s="21"/>
      <c r="N567" s="21"/>
    </row>
    <row r="568" spans="1:14">
      <c r="A568" s="21"/>
      <c r="B568" s="21"/>
      <c r="C568" s="21"/>
      <c r="D568" s="38"/>
      <c r="E568" s="5"/>
      <c r="F568" s="5"/>
      <c r="G568" s="11"/>
      <c r="H568" s="38"/>
      <c r="I568" s="5"/>
      <c r="J568" s="5"/>
      <c r="K568" s="5"/>
      <c r="L568" s="21"/>
      <c r="M568" s="21"/>
      <c r="N568" s="21"/>
    </row>
    <row r="569" spans="1:14">
      <c r="A569" s="21"/>
      <c r="B569" s="21"/>
      <c r="C569" s="21"/>
      <c r="D569" s="38"/>
      <c r="E569" s="5"/>
      <c r="F569" s="5"/>
      <c r="G569" s="11"/>
      <c r="H569" s="38"/>
      <c r="I569" s="5"/>
      <c r="J569" s="5"/>
      <c r="K569" s="5"/>
      <c r="L569" s="21"/>
      <c r="M569" s="21"/>
      <c r="N569" s="21"/>
    </row>
    <row r="570" spans="1:14">
      <c r="A570" s="21"/>
      <c r="B570" s="21"/>
      <c r="C570" s="21"/>
      <c r="D570" s="38"/>
      <c r="E570" s="5"/>
      <c r="F570" s="5"/>
      <c r="G570" s="11"/>
      <c r="H570" s="38"/>
      <c r="I570" s="5"/>
      <c r="J570" s="5"/>
      <c r="K570" s="5"/>
      <c r="L570" s="21"/>
      <c r="M570" s="21"/>
      <c r="N570" s="21"/>
    </row>
    <row r="571" spans="1:14">
      <c r="A571" s="21"/>
      <c r="B571" s="21"/>
      <c r="C571" s="21"/>
      <c r="D571" s="38"/>
      <c r="E571" s="5"/>
      <c r="F571" s="5"/>
      <c r="G571" s="11"/>
      <c r="H571" s="38"/>
      <c r="I571" s="5"/>
      <c r="J571" s="5"/>
      <c r="K571" s="5"/>
      <c r="L571" s="21"/>
      <c r="M571" s="21"/>
      <c r="N571" s="21"/>
    </row>
    <row r="572" spans="1:14">
      <c r="A572" s="21"/>
      <c r="B572" s="21"/>
      <c r="C572" s="21"/>
      <c r="D572" s="38"/>
      <c r="E572" s="5"/>
      <c r="F572" s="5"/>
      <c r="G572" s="11"/>
      <c r="H572" s="38"/>
      <c r="I572" s="5"/>
      <c r="J572" s="5"/>
      <c r="K572" s="5"/>
      <c r="L572" s="21"/>
      <c r="M572" s="21"/>
      <c r="N572" s="21"/>
    </row>
    <row r="573" spans="1:14">
      <c r="A573" s="21"/>
      <c r="B573" s="21"/>
      <c r="C573" s="21"/>
      <c r="D573" s="38"/>
      <c r="E573" s="5"/>
      <c r="F573" s="5"/>
      <c r="G573" s="11"/>
      <c r="H573" s="38"/>
      <c r="I573" s="5"/>
      <c r="J573" s="5"/>
      <c r="K573" s="5"/>
      <c r="L573" s="21"/>
      <c r="M573" s="21"/>
      <c r="N573" s="21"/>
    </row>
    <row r="574" spans="1:14">
      <c r="A574" s="21"/>
      <c r="B574" s="21"/>
      <c r="C574" s="21"/>
      <c r="D574" s="38"/>
      <c r="E574" s="5"/>
      <c r="F574" s="5"/>
      <c r="G574" s="11"/>
      <c r="H574" s="38"/>
      <c r="I574" s="5"/>
      <c r="J574" s="5"/>
      <c r="K574" s="5"/>
      <c r="L574" s="21"/>
      <c r="M574" s="21"/>
      <c r="N574" s="21"/>
    </row>
    <row r="575" spans="1:14">
      <c r="A575" s="21"/>
      <c r="B575" s="21"/>
      <c r="C575" s="21"/>
      <c r="D575" s="38"/>
      <c r="E575" s="5"/>
      <c r="F575" s="5"/>
      <c r="G575" s="11"/>
      <c r="H575" s="38"/>
      <c r="I575" s="5"/>
      <c r="J575" s="5"/>
      <c r="K575" s="5"/>
      <c r="L575" s="21"/>
      <c r="M575" s="21"/>
      <c r="N575" s="21"/>
    </row>
    <row r="576" spans="1:14">
      <c r="A576" s="21"/>
      <c r="B576" s="21"/>
      <c r="C576" s="21"/>
      <c r="D576" s="38"/>
      <c r="E576" s="5"/>
      <c r="F576" s="5"/>
      <c r="G576" s="11"/>
      <c r="H576" s="38"/>
      <c r="I576" s="5"/>
      <c r="J576" s="5"/>
      <c r="K576" s="5"/>
      <c r="L576" s="21"/>
      <c r="M576" s="21"/>
      <c r="N576" s="21"/>
    </row>
    <row r="577" spans="1:14">
      <c r="A577" s="21"/>
      <c r="B577" s="21"/>
      <c r="C577" s="21"/>
      <c r="D577" s="38"/>
      <c r="E577" s="5"/>
      <c r="F577" s="5"/>
      <c r="G577" s="11"/>
      <c r="H577" s="38"/>
      <c r="I577" s="5"/>
      <c r="J577" s="5"/>
      <c r="K577" s="5"/>
      <c r="L577" s="21"/>
      <c r="M577" s="21"/>
      <c r="N577" s="21"/>
    </row>
    <row r="578" spans="1:14">
      <c r="A578" s="21"/>
      <c r="B578" s="21"/>
      <c r="C578" s="21"/>
      <c r="D578" s="38"/>
      <c r="E578" s="5"/>
      <c r="F578" s="5"/>
      <c r="G578" s="11"/>
      <c r="H578" s="38"/>
      <c r="I578" s="5"/>
      <c r="J578" s="5"/>
      <c r="K578" s="5"/>
      <c r="L578" s="21"/>
      <c r="M578" s="21"/>
      <c r="N578" s="21"/>
    </row>
    <row r="579" spans="1:14">
      <c r="A579" s="21"/>
      <c r="B579" s="21"/>
      <c r="C579" s="21"/>
      <c r="D579" s="38"/>
      <c r="E579" s="5"/>
      <c r="F579" s="5"/>
      <c r="G579" s="11"/>
      <c r="H579" s="38"/>
      <c r="I579" s="5"/>
      <c r="J579" s="5"/>
      <c r="K579" s="5"/>
      <c r="L579" s="21"/>
      <c r="M579" s="21"/>
      <c r="N579" s="21"/>
    </row>
    <row r="580" spans="1:14">
      <c r="A580" s="21"/>
      <c r="B580" s="21"/>
      <c r="C580" s="21"/>
      <c r="D580" s="38"/>
      <c r="E580" s="5"/>
      <c r="F580" s="5"/>
      <c r="G580" s="11"/>
      <c r="H580" s="38"/>
      <c r="I580" s="5"/>
      <c r="J580" s="5"/>
      <c r="K580" s="5"/>
      <c r="L580" s="21"/>
      <c r="M580" s="21"/>
      <c r="N580" s="21"/>
    </row>
    <row r="581" spans="1:14">
      <c r="A581" s="21"/>
      <c r="B581" s="21"/>
      <c r="C581" s="21"/>
      <c r="D581" s="38"/>
      <c r="E581" s="5"/>
      <c r="F581" s="5"/>
      <c r="G581" s="11"/>
      <c r="H581" s="38"/>
      <c r="I581" s="5"/>
      <c r="J581" s="5"/>
      <c r="K581" s="5"/>
      <c r="L581" s="21"/>
      <c r="M581" s="21"/>
      <c r="N581" s="21"/>
    </row>
    <row r="582" spans="1:14">
      <c r="A582" s="21"/>
      <c r="B582" s="21"/>
      <c r="C582" s="21"/>
      <c r="D582" s="38"/>
      <c r="E582" s="5"/>
      <c r="F582" s="5"/>
      <c r="G582" s="11"/>
      <c r="H582" s="38"/>
      <c r="I582" s="5"/>
      <c r="J582" s="5"/>
      <c r="K582" s="5"/>
      <c r="L582" s="21"/>
      <c r="M582" s="21"/>
      <c r="N582" s="21"/>
    </row>
    <row r="583" spans="1:14">
      <c r="A583" s="21"/>
      <c r="B583" s="21"/>
      <c r="C583" s="21"/>
      <c r="D583" s="38"/>
      <c r="E583" s="5"/>
      <c r="F583" s="5"/>
      <c r="G583" s="11"/>
      <c r="H583" s="38"/>
      <c r="I583" s="5"/>
      <c r="J583" s="5"/>
      <c r="K583" s="5"/>
      <c r="L583" s="21"/>
      <c r="M583" s="21"/>
      <c r="N583" s="21"/>
    </row>
    <row r="584" spans="1:14">
      <c r="A584" s="21"/>
      <c r="B584" s="21"/>
      <c r="C584" s="21"/>
      <c r="D584" s="38"/>
      <c r="E584" s="5"/>
      <c r="F584" s="5"/>
      <c r="G584" s="11"/>
      <c r="H584" s="38"/>
      <c r="I584" s="5"/>
      <c r="J584" s="5"/>
      <c r="K584" s="5"/>
      <c r="L584" s="21"/>
      <c r="M584" s="21"/>
      <c r="N584" s="21"/>
    </row>
    <row r="585" spans="1:14">
      <c r="A585" s="21"/>
      <c r="B585" s="21"/>
      <c r="C585" s="21"/>
      <c r="D585" s="38"/>
      <c r="E585" s="5"/>
      <c r="F585" s="5"/>
      <c r="G585" s="11"/>
      <c r="H585" s="38"/>
      <c r="I585" s="5"/>
      <c r="J585" s="5"/>
      <c r="K585" s="5"/>
      <c r="L585" s="21"/>
      <c r="M585" s="21"/>
      <c r="N585" s="21"/>
    </row>
    <row r="586" spans="1:14">
      <c r="A586" s="21"/>
      <c r="B586" s="21"/>
      <c r="C586" s="21"/>
      <c r="D586" s="38"/>
      <c r="E586" s="5"/>
      <c r="F586" s="5"/>
      <c r="G586" s="11"/>
      <c r="H586" s="38"/>
      <c r="I586" s="5"/>
      <c r="J586" s="5"/>
      <c r="K586" s="5"/>
      <c r="L586" s="21"/>
      <c r="M586" s="21"/>
      <c r="N586" s="21"/>
    </row>
    <row r="587" spans="1:14">
      <c r="A587" s="21"/>
      <c r="B587" s="21"/>
      <c r="C587" s="21"/>
      <c r="D587" s="38"/>
      <c r="E587" s="5"/>
      <c r="F587" s="5"/>
      <c r="G587" s="11"/>
      <c r="H587" s="38"/>
      <c r="I587" s="5"/>
      <c r="J587" s="5"/>
      <c r="K587" s="5"/>
      <c r="L587" s="21"/>
      <c r="M587" s="21"/>
      <c r="N587" s="21"/>
    </row>
    <row r="588" spans="1:14">
      <c r="A588" s="21"/>
      <c r="B588" s="21"/>
      <c r="C588" s="21"/>
      <c r="D588" s="38"/>
      <c r="E588" s="5"/>
      <c r="F588" s="5"/>
      <c r="G588" s="11"/>
      <c r="H588" s="38"/>
      <c r="I588" s="5"/>
      <c r="J588" s="5"/>
      <c r="K588" s="5"/>
      <c r="L588" s="21"/>
      <c r="M588" s="21"/>
      <c r="N588" s="21"/>
    </row>
    <row r="589" spans="1:14">
      <c r="A589" s="21"/>
      <c r="B589" s="21"/>
      <c r="C589" s="21"/>
      <c r="D589" s="38"/>
      <c r="E589" s="5"/>
      <c r="F589" s="5"/>
      <c r="G589" s="11"/>
      <c r="H589" s="38"/>
      <c r="I589" s="5"/>
      <c r="J589" s="5"/>
      <c r="K589" s="5"/>
      <c r="L589" s="21"/>
      <c r="M589" s="21"/>
      <c r="N589" s="21"/>
    </row>
    <row r="590" spans="1:14">
      <c r="A590" s="21"/>
      <c r="B590" s="21"/>
      <c r="C590" s="21"/>
      <c r="D590" s="38"/>
      <c r="E590" s="5"/>
      <c r="F590" s="5"/>
      <c r="G590" s="11"/>
      <c r="H590" s="38"/>
      <c r="I590" s="5"/>
      <c r="J590" s="5"/>
      <c r="K590" s="5"/>
      <c r="L590" s="21"/>
      <c r="M590" s="21"/>
      <c r="N590" s="21"/>
    </row>
    <row r="591" spans="1:14">
      <c r="A591" s="21"/>
      <c r="B591" s="21"/>
      <c r="C591" s="21"/>
      <c r="D591" s="38"/>
      <c r="E591" s="5"/>
      <c r="F591" s="5"/>
      <c r="G591" s="11"/>
      <c r="H591" s="38"/>
      <c r="I591" s="5"/>
      <c r="J591" s="5"/>
      <c r="K591" s="5"/>
      <c r="L591" s="21"/>
      <c r="M591" s="21"/>
      <c r="N591" s="21"/>
    </row>
    <row r="592" spans="1:14">
      <c r="A592" s="21"/>
      <c r="B592" s="21"/>
      <c r="C592" s="21"/>
      <c r="D592" s="38"/>
      <c r="E592" s="5"/>
      <c r="F592" s="5"/>
      <c r="G592" s="11"/>
      <c r="H592" s="38"/>
      <c r="I592" s="5"/>
      <c r="J592" s="5"/>
      <c r="K592" s="5"/>
      <c r="L592" s="21"/>
      <c r="M592" s="21"/>
      <c r="N592" s="21"/>
    </row>
    <row r="593" spans="1:14">
      <c r="A593" s="21"/>
      <c r="B593" s="21"/>
      <c r="C593" s="21"/>
      <c r="D593" s="38"/>
      <c r="E593" s="5"/>
      <c r="F593" s="5"/>
      <c r="G593" s="11"/>
      <c r="H593" s="38"/>
      <c r="I593" s="5"/>
      <c r="J593" s="5"/>
      <c r="K593" s="5"/>
      <c r="L593" s="21"/>
      <c r="M593" s="21"/>
      <c r="N593" s="21"/>
    </row>
    <row r="594" spans="1:14">
      <c r="A594" s="21"/>
      <c r="B594" s="21"/>
      <c r="C594" s="21"/>
      <c r="D594" s="38"/>
      <c r="E594" s="5"/>
      <c r="F594" s="5"/>
      <c r="G594" s="11"/>
      <c r="H594" s="38"/>
      <c r="I594" s="5"/>
      <c r="J594" s="5"/>
      <c r="K594" s="5"/>
      <c r="L594" s="21"/>
      <c r="M594" s="21"/>
      <c r="N594" s="21"/>
    </row>
    <row r="595" spans="1:14">
      <c r="A595" s="21"/>
      <c r="B595" s="21"/>
      <c r="C595" s="21"/>
      <c r="D595" s="38"/>
      <c r="E595" s="5"/>
      <c r="F595" s="5"/>
      <c r="G595" s="11"/>
      <c r="H595" s="38"/>
      <c r="I595" s="5"/>
      <c r="J595" s="5"/>
      <c r="K595" s="5"/>
      <c r="L595" s="21"/>
      <c r="M595" s="21"/>
      <c r="N595" s="21"/>
    </row>
    <row r="596" spans="1:14">
      <c r="A596" s="21"/>
      <c r="B596" s="21"/>
      <c r="C596" s="21"/>
      <c r="D596" s="38"/>
      <c r="E596" s="5"/>
      <c r="F596" s="5"/>
      <c r="G596" s="11"/>
      <c r="H596" s="38"/>
      <c r="I596" s="5"/>
      <c r="J596" s="5"/>
      <c r="K596" s="5"/>
      <c r="L596" s="21"/>
      <c r="M596" s="21"/>
      <c r="N596" s="21"/>
    </row>
    <row r="597" spans="1:14">
      <c r="A597" s="21"/>
      <c r="B597" s="21"/>
      <c r="C597" s="21"/>
      <c r="D597" s="38"/>
      <c r="E597" s="5"/>
      <c r="F597" s="5"/>
      <c r="G597" s="11"/>
      <c r="H597" s="38"/>
      <c r="I597" s="5"/>
      <c r="J597" s="5"/>
      <c r="K597" s="5"/>
      <c r="L597" s="21"/>
      <c r="M597" s="21"/>
      <c r="N597" s="21"/>
    </row>
    <row r="598" spans="1:14">
      <c r="A598" s="21"/>
      <c r="B598" s="21"/>
      <c r="C598" s="21"/>
      <c r="D598" s="38"/>
      <c r="E598" s="5"/>
      <c r="F598" s="5"/>
      <c r="G598" s="11"/>
      <c r="H598" s="38"/>
      <c r="I598" s="5"/>
      <c r="J598" s="5"/>
      <c r="K598" s="5"/>
      <c r="L598" s="21"/>
      <c r="M598" s="21"/>
      <c r="N598" s="21"/>
    </row>
    <row r="599" spans="1:14">
      <c r="A599" s="21"/>
      <c r="B599" s="21"/>
      <c r="C599" s="21"/>
      <c r="D599" s="38"/>
      <c r="E599" s="5"/>
      <c r="F599" s="5"/>
      <c r="G599" s="11"/>
      <c r="H599" s="38"/>
      <c r="I599" s="5"/>
      <c r="J599" s="5"/>
      <c r="K599" s="5"/>
      <c r="L599" s="21"/>
      <c r="M599" s="21"/>
      <c r="N599" s="21"/>
    </row>
    <row r="600" spans="1:14">
      <c r="A600" s="21"/>
      <c r="B600" s="21"/>
      <c r="C600" s="21"/>
      <c r="D600" s="38"/>
      <c r="E600" s="5"/>
      <c r="F600" s="5"/>
      <c r="G600" s="11"/>
      <c r="H600" s="38"/>
      <c r="I600" s="5"/>
      <c r="J600" s="5"/>
      <c r="K600" s="5"/>
      <c r="L600" s="21"/>
      <c r="M600" s="21"/>
      <c r="N600" s="21"/>
    </row>
    <row r="601" spans="1:14">
      <c r="A601" s="21"/>
      <c r="B601" s="21"/>
      <c r="C601" s="21"/>
      <c r="D601" s="38"/>
      <c r="E601" s="5"/>
      <c r="F601" s="5"/>
      <c r="G601" s="11"/>
      <c r="H601" s="38"/>
      <c r="I601" s="5"/>
      <c r="J601" s="5"/>
      <c r="K601" s="5"/>
      <c r="L601" s="21"/>
      <c r="M601" s="21"/>
      <c r="N601" s="21"/>
    </row>
    <row r="602" spans="1:14">
      <c r="A602" s="21"/>
      <c r="B602" s="21"/>
      <c r="C602" s="21"/>
      <c r="D602" s="38"/>
      <c r="E602" s="5"/>
      <c r="F602" s="5"/>
      <c r="G602" s="11"/>
      <c r="H602" s="38"/>
      <c r="I602" s="5"/>
      <c r="J602" s="5"/>
      <c r="K602" s="5"/>
      <c r="L602" s="21"/>
      <c r="M602" s="21"/>
      <c r="N602" s="21"/>
    </row>
    <row r="603" spans="1:14">
      <c r="A603" s="21"/>
      <c r="B603" s="21"/>
      <c r="C603" s="21"/>
      <c r="D603" s="38"/>
      <c r="E603" s="5"/>
      <c r="F603" s="5"/>
      <c r="G603" s="11"/>
      <c r="H603" s="38"/>
      <c r="I603" s="5"/>
      <c r="J603" s="5"/>
      <c r="K603" s="5"/>
      <c r="L603" s="21"/>
      <c r="M603" s="21"/>
      <c r="N603" s="21"/>
    </row>
    <row r="604" spans="1:14">
      <c r="A604" s="21"/>
      <c r="B604" s="21"/>
      <c r="C604" s="21"/>
      <c r="D604" s="38"/>
      <c r="E604" s="5"/>
      <c r="F604" s="5"/>
      <c r="G604" s="11"/>
      <c r="H604" s="38"/>
      <c r="I604" s="5"/>
      <c r="J604" s="5"/>
      <c r="K604" s="5"/>
      <c r="L604" s="21"/>
      <c r="M604" s="21"/>
      <c r="N604" s="21"/>
    </row>
    <row r="605" spans="1:14">
      <c r="A605" s="21"/>
      <c r="B605" s="21"/>
      <c r="C605" s="21"/>
      <c r="D605" s="38"/>
      <c r="E605" s="5"/>
      <c r="F605" s="5"/>
      <c r="G605" s="11"/>
      <c r="H605" s="38"/>
      <c r="I605" s="5"/>
      <c r="J605" s="5"/>
      <c r="K605" s="5"/>
      <c r="L605" s="21"/>
      <c r="M605" s="21"/>
      <c r="N605" s="21"/>
    </row>
    <row r="606" spans="1:14">
      <c r="A606" s="21"/>
      <c r="B606" s="21"/>
      <c r="C606" s="21"/>
      <c r="D606" s="38"/>
      <c r="E606" s="5"/>
      <c r="F606" s="5"/>
      <c r="G606" s="11"/>
      <c r="H606" s="38"/>
      <c r="I606" s="5"/>
      <c r="J606" s="5"/>
      <c r="K606" s="5"/>
      <c r="L606" s="21"/>
      <c r="M606" s="21"/>
      <c r="N606" s="21"/>
    </row>
    <row r="607" spans="1:14">
      <c r="A607" s="21"/>
      <c r="B607" s="21"/>
      <c r="C607" s="21"/>
      <c r="D607" s="38"/>
      <c r="E607" s="5"/>
      <c r="F607" s="5"/>
      <c r="G607" s="11"/>
      <c r="H607" s="38"/>
      <c r="I607" s="5"/>
      <c r="J607" s="5"/>
      <c r="K607" s="5"/>
      <c r="L607" s="21"/>
      <c r="M607" s="21"/>
      <c r="N607" s="21"/>
    </row>
    <row r="608" spans="1:14">
      <c r="A608" s="21"/>
      <c r="B608" s="21"/>
      <c r="C608" s="21"/>
      <c r="D608" s="38"/>
      <c r="E608" s="5"/>
      <c r="F608" s="5"/>
      <c r="G608" s="11"/>
      <c r="H608" s="38"/>
      <c r="I608" s="5"/>
      <c r="J608" s="5"/>
      <c r="K608" s="5"/>
      <c r="L608" s="21"/>
      <c r="M608" s="21"/>
      <c r="N608" s="21"/>
    </row>
    <row r="609" spans="1:14">
      <c r="A609" s="21"/>
      <c r="B609" s="21"/>
      <c r="C609" s="21"/>
      <c r="D609" s="38"/>
      <c r="E609" s="5"/>
      <c r="F609" s="5"/>
      <c r="G609" s="11"/>
      <c r="H609" s="38"/>
      <c r="I609" s="5"/>
      <c r="J609" s="5"/>
      <c r="K609" s="5"/>
      <c r="L609" s="21"/>
      <c r="M609" s="21"/>
      <c r="N609" s="21"/>
    </row>
    <row r="610" spans="1:14">
      <c r="A610" s="21"/>
      <c r="B610" s="21"/>
      <c r="C610" s="21"/>
      <c r="D610" s="38"/>
      <c r="E610" s="5"/>
      <c r="F610" s="5"/>
      <c r="G610" s="11"/>
      <c r="H610" s="38"/>
      <c r="I610" s="5"/>
      <c r="J610" s="5"/>
      <c r="K610" s="5"/>
      <c r="L610" s="21"/>
      <c r="M610" s="21"/>
      <c r="N610" s="21"/>
    </row>
    <row r="611" spans="1:14">
      <c r="A611" s="21"/>
      <c r="B611" s="21"/>
      <c r="C611" s="21"/>
      <c r="D611" s="38"/>
      <c r="E611" s="5"/>
      <c r="F611" s="5"/>
      <c r="G611" s="11"/>
      <c r="H611" s="38"/>
      <c r="I611" s="5"/>
      <c r="J611" s="5"/>
      <c r="K611" s="5"/>
      <c r="L611" s="21"/>
      <c r="M611" s="21"/>
      <c r="N611" s="21"/>
    </row>
    <row r="612" spans="1:14">
      <c r="A612" s="21"/>
      <c r="B612" s="21"/>
      <c r="C612" s="21"/>
      <c r="D612" s="38"/>
      <c r="E612" s="5"/>
      <c r="F612" s="5"/>
      <c r="G612" s="11"/>
      <c r="H612" s="38"/>
      <c r="I612" s="5"/>
      <c r="J612" s="5"/>
      <c r="K612" s="5"/>
      <c r="L612" s="21"/>
      <c r="M612" s="21"/>
      <c r="N612" s="21"/>
    </row>
    <row r="613" spans="1:14">
      <c r="A613" s="21"/>
      <c r="B613" s="21"/>
      <c r="C613" s="21"/>
      <c r="D613" s="38"/>
      <c r="E613" s="5"/>
      <c r="F613" s="5"/>
      <c r="G613" s="11"/>
      <c r="H613" s="38"/>
      <c r="I613" s="5"/>
      <c r="J613" s="5"/>
      <c r="K613" s="5"/>
      <c r="L613" s="21"/>
      <c r="M613" s="21"/>
      <c r="N613" s="21"/>
    </row>
    <row r="614" spans="1:14">
      <c r="A614" s="21"/>
      <c r="B614" s="21"/>
      <c r="C614" s="21"/>
      <c r="D614" s="38"/>
      <c r="E614" s="5"/>
      <c r="F614" s="5"/>
      <c r="G614" s="11"/>
      <c r="H614" s="38"/>
      <c r="I614" s="5"/>
      <c r="J614" s="5"/>
      <c r="K614" s="5"/>
      <c r="L614" s="21"/>
      <c r="M614" s="21"/>
      <c r="N614" s="21"/>
    </row>
    <row r="615" spans="1:14">
      <c r="A615" s="21"/>
      <c r="B615" s="21"/>
      <c r="C615" s="21"/>
      <c r="D615" s="38"/>
      <c r="E615" s="5"/>
      <c r="F615" s="5"/>
      <c r="G615" s="11"/>
      <c r="H615" s="38"/>
      <c r="I615" s="5"/>
      <c r="J615" s="5"/>
      <c r="K615" s="5"/>
      <c r="L615" s="21"/>
      <c r="M615" s="21"/>
      <c r="N615" s="21"/>
    </row>
    <row r="616" spans="1:14">
      <c r="A616" s="21"/>
      <c r="B616" s="21"/>
      <c r="C616" s="21"/>
      <c r="D616" s="38"/>
      <c r="E616" s="5"/>
      <c r="F616" s="5"/>
      <c r="G616" s="11"/>
      <c r="H616" s="38"/>
      <c r="I616" s="5"/>
      <c r="J616" s="5"/>
      <c r="K616" s="5"/>
      <c r="L616" s="21"/>
      <c r="M616" s="21"/>
      <c r="N616" s="21"/>
    </row>
    <row r="617" spans="1:14">
      <c r="A617" s="21"/>
      <c r="B617" s="21"/>
      <c r="C617" s="21"/>
      <c r="D617" s="38"/>
      <c r="E617" s="5"/>
      <c r="F617" s="5"/>
      <c r="G617" s="11"/>
      <c r="H617" s="38"/>
      <c r="I617" s="5"/>
      <c r="J617" s="5"/>
      <c r="K617" s="5"/>
      <c r="L617" s="21"/>
      <c r="M617" s="21"/>
      <c r="N617" s="21"/>
    </row>
    <row r="618" spans="1:14">
      <c r="A618" s="21"/>
      <c r="B618" s="21"/>
      <c r="C618" s="21"/>
      <c r="D618" s="38"/>
      <c r="E618" s="5"/>
      <c r="F618" s="5"/>
      <c r="G618" s="11"/>
      <c r="H618" s="38"/>
      <c r="I618" s="5"/>
      <c r="J618" s="5"/>
      <c r="K618" s="5"/>
      <c r="L618" s="21"/>
      <c r="M618" s="21"/>
      <c r="N618" s="21"/>
    </row>
    <row r="619" spans="1:14">
      <c r="A619" s="21"/>
      <c r="B619" s="21"/>
      <c r="C619" s="21"/>
      <c r="D619" s="38"/>
      <c r="E619" s="5"/>
      <c r="F619" s="5"/>
      <c r="G619" s="11"/>
      <c r="H619" s="38"/>
      <c r="I619" s="5"/>
      <c r="J619" s="5"/>
      <c r="K619" s="5"/>
      <c r="L619" s="21"/>
      <c r="M619" s="21"/>
      <c r="N619" s="21"/>
    </row>
    <row r="620" spans="1:14">
      <c r="A620" s="21"/>
      <c r="B620" s="21"/>
      <c r="C620" s="21"/>
      <c r="D620" s="38"/>
      <c r="E620" s="5"/>
      <c r="F620" s="5"/>
      <c r="G620" s="11"/>
      <c r="H620" s="38"/>
      <c r="I620" s="5"/>
      <c r="J620" s="5"/>
      <c r="K620" s="5"/>
      <c r="L620" s="21"/>
      <c r="M620" s="21"/>
      <c r="N620" s="21"/>
    </row>
    <row r="621" spans="1:14">
      <c r="A621" s="21"/>
      <c r="B621" s="21"/>
      <c r="C621" s="21"/>
      <c r="D621" s="38"/>
      <c r="E621" s="5"/>
      <c r="F621" s="5"/>
      <c r="G621" s="11"/>
      <c r="H621" s="38"/>
      <c r="I621" s="5"/>
      <c r="J621" s="5"/>
      <c r="K621" s="5"/>
      <c r="L621" s="21"/>
      <c r="M621" s="21"/>
      <c r="N621" s="21"/>
    </row>
    <row r="622" spans="1:14">
      <c r="A622" s="21"/>
      <c r="B622" s="21"/>
      <c r="C622" s="21"/>
      <c r="D622" s="38"/>
      <c r="E622" s="5"/>
      <c r="F622" s="5"/>
      <c r="G622" s="11"/>
      <c r="H622" s="38"/>
      <c r="I622" s="5"/>
      <c r="J622" s="5"/>
      <c r="K622" s="5"/>
      <c r="L622" s="21"/>
      <c r="M622" s="21"/>
      <c r="N622" s="21"/>
    </row>
    <row r="623" spans="1:14">
      <c r="A623" s="21"/>
      <c r="B623" s="21"/>
      <c r="C623" s="21"/>
      <c r="D623" s="38"/>
      <c r="E623" s="5"/>
      <c r="F623" s="5"/>
      <c r="G623" s="11"/>
      <c r="H623" s="38"/>
      <c r="I623" s="5"/>
      <c r="J623" s="5"/>
      <c r="K623" s="5"/>
      <c r="L623" s="21"/>
      <c r="M623" s="21"/>
      <c r="N623" s="21"/>
    </row>
    <row r="624" spans="1:14">
      <c r="A624" s="21"/>
      <c r="B624" s="21"/>
      <c r="C624" s="21"/>
      <c r="D624" s="38"/>
      <c r="E624" s="5"/>
      <c r="F624" s="5"/>
      <c r="G624" s="11"/>
      <c r="H624" s="38"/>
      <c r="I624" s="5"/>
      <c r="J624" s="5"/>
      <c r="K624" s="5"/>
      <c r="L624" s="21"/>
      <c r="M624" s="21"/>
      <c r="N624" s="21"/>
    </row>
    <row r="625" spans="1:14">
      <c r="A625" s="21"/>
      <c r="B625" s="21"/>
      <c r="C625" s="21"/>
      <c r="D625" s="38"/>
      <c r="E625" s="5"/>
      <c r="F625" s="5"/>
      <c r="G625" s="11"/>
      <c r="H625" s="38"/>
      <c r="I625" s="5"/>
      <c r="J625" s="5"/>
      <c r="K625" s="5"/>
      <c r="L625" s="21"/>
      <c r="M625" s="21"/>
      <c r="N625" s="21"/>
    </row>
    <row r="626" spans="1:14">
      <c r="A626" s="21"/>
      <c r="B626" s="21"/>
      <c r="C626" s="21"/>
      <c r="D626" s="38"/>
      <c r="E626" s="5"/>
      <c r="F626" s="5"/>
      <c r="G626" s="11"/>
      <c r="H626" s="38"/>
      <c r="I626" s="5"/>
      <c r="J626" s="5"/>
      <c r="K626" s="5"/>
      <c r="L626" s="21"/>
      <c r="M626" s="21"/>
      <c r="N626" s="21"/>
    </row>
    <row r="627" spans="1:14">
      <c r="A627" s="21"/>
      <c r="B627" s="21"/>
      <c r="C627" s="21"/>
      <c r="D627" s="38"/>
      <c r="E627" s="5"/>
      <c r="F627" s="5"/>
      <c r="G627" s="11"/>
      <c r="H627" s="38"/>
      <c r="I627" s="5"/>
      <c r="J627" s="5"/>
      <c r="K627" s="5"/>
      <c r="L627" s="21"/>
      <c r="M627" s="21"/>
      <c r="N627" s="21"/>
    </row>
    <row r="628" spans="1:14">
      <c r="A628" s="21"/>
      <c r="B628" s="21"/>
      <c r="C628" s="21"/>
      <c r="D628" s="38"/>
      <c r="E628" s="5"/>
      <c r="F628" s="5"/>
      <c r="G628" s="11"/>
      <c r="H628" s="38"/>
      <c r="I628" s="5"/>
      <c r="J628" s="5"/>
      <c r="K628" s="5"/>
      <c r="L628" s="21"/>
      <c r="M628" s="21"/>
      <c r="N628" s="21"/>
    </row>
    <row r="629" spans="1:14">
      <c r="A629" s="21"/>
      <c r="B629" s="21"/>
      <c r="C629" s="21"/>
      <c r="D629" s="38"/>
      <c r="E629" s="5"/>
      <c r="F629" s="5"/>
      <c r="G629" s="11"/>
      <c r="H629" s="38"/>
      <c r="I629" s="5"/>
      <c r="J629" s="5"/>
      <c r="K629" s="5"/>
      <c r="L629" s="21"/>
      <c r="M629" s="21"/>
      <c r="N629" s="21"/>
    </row>
    <row r="630" spans="1:14">
      <c r="A630" s="21"/>
      <c r="B630" s="21"/>
      <c r="C630" s="21"/>
      <c r="D630" s="38"/>
      <c r="E630" s="5"/>
      <c r="F630" s="5"/>
      <c r="G630" s="11"/>
      <c r="H630" s="38"/>
      <c r="I630" s="5"/>
      <c r="J630" s="5"/>
      <c r="K630" s="5"/>
      <c r="L630" s="21"/>
      <c r="M630" s="21"/>
      <c r="N630" s="21"/>
    </row>
    <row r="631" spans="1:14">
      <c r="A631" s="21"/>
      <c r="B631" s="21"/>
      <c r="C631" s="21"/>
      <c r="D631" s="38"/>
      <c r="E631" s="5"/>
      <c r="F631" s="5"/>
      <c r="G631" s="11"/>
      <c r="H631" s="38"/>
      <c r="I631" s="5"/>
      <c r="J631" s="5"/>
      <c r="K631" s="5"/>
      <c r="L631" s="21"/>
      <c r="M631" s="21"/>
      <c r="N631" s="21"/>
    </row>
    <row r="632" spans="1:14">
      <c r="A632" s="21"/>
      <c r="B632" s="21"/>
      <c r="C632" s="21"/>
      <c r="D632" s="38"/>
      <c r="E632" s="5"/>
      <c r="F632" s="5"/>
      <c r="G632" s="11"/>
      <c r="H632" s="38"/>
      <c r="I632" s="5"/>
      <c r="J632" s="5"/>
      <c r="K632" s="5"/>
      <c r="L632" s="21"/>
      <c r="M632" s="21"/>
      <c r="N632" s="21"/>
    </row>
    <row r="633" spans="1:14">
      <c r="A633" s="21"/>
      <c r="B633" s="21"/>
      <c r="C633" s="21"/>
      <c r="D633" s="38"/>
      <c r="E633" s="5"/>
      <c r="F633" s="5"/>
      <c r="G633" s="11"/>
      <c r="H633" s="38"/>
      <c r="I633" s="5"/>
      <c r="J633" s="5"/>
      <c r="K633" s="5"/>
      <c r="L633" s="21"/>
      <c r="M633" s="21"/>
      <c r="N633" s="21"/>
    </row>
    <row r="634" spans="1:14">
      <c r="A634" s="21"/>
      <c r="B634" s="21"/>
      <c r="C634" s="21"/>
      <c r="D634" s="38"/>
      <c r="E634" s="5"/>
      <c r="F634" s="5"/>
      <c r="G634" s="11"/>
      <c r="H634" s="38"/>
      <c r="I634" s="5"/>
      <c r="J634" s="5"/>
      <c r="K634" s="5"/>
      <c r="L634" s="21"/>
      <c r="M634" s="21"/>
      <c r="N634" s="21"/>
    </row>
    <row r="635" spans="1:14">
      <c r="A635" s="21"/>
      <c r="B635" s="21"/>
      <c r="C635" s="21"/>
      <c r="D635" s="38"/>
      <c r="E635" s="5"/>
      <c r="F635" s="5"/>
      <c r="G635" s="11"/>
      <c r="H635" s="38"/>
      <c r="I635" s="5"/>
      <c r="J635" s="5"/>
      <c r="K635" s="5"/>
      <c r="L635" s="21"/>
      <c r="M635" s="21"/>
      <c r="N635" s="21"/>
    </row>
    <row r="636" spans="1:14">
      <c r="A636" s="21"/>
      <c r="B636" s="21"/>
      <c r="C636" s="21"/>
      <c r="D636" s="38"/>
      <c r="E636" s="5"/>
      <c r="F636" s="5"/>
      <c r="G636" s="11"/>
      <c r="H636" s="38"/>
      <c r="I636" s="5"/>
      <c r="J636" s="5"/>
      <c r="K636" s="5"/>
      <c r="L636" s="21"/>
      <c r="M636" s="21"/>
      <c r="N636" s="21"/>
    </row>
    <row r="637" spans="1:14">
      <c r="A637" s="21"/>
      <c r="B637" s="21"/>
      <c r="C637" s="21"/>
      <c r="D637" s="38"/>
      <c r="E637" s="5"/>
      <c r="F637" s="5"/>
      <c r="G637" s="11"/>
      <c r="H637" s="38"/>
      <c r="I637" s="5"/>
      <c r="J637" s="5"/>
      <c r="K637" s="5"/>
      <c r="L637" s="21"/>
      <c r="M637" s="21"/>
      <c r="N637" s="21"/>
    </row>
    <row r="638" spans="1:14">
      <c r="A638" s="21"/>
      <c r="B638" s="21"/>
      <c r="C638" s="21"/>
      <c r="D638" s="38"/>
      <c r="E638" s="5"/>
      <c r="F638" s="5"/>
      <c r="G638" s="11"/>
      <c r="H638" s="38"/>
      <c r="I638" s="5"/>
      <c r="J638" s="5"/>
      <c r="K638" s="5"/>
      <c r="L638" s="21"/>
      <c r="M638" s="21"/>
      <c r="N638" s="21"/>
    </row>
    <row r="639" spans="1:14">
      <c r="A639" s="21"/>
      <c r="B639" s="21"/>
      <c r="C639" s="21"/>
      <c r="D639" s="38"/>
      <c r="E639" s="5"/>
      <c r="F639" s="5"/>
      <c r="G639" s="11"/>
      <c r="H639" s="38"/>
      <c r="I639" s="5"/>
      <c r="J639" s="5"/>
      <c r="K639" s="5"/>
      <c r="L639" s="21"/>
      <c r="M639" s="21"/>
      <c r="N639" s="21"/>
    </row>
    <row r="640" spans="1:14">
      <c r="A640" s="21"/>
      <c r="B640" s="21"/>
      <c r="C640" s="21"/>
      <c r="D640" s="38"/>
      <c r="E640" s="5"/>
      <c r="F640" s="5"/>
      <c r="G640" s="11"/>
      <c r="H640" s="38"/>
      <c r="I640" s="5"/>
      <c r="J640" s="5"/>
      <c r="K640" s="5"/>
      <c r="L640" s="21"/>
      <c r="M640" s="21"/>
      <c r="N640" s="21"/>
    </row>
    <row r="641" spans="1:14">
      <c r="A641" s="21"/>
      <c r="B641" s="21"/>
      <c r="C641" s="21"/>
      <c r="D641" s="38"/>
      <c r="E641" s="5"/>
      <c r="F641" s="5"/>
      <c r="G641" s="11"/>
      <c r="H641" s="38"/>
      <c r="I641" s="5"/>
      <c r="J641" s="5"/>
      <c r="K641" s="5"/>
      <c r="L641" s="21"/>
      <c r="M641" s="21"/>
      <c r="N641" s="21"/>
    </row>
    <row r="642" spans="1:14">
      <c r="A642" s="21"/>
      <c r="B642" s="21"/>
      <c r="C642" s="21"/>
      <c r="D642" s="38"/>
      <c r="E642" s="5"/>
      <c r="F642" s="5"/>
      <c r="G642" s="11"/>
      <c r="H642" s="38"/>
      <c r="I642" s="5"/>
      <c r="J642" s="5"/>
      <c r="K642" s="5"/>
      <c r="L642" s="21"/>
      <c r="M642" s="21"/>
      <c r="N642" s="21"/>
    </row>
    <row r="643" spans="1:14">
      <c r="A643" s="21"/>
      <c r="B643" s="21"/>
      <c r="C643" s="21"/>
      <c r="D643" s="38"/>
      <c r="E643" s="5"/>
      <c r="F643" s="5"/>
      <c r="G643" s="11"/>
      <c r="H643" s="38"/>
      <c r="I643" s="5"/>
      <c r="J643" s="5"/>
      <c r="K643" s="5"/>
      <c r="L643" s="21"/>
      <c r="M643" s="21"/>
      <c r="N643" s="21"/>
    </row>
    <row r="644" spans="1:14">
      <c r="A644" s="21"/>
      <c r="B644" s="21"/>
      <c r="C644" s="21"/>
      <c r="D644" s="38"/>
      <c r="E644" s="5"/>
      <c r="F644" s="5"/>
      <c r="G644" s="11"/>
      <c r="H644" s="38"/>
      <c r="I644" s="5"/>
      <c r="J644" s="5"/>
      <c r="K644" s="5"/>
      <c r="L644" s="21"/>
      <c r="M644" s="21"/>
      <c r="N644" s="21"/>
    </row>
    <row r="645" spans="1:14">
      <c r="A645" s="21"/>
      <c r="B645" s="21"/>
      <c r="C645" s="21"/>
      <c r="D645" s="38"/>
      <c r="E645" s="5"/>
      <c r="F645" s="5"/>
      <c r="G645" s="11"/>
      <c r="H645" s="38"/>
      <c r="I645" s="5"/>
      <c r="J645" s="5"/>
      <c r="K645" s="5"/>
      <c r="L645" s="21"/>
      <c r="M645" s="21"/>
      <c r="N645" s="21"/>
    </row>
    <row r="646" spans="1:14">
      <c r="A646" s="21"/>
      <c r="B646" s="21"/>
      <c r="C646" s="21"/>
      <c r="D646" s="38"/>
      <c r="E646" s="5"/>
      <c r="F646" s="5"/>
      <c r="G646" s="11"/>
      <c r="H646" s="38"/>
      <c r="I646" s="5"/>
      <c r="J646" s="5"/>
      <c r="K646" s="5"/>
      <c r="L646" s="21"/>
      <c r="M646" s="21"/>
      <c r="N646" s="21"/>
    </row>
    <row r="647" spans="1:14">
      <c r="A647" s="21"/>
      <c r="B647" s="21"/>
      <c r="C647" s="21"/>
      <c r="D647" s="38"/>
      <c r="E647" s="5"/>
      <c r="F647" s="5"/>
      <c r="G647" s="11"/>
      <c r="H647" s="38"/>
      <c r="I647" s="5"/>
      <c r="J647" s="5"/>
      <c r="K647" s="5"/>
      <c r="L647" s="21"/>
      <c r="M647" s="21"/>
      <c r="N647" s="21"/>
    </row>
    <row r="648" spans="1:14">
      <c r="A648" s="21"/>
      <c r="B648" s="21"/>
      <c r="C648" s="21"/>
      <c r="D648" s="38"/>
      <c r="E648" s="5"/>
      <c r="F648" s="5"/>
      <c r="G648" s="11"/>
      <c r="H648" s="38"/>
      <c r="I648" s="5"/>
      <c r="J648" s="5"/>
      <c r="K648" s="5"/>
      <c r="L648" s="21"/>
      <c r="M648" s="21"/>
      <c r="N648" s="21"/>
    </row>
    <row r="649" spans="1:14">
      <c r="A649" s="21"/>
      <c r="B649" s="21"/>
      <c r="C649" s="21"/>
      <c r="D649" s="38"/>
      <c r="E649" s="5"/>
      <c r="F649" s="5"/>
      <c r="G649" s="11"/>
      <c r="H649" s="38"/>
      <c r="I649" s="5"/>
      <c r="J649" s="5"/>
      <c r="K649" s="5"/>
      <c r="L649" s="21"/>
      <c r="M649" s="21"/>
      <c r="N649" s="21"/>
    </row>
    <row r="650" spans="1:14">
      <c r="A650" s="21"/>
      <c r="B650" s="21"/>
      <c r="C650" s="21"/>
      <c r="D650" s="38"/>
      <c r="E650" s="5"/>
      <c r="F650" s="5"/>
      <c r="G650" s="11"/>
      <c r="H650" s="38"/>
      <c r="I650" s="5"/>
      <c r="J650" s="5"/>
      <c r="K650" s="5"/>
      <c r="L650" s="21"/>
      <c r="M650" s="21"/>
      <c r="N650" s="21"/>
    </row>
    <row r="651" spans="1:14">
      <c r="A651" s="21"/>
      <c r="B651" s="21"/>
      <c r="C651" s="21"/>
      <c r="D651" s="38"/>
      <c r="E651" s="5"/>
      <c r="F651" s="5"/>
      <c r="G651" s="11"/>
      <c r="H651" s="38"/>
      <c r="I651" s="5"/>
      <c r="J651" s="5"/>
      <c r="K651" s="5"/>
      <c r="L651" s="21"/>
      <c r="M651" s="21"/>
      <c r="N651" s="21"/>
    </row>
    <row r="652" spans="1:14">
      <c r="A652" s="21"/>
      <c r="B652" s="21"/>
      <c r="C652" s="21"/>
      <c r="D652" s="38"/>
      <c r="E652" s="5"/>
      <c r="F652" s="5"/>
      <c r="G652" s="11"/>
      <c r="H652" s="38"/>
      <c r="I652" s="5"/>
      <c r="J652" s="5"/>
      <c r="K652" s="5"/>
      <c r="L652" s="21"/>
      <c r="M652" s="21"/>
      <c r="N652" s="21"/>
    </row>
    <row r="653" spans="1:14">
      <c r="A653" s="21"/>
      <c r="B653" s="21"/>
      <c r="C653" s="21"/>
      <c r="D653" s="38"/>
      <c r="E653" s="5"/>
      <c r="F653" s="5"/>
      <c r="G653" s="11"/>
      <c r="H653" s="38"/>
      <c r="I653" s="5"/>
      <c r="J653" s="5"/>
      <c r="K653" s="5"/>
      <c r="L653" s="21"/>
      <c r="M653" s="21"/>
      <c r="N653" s="21"/>
    </row>
    <row r="654" spans="1:14">
      <c r="A654" s="21"/>
      <c r="B654" s="21"/>
      <c r="C654" s="21"/>
      <c r="D654" s="38"/>
      <c r="E654" s="5"/>
      <c r="F654" s="5"/>
      <c r="G654" s="11"/>
      <c r="H654" s="38"/>
      <c r="I654" s="5"/>
      <c r="J654" s="5"/>
      <c r="K654" s="5"/>
      <c r="L654" s="21"/>
      <c r="M654" s="21"/>
      <c r="N654" s="21"/>
    </row>
    <row r="655" spans="1:14">
      <c r="A655" s="21"/>
      <c r="B655" s="21"/>
      <c r="C655" s="21"/>
      <c r="D655" s="38"/>
      <c r="E655" s="5"/>
      <c r="F655" s="5"/>
      <c r="G655" s="11"/>
      <c r="H655" s="38"/>
      <c r="I655" s="5"/>
      <c r="J655" s="5"/>
      <c r="K655" s="5"/>
      <c r="L655" s="21"/>
      <c r="M655" s="21"/>
      <c r="N655" s="21"/>
    </row>
    <row r="656" spans="1:14">
      <c r="A656" s="21"/>
      <c r="B656" s="21"/>
      <c r="C656" s="21"/>
      <c r="D656" s="38"/>
      <c r="E656" s="5"/>
      <c r="F656" s="5"/>
      <c r="G656" s="11"/>
      <c r="H656" s="38"/>
      <c r="I656" s="5"/>
      <c r="J656" s="5"/>
      <c r="K656" s="5"/>
      <c r="L656" s="21"/>
      <c r="M656" s="21"/>
      <c r="N656" s="21"/>
    </row>
    <row r="657" spans="1:14">
      <c r="A657" s="21"/>
      <c r="B657" s="21"/>
      <c r="C657" s="21"/>
      <c r="D657" s="38"/>
      <c r="E657" s="5"/>
      <c r="F657" s="5"/>
      <c r="G657" s="11"/>
      <c r="H657" s="38"/>
      <c r="I657" s="5"/>
      <c r="J657" s="5"/>
      <c r="K657" s="5"/>
      <c r="L657" s="21"/>
      <c r="M657" s="21"/>
      <c r="N657" s="21"/>
    </row>
    <row r="658" spans="1:14">
      <c r="A658" s="21"/>
      <c r="B658" s="21"/>
      <c r="C658" s="21"/>
      <c r="D658" s="38"/>
      <c r="E658" s="5"/>
      <c r="F658" s="5"/>
      <c r="G658" s="11"/>
      <c r="H658" s="38"/>
      <c r="I658" s="5"/>
      <c r="J658" s="5"/>
      <c r="K658" s="5"/>
      <c r="L658" s="21"/>
      <c r="M658" s="21"/>
      <c r="N658" s="21"/>
    </row>
    <row r="659" spans="1:14">
      <c r="A659" s="21"/>
      <c r="B659" s="21"/>
      <c r="C659" s="21"/>
      <c r="D659" s="38"/>
      <c r="E659" s="5"/>
      <c r="F659" s="5"/>
      <c r="G659" s="11"/>
      <c r="H659" s="38"/>
      <c r="I659" s="5"/>
      <c r="J659" s="5"/>
      <c r="K659" s="5"/>
      <c r="L659" s="21"/>
      <c r="M659" s="21"/>
      <c r="N659" s="21"/>
    </row>
    <row r="660" spans="1:14">
      <c r="A660" s="21"/>
      <c r="B660" s="21"/>
      <c r="C660" s="21"/>
      <c r="D660" s="38"/>
      <c r="E660" s="5"/>
      <c r="F660" s="5"/>
      <c r="G660" s="11"/>
      <c r="H660" s="38"/>
      <c r="I660" s="5"/>
      <c r="J660" s="5"/>
      <c r="K660" s="5"/>
      <c r="L660" s="21"/>
      <c r="M660" s="21"/>
      <c r="N660" s="21"/>
    </row>
    <row r="661" spans="1:14">
      <c r="A661" s="21"/>
      <c r="B661" s="21"/>
      <c r="C661" s="21"/>
      <c r="D661" s="38"/>
      <c r="E661" s="5"/>
      <c r="F661" s="5"/>
      <c r="G661" s="11"/>
      <c r="H661" s="38"/>
      <c r="I661" s="5"/>
      <c r="J661" s="5"/>
      <c r="K661" s="5"/>
      <c r="L661" s="21"/>
      <c r="M661" s="21"/>
      <c r="N661" s="21"/>
    </row>
    <row r="662" spans="1:14">
      <c r="A662" s="21"/>
      <c r="B662" s="21"/>
      <c r="C662" s="21"/>
      <c r="D662" s="38"/>
      <c r="E662" s="5"/>
      <c r="F662" s="5"/>
      <c r="G662" s="11"/>
      <c r="H662" s="38"/>
      <c r="I662" s="5"/>
      <c r="J662" s="5"/>
      <c r="K662" s="5"/>
      <c r="L662" s="21"/>
      <c r="M662" s="21"/>
      <c r="N662" s="21"/>
    </row>
    <row r="663" spans="1:14">
      <c r="A663" s="21"/>
      <c r="B663" s="21"/>
      <c r="C663" s="21"/>
      <c r="D663" s="38"/>
      <c r="E663" s="5"/>
      <c r="F663" s="5"/>
      <c r="G663" s="11"/>
      <c r="H663" s="38"/>
      <c r="I663" s="5"/>
      <c r="J663" s="5"/>
      <c r="K663" s="5"/>
      <c r="L663" s="21"/>
      <c r="M663" s="21"/>
      <c r="N663" s="21"/>
    </row>
    <row r="664" spans="1:14">
      <c r="A664" s="21"/>
      <c r="B664" s="21"/>
      <c r="C664" s="21"/>
      <c r="D664" s="38"/>
      <c r="E664" s="5"/>
      <c r="F664" s="5"/>
      <c r="G664" s="11"/>
      <c r="H664" s="38"/>
      <c r="I664" s="5"/>
      <c r="J664" s="5"/>
      <c r="K664" s="5"/>
      <c r="L664" s="21"/>
      <c r="M664" s="21"/>
      <c r="N664" s="21"/>
    </row>
    <row r="665" spans="1:14">
      <c r="A665" s="21"/>
      <c r="B665" s="21"/>
      <c r="C665" s="21"/>
      <c r="D665" s="38"/>
      <c r="E665" s="5"/>
      <c r="F665" s="5"/>
      <c r="G665" s="11"/>
      <c r="H665" s="38"/>
      <c r="I665" s="5"/>
      <c r="J665" s="5"/>
      <c r="K665" s="5"/>
      <c r="L665" s="21"/>
      <c r="M665" s="21"/>
      <c r="N665" s="21"/>
    </row>
    <row r="666" spans="1:14">
      <c r="A666" s="21"/>
      <c r="B666" s="21"/>
      <c r="C666" s="21"/>
      <c r="D666" s="38"/>
      <c r="E666" s="5"/>
      <c r="F666" s="5"/>
      <c r="G666" s="11"/>
      <c r="H666" s="38"/>
      <c r="I666" s="5"/>
      <c r="J666" s="5"/>
      <c r="K666" s="5"/>
      <c r="L666" s="21"/>
      <c r="M666" s="21"/>
      <c r="N666" s="21"/>
    </row>
    <row r="667" spans="1:14">
      <c r="A667" s="21"/>
      <c r="B667" s="21"/>
      <c r="C667" s="21"/>
      <c r="D667" s="38"/>
      <c r="E667" s="5"/>
      <c r="F667" s="5"/>
      <c r="G667" s="11"/>
      <c r="H667" s="38"/>
      <c r="I667" s="5"/>
      <c r="J667" s="5"/>
      <c r="K667" s="5"/>
      <c r="L667" s="21"/>
      <c r="M667" s="21"/>
      <c r="N667" s="21"/>
    </row>
    <row r="668" spans="1:14">
      <c r="A668" s="21"/>
      <c r="B668" s="21"/>
      <c r="C668" s="21"/>
      <c r="D668" s="38"/>
      <c r="E668" s="5"/>
      <c r="F668" s="5"/>
      <c r="G668" s="11"/>
      <c r="H668" s="38"/>
      <c r="I668" s="5"/>
      <c r="J668" s="5"/>
      <c r="K668" s="5"/>
      <c r="L668" s="21"/>
      <c r="M668" s="21"/>
      <c r="N668" s="21"/>
    </row>
    <row r="669" spans="1:14">
      <c r="A669" s="21"/>
      <c r="B669" s="21"/>
      <c r="C669" s="21"/>
      <c r="D669" s="38"/>
      <c r="E669" s="5"/>
      <c r="F669" s="5"/>
      <c r="G669" s="11"/>
      <c r="H669" s="38"/>
      <c r="I669" s="5"/>
      <c r="J669" s="5"/>
      <c r="K669" s="5"/>
      <c r="L669" s="21"/>
      <c r="M669" s="21"/>
      <c r="N669" s="21"/>
    </row>
    <row r="670" spans="1:14">
      <c r="A670" s="21"/>
      <c r="B670" s="21"/>
      <c r="C670" s="21"/>
      <c r="D670" s="38"/>
      <c r="E670" s="5"/>
      <c r="F670" s="5"/>
      <c r="G670" s="11"/>
      <c r="H670" s="38"/>
      <c r="I670" s="5"/>
      <c r="J670" s="5"/>
      <c r="K670" s="5"/>
      <c r="L670" s="21"/>
      <c r="M670" s="21"/>
      <c r="N670" s="21"/>
    </row>
    <row r="671" spans="1:14">
      <c r="A671" s="21"/>
      <c r="B671" s="21"/>
      <c r="C671" s="21"/>
      <c r="D671" s="38"/>
      <c r="E671" s="5"/>
      <c r="F671" s="5"/>
      <c r="G671" s="11"/>
      <c r="H671" s="38"/>
      <c r="I671" s="5"/>
      <c r="J671" s="5"/>
      <c r="K671" s="5"/>
      <c r="L671" s="21"/>
      <c r="M671" s="21"/>
      <c r="N671" s="21"/>
    </row>
    <row r="672" spans="1:14">
      <c r="A672" s="21"/>
      <c r="B672" s="21"/>
      <c r="C672" s="21"/>
      <c r="D672" s="38"/>
      <c r="E672" s="5"/>
      <c r="F672" s="5"/>
      <c r="G672" s="11"/>
      <c r="H672" s="38"/>
      <c r="I672" s="5"/>
      <c r="J672" s="5"/>
      <c r="K672" s="5"/>
      <c r="L672" s="21"/>
      <c r="M672" s="21"/>
      <c r="N672" s="21"/>
    </row>
    <row r="673" spans="1:14">
      <c r="A673" s="21"/>
      <c r="B673" s="21"/>
      <c r="C673" s="21"/>
      <c r="D673" s="38"/>
      <c r="E673" s="5"/>
      <c r="F673" s="5"/>
      <c r="G673" s="11"/>
      <c r="H673" s="38"/>
      <c r="I673" s="5"/>
      <c r="J673" s="5"/>
      <c r="K673" s="5"/>
      <c r="L673" s="21"/>
      <c r="M673" s="21"/>
      <c r="N673" s="21"/>
    </row>
    <row r="674" spans="1:14">
      <c r="A674" s="21"/>
      <c r="B674" s="21"/>
      <c r="C674" s="21"/>
      <c r="D674" s="38"/>
      <c r="E674" s="5"/>
      <c r="F674" s="5"/>
      <c r="G674" s="11"/>
      <c r="H674" s="38"/>
      <c r="I674" s="5"/>
      <c r="J674" s="5"/>
      <c r="K674" s="5"/>
      <c r="L674" s="21"/>
      <c r="M674" s="21"/>
      <c r="N674" s="21"/>
    </row>
    <row r="675" spans="1:14">
      <c r="A675" s="21"/>
      <c r="B675" s="21"/>
      <c r="C675" s="21"/>
      <c r="D675" s="38"/>
      <c r="E675" s="5"/>
      <c r="F675" s="5"/>
      <c r="G675" s="11"/>
      <c r="H675" s="38"/>
      <c r="I675" s="5"/>
      <c r="J675" s="5"/>
      <c r="K675" s="5"/>
      <c r="L675" s="21"/>
      <c r="M675" s="21"/>
      <c r="N675" s="21"/>
    </row>
    <row r="676" spans="1:14">
      <c r="A676" s="21"/>
      <c r="B676" s="21"/>
      <c r="C676" s="21"/>
      <c r="D676" s="38"/>
      <c r="E676" s="5"/>
      <c r="F676" s="5"/>
      <c r="G676" s="11"/>
      <c r="H676" s="38"/>
      <c r="I676" s="5"/>
      <c r="J676" s="5"/>
      <c r="K676" s="5"/>
      <c r="L676" s="21"/>
      <c r="M676" s="21"/>
      <c r="N676" s="21"/>
    </row>
    <row r="677" spans="1:14">
      <c r="A677" s="21"/>
      <c r="B677" s="21"/>
      <c r="C677" s="21"/>
      <c r="D677" s="38"/>
      <c r="E677" s="5"/>
      <c r="F677" s="5"/>
      <c r="G677" s="11"/>
      <c r="H677" s="38"/>
      <c r="I677" s="5"/>
      <c r="J677" s="5"/>
      <c r="K677" s="5"/>
      <c r="L677" s="21"/>
      <c r="M677" s="21"/>
      <c r="N677" s="21"/>
    </row>
    <row r="678" spans="1:14">
      <c r="A678" s="21"/>
      <c r="B678" s="21"/>
      <c r="C678" s="21"/>
      <c r="D678" s="38"/>
      <c r="E678" s="5"/>
      <c r="F678" s="5"/>
      <c r="G678" s="11"/>
      <c r="H678" s="38"/>
      <c r="I678" s="5"/>
      <c r="J678" s="5"/>
      <c r="K678" s="5"/>
      <c r="L678" s="21"/>
      <c r="M678" s="21"/>
      <c r="N678" s="21"/>
    </row>
    <row r="679" spans="1:14">
      <c r="A679" s="21"/>
      <c r="B679" s="21"/>
      <c r="C679" s="21"/>
      <c r="D679" s="38"/>
      <c r="E679" s="5"/>
      <c r="F679" s="5"/>
      <c r="G679" s="11"/>
      <c r="H679" s="38"/>
      <c r="I679" s="5"/>
      <c r="J679" s="5"/>
      <c r="K679" s="5"/>
      <c r="L679" s="21"/>
      <c r="M679" s="21"/>
      <c r="N679" s="21"/>
    </row>
    <row r="680" spans="1:14">
      <c r="A680" s="21"/>
      <c r="B680" s="21"/>
      <c r="C680" s="21"/>
      <c r="D680" s="38"/>
      <c r="E680" s="5"/>
      <c r="F680" s="5"/>
      <c r="G680" s="11"/>
      <c r="H680" s="38"/>
      <c r="I680" s="5"/>
      <c r="J680" s="5"/>
      <c r="K680" s="5"/>
      <c r="L680" s="21"/>
      <c r="M680" s="21"/>
      <c r="N680" s="21"/>
    </row>
    <row r="681" spans="1:14">
      <c r="A681" s="21"/>
      <c r="B681" s="21"/>
      <c r="C681" s="21"/>
      <c r="D681" s="38"/>
      <c r="E681" s="5"/>
      <c r="F681" s="5"/>
      <c r="G681" s="11"/>
      <c r="H681" s="38"/>
      <c r="I681" s="5"/>
      <c r="J681" s="5"/>
      <c r="K681" s="5"/>
      <c r="L681" s="21"/>
      <c r="M681" s="21"/>
      <c r="N681" s="21"/>
    </row>
    <row r="682" spans="1:14">
      <c r="A682" s="21"/>
      <c r="B682" s="21"/>
      <c r="C682" s="21"/>
      <c r="D682" s="38"/>
      <c r="E682" s="5"/>
      <c r="F682" s="5"/>
      <c r="G682" s="11"/>
      <c r="H682" s="38"/>
      <c r="I682" s="5"/>
      <c r="J682" s="5"/>
      <c r="K682" s="5"/>
      <c r="L682" s="21"/>
      <c r="M682" s="21"/>
      <c r="N682" s="21"/>
    </row>
    <row r="683" spans="1:14">
      <c r="A683" s="21"/>
      <c r="B683" s="21"/>
      <c r="C683" s="21"/>
      <c r="D683" s="38"/>
      <c r="E683" s="5"/>
      <c r="F683" s="5"/>
      <c r="G683" s="11"/>
      <c r="H683" s="38"/>
      <c r="I683" s="5"/>
      <c r="J683" s="5"/>
      <c r="K683" s="5"/>
      <c r="L683" s="21"/>
      <c r="M683" s="21"/>
      <c r="N683" s="21"/>
    </row>
    <row r="684" spans="1:14">
      <c r="A684" s="21"/>
      <c r="B684" s="21"/>
      <c r="C684" s="21"/>
      <c r="D684" s="38"/>
      <c r="E684" s="5"/>
      <c r="F684" s="5"/>
      <c r="G684" s="11"/>
      <c r="H684" s="38"/>
      <c r="I684" s="5"/>
      <c r="J684" s="5"/>
      <c r="K684" s="5"/>
      <c r="L684" s="21"/>
      <c r="M684" s="21"/>
      <c r="N684" s="21"/>
    </row>
    <row r="685" spans="1:14">
      <c r="A685" s="21"/>
      <c r="B685" s="21"/>
      <c r="C685" s="21"/>
      <c r="D685" s="38"/>
      <c r="E685" s="5"/>
      <c r="F685" s="5"/>
      <c r="G685" s="11"/>
      <c r="H685" s="38"/>
      <c r="I685" s="5"/>
      <c r="J685" s="5"/>
      <c r="K685" s="5"/>
      <c r="L685" s="21"/>
      <c r="M685" s="21"/>
      <c r="N685" s="21"/>
    </row>
    <row r="686" spans="1:14">
      <c r="A686" s="21"/>
      <c r="B686" s="21"/>
      <c r="C686" s="21"/>
      <c r="D686" s="38"/>
      <c r="E686" s="5"/>
      <c r="F686" s="5"/>
      <c r="G686" s="11"/>
      <c r="H686" s="38"/>
      <c r="I686" s="5"/>
      <c r="J686" s="5"/>
      <c r="K686" s="5"/>
      <c r="L686" s="21"/>
      <c r="M686" s="21"/>
      <c r="N686" s="21"/>
    </row>
    <row r="687" spans="1:14">
      <c r="A687" s="21"/>
      <c r="B687" s="21"/>
      <c r="C687" s="21"/>
      <c r="D687" s="38"/>
      <c r="E687" s="5"/>
      <c r="F687" s="5"/>
      <c r="G687" s="11"/>
      <c r="H687" s="38"/>
      <c r="I687" s="5"/>
      <c r="J687" s="5"/>
      <c r="K687" s="5"/>
      <c r="L687" s="21"/>
      <c r="M687" s="21"/>
      <c r="N687" s="21"/>
    </row>
    <row r="688" spans="1:14">
      <c r="A688" s="21"/>
      <c r="B688" s="21"/>
      <c r="C688" s="21"/>
      <c r="D688" s="38"/>
      <c r="E688" s="5"/>
      <c r="F688" s="5"/>
      <c r="G688" s="11"/>
      <c r="H688" s="38"/>
      <c r="I688" s="5"/>
      <c r="J688" s="5"/>
      <c r="K688" s="5"/>
      <c r="L688" s="21"/>
      <c r="M688" s="21"/>
      <c r="N688" s="21"/>
    </row>
    <row r="689" spans="1:14">
      <c r="A689" s="21"/>
      <c r="B689" s="21"/>
      <c r="C689" s="21"/>
      <c r="D689" s="38"/>
      <c r="E689" s="5"/>
      <c r="F689" s="5"/>
      <c r="G689" s="11"/>
      <c r="H689" s="38"/>
      <c r="I689" s="5"/>
      <c r="J689" s="5"/>
      <c r="K689" s="5"/>
      <c r="L689" s="21"/>
      <c r="M689" s="21"/>
      <c r="N689" s="21"/>
    </row>
    <row r="690" spans="1:14">
      <c r="A690" s="21"/>
      <c r="B690" s="21"/>
      <c r="C690" s="21"/>
      <c r="D690" s="38"/>
      <c r="E690" s="5"/>
      <c r="F690" s="5"/>
      <c r="G690" s="11"/>
      <c r="H690" s="38"/>
      <c r="I690" s="5"/>
      <c r="J690" s="5"/>
      <c r="K690" s="5"/>
      <c r="L690" s="21"/>
      <c r="M690" s="21"/>
      <c r="N690" s="21"/>
    </row>
    <row r="691" spans="1:14">
      <c r="A691" s="21"/>
      <c r="B691" s="21"/>
      <c r="C691" s="21"/>
      <c r="D691" s="38"/>
      <c r="E691" s="5"/>
      <c r="F691" s="5"/>
      <c r="G691" s="11"/>
      <c r="H691" s="38"/>
      <c r="I691" s="5"/>
      <c r="J691" s="5"/>
      <c r="K691" s="5"/>
      <c r="L691" s="21"/>
      <c r="M691" s="21"/>
      <c r="N691" s="21"/>
    </row>
    <row r="692" spans="1:14">
      <c r="A692" s="21"/>
      <c r="B692" s="21"/>
      <c r="C692" s="21"/>
      <c r="D692" s="38"/>
      <c r="E692" s="5"/>
      <c r="F692" s="5"/>
      <c r="G692" s="11"/>
      <c r="H692" s="38"/>
      <c r="I692" s="5"/>
      <c r="J692" s="5"/>
      <c r="K692" s="5"/>
      <c r="L692" s="21"/>
      <c r="M692" s="21"/>
      <c r="N692" s="21"/>
    </row>
    <row r="693" spans="1:14">
      <c r="A693" s="21"/>
      <c r="B693" s="21"/>
      <c r="C693" s="21"/>
      <c r="D693" s="38"/>
      <c r="E693" s="5"/>
      <c r="F693" s="5"/>
      <c r="G693" s="11"/>
      <c r="H693" s="38"/>
      <c r="I693" s="5"/>
      <c r="J693" s="5"/>
      <c r="K693" s="5"/>
      <c r="L693" s="21"/>
      <c r="M693" s="21"/>
      <c r="N693" s="21"/>
    </row>
    <row r="694" spans="1:14">
      <c r="A694" s="21"/>
      <c r="B694" s="21"/>
      <c r="C694" s="21"/>
      <c r="D694" s="38"/>
      <c r="E694" s="5"/>
      <c r="F694" s="5"/>
      <c r="G694" s="11"/>
      <c r="H694" s="38"/>
      <c r="I694" s="5"/>
      <c r="J694" s="5"/>
      <c r="K694" s="5"/>
      <c r="L694" s="21"/>
      <c r="M694" s="21"/>
      <c r="N694" s="21"/>
    </row>
    <row r="695" spans="1:14">
      <c r="A695" s="21"/>
      <c r="B695" s="21"/>
      <c r="C695" s="21"/>
      <c r="D695" s="38"/>
      <c r="E695" s="5"/>
      <c r="F695" s="5"/>
      <c r="G695" s="11"/>
      <c r="H695" s="38"/>
      <c r="I695" s="5"/>
      <c r="J695" s="5"/>
      <c r="K695" s="5"/>
      <c r="L695" s="21"/>
      <c r="M695" s="21"/>
      <c r="N695" s="21"/>
    </row>
    <row r="696" spans="1:14">
      <c r="A696" s="21"/>
      <c r="B696" s="21"/>
      <c r="C696" s="21"/>
      <c r="D696" s="38"/>
      <c r="E696" s="5"/>
      <c r="F696" s="5"/>
      <c r="G696" s="11"/>
      <c r="H696" s="38"/>
      <c r="I696" s="5"/>
      <c r="J696" s="5"/>
      <c r="K696" s="5"/>
      <c r="L696" s="21"/>
      <c r="M696" s="21"/>
      <c r="N696" s="21"/>
    </row>
    <row r="697" spans="1:14">
      <c r="A697" s="21"/>
      <c r="B697" s="21"/>
      <c r="C697" s="21"/>
      <c r="D697" s="38"/>
      <c r="E697" s="5"/>
      <c r="F697" s="5"/>
      <c r="G697" s="11"/>
      <c r="H697" s="38"/>
      <c r="I697" s="5"/>
      <c r="J697" s="5"/>
      <c r="K697" s="5"/>
      <c r="L697" s="21"/>
      <c r="M697" s="21"/>
      <c r="N697" s="21"/>
    </row>
    <row r="698" spans="1:14">
      <c r="A698" s="21"/>
      <c r="B698" s="21"/>
      <c r="C698" s="21"/>
      <c r="D698" s="38"/>
      <c r="E698" s="5"/>
      <c r="F698" s="5"/>
      <c r="G698" s="11"/>
      <c r="H698" s="38"/>
      <c r="I698" s="5"/>
      <c r="J698" s="5"/>
      <c r="K698" s="5"/>
      <c r="L698" s="21"/>
      <c r="M698" s="21"/>
      <c r="N698" s="21"/>
    </row>
    <row r="699" spans="1:14">
      <c r="A699" s="21"/>
      <c r="B699" s="21"/>
      <c r="C699" s="21"/>
      <c r="D699" s="38"/>
      <c r="E699" s="5"/>
      <c r="F699" s="5"/>
      <c r="G699" s="11"/>
      <c r="H699" s="38"/>
      <c r="I699" s="5"/>
      <c r="J699" s="5"/>
      <c r="K699" s="5"/>
      <c r="L699" s="21"/>
      <c r="M699" s="21"/>
      <c r="N699" s="21"/>
    </row>
    <row r="700" spans="1:14">
      <c r="A700" s="21"/>
      <c r="B700" s="21"/>
      <c r="C700" s="21"/>
      <c r="D700" s="38"/>
      <c r="E700" s="5"/>
      <c r="F700" s="5"/>
      <c r="G700" s="11"/>
      <c r="H700" s="38"/>
      <c r="I700" s="5"/>
      <c r="J700" s="5"/>
      <c r="K700" s="5"/>
      <c r="L700" s="21"/>
      <c r="M700" s="21"/>
      <c r="N700" s="21"/>
    </row>
    <row r="701" spans="1:14">
      <c r="A701" s="21"/>
      <c r="B701" s="21"/>
      <c r="C701" s="21"/>
      <c r="D701" s="38"/>
      <c r="E701" s="5"/>
      <c r="F701" s="5"/>
      <c r="G701" s="11"/>
      <c r="H701" s="38"/>
      <c r="I701" s="5"/>
      <c r="J701" s="5"/>
      <c r="K701" s="5"/>
      <c r="L701" s="21"/>
      <c r="M701" s="21"/>
      <c r="N701" s="21"/>
    </row>
    <row r="702" spans="1:14">
      <c r="A702" s="21"/>
      <c r="B702" s="21"/>
      <c r="C702" s="21"/>
      <c r="D702" s="38"/>
      <c r="E702" s="5"/>
      <c r="F702" s="5"/>
      <c r="G702" s="11"/>
      <c r="H702" s="38"/>
      <c r="I702" s="5"/>
      <c r="J702" s="5"/>
      <c r="K702" s="5"/>
      <c r="L702" s="21"/>
      <c r="M702" s="21"/>
      <c r="N702" s="21"/>
    </row>
    <row r="703" spans="1:14">
      <c r="A703" s="21"/>
      <c r="B703" s="21"/>
      <c r="C703" s="21"/>
      <c r="D703" s="38"/>
      <c r="E703" s="5"/>
      <c r="F703" s="5"/>
      <c r="G703" s="11"/>
      <c r="H703" s="38"/>
      <c r="I703" s="5"/>
      <c r="J703" s="5"/>
      <c r="K703" s="5"/>
      <c r="L703" s="21"/>
      <c r="M703" s="21"/>
      <c r="N703" s="21"/>
    </row>
    <row r="704" spans="1:14">
      <c r="A704" s="21"/>
      <c r="B704" s="21"/>
      <c r="C704" s="21"/>
      <c r="D704" s="38"/>
      <c r="E704" s="5"/>
      <c r="F704" s="5"/>
      <c r="G704" s="11"/>
      <c r="H704" s="38"/>
      <c r="I704" s="5"/>
      <c r="J704" s="5"/>
      <c r="K704" s="5"/>
      <c r="L704" s="21"/>
      <c r="M704" s="21"/>
      <c r="N704" s="21"/>
    </row>
    <row r="705" spans="1:14">
      <c r="A705" s="21"/>
      <c r="B705" s="21"/>
      <c r="C705" s="21"/>
      <c r="D705" s="38"/>
      <c r="E705" s="5"/>
      <c r="F705" s="5"/>
      <c r="G705" s="11"/>
      <c r="H705" s="38"/>
      <c r="I705" s="5"/>
      <c r="J705" s="5"/>
      <c r="K705" s="5"/>
      <c r="L705" s="21"/>
      <c r="M705" s="21"/>
      <c r="N705" s="21"/>
    </row>
    <row r="706" spans="1:14">
      <c r="A706" s="21"/>
      <c r="B706" s="21"/>
      <c r="C706" s="21"/>
      <c r="D706" s="38"/>
      <c r="E706" s="5"/>
      <c r="F706" s="5"/>
      <c r="G706" s="11"/>
      <c r="H706" s="38"/>
      <c r="I706" s="5"/>
      <c r="J706" s="5"/>
      <c r="K706" s="5"/>
      <c r="L706" s="21"/>
      <c r="M706" s="21"/>
      <c r="N706" s="21"/>
    </row>
    <row r="707" spans="1:14">
      <c r="A707" s="21"/>
      <c r="B707" s="21"/>
      <c r="C707" s="21"/>
      <c r="D707" s="38"/>
      <c r="E707" s="5"/>
      <c r="F707" s="5"/>
      <c r="G707" s="11"/>
      <c r="H707" s="38"/>
      <c r="I707" s="5"/>
      <c r="J707" s="5"/>
      <c r="K707" s="5"/>
      <c r="L707" s="21"/>
      <c r="M707" s="21"/>
      <c r="N707" s="21"/>
    </row>
    <row r="708" spans="1:14">
      <c r="A708" s="21"/>
      <c r="B708" s="21"/>
      <c r="C708" s="21"/>
      <c r="D708" s="38"/>
      <c r="E708" s="5"/>
      <c r="F708" s="5"/>
      <c r="G708" s="11"/>
      <c r="H708" s="38"/>
      <c r="I708" s="5"/>
      <c r="J708" s="5"/>
      <c r="K708" s="5"/>
      <c r="L708" s="21"/>
      <c r="M708" s="21"/>
      <c r="N708" s="21"/>
    </row>
    <row r="709" spans="1:14">
      <c r="A709" s="21"/>
      <c r="B709" s="21"/>
      <c r="C709" s="21"/>
      <c r="D709" s="38"/>
      <c r="E709" s="5"/>
      <c r="F709" s="5"/>
      <c r="G709" s="11"/>
      <c r="H709" s="38"/>
      <c r="I709" s="5"/>
      <c r="J709" s="5"/>
      <c r="K709" s="5"/>
      <c r="L709" s="21"/>
      <c r="M709" s="21"/>
      <c r="N709" s="21"/>
    </row>
    <row r="710" spans="1:14">
      <c r="A710" s="21"/>
      <c r="B710" s="21"/>
      <c r="C710" s="21"/>
      <c r="D710" s="38"/>
      <c r="E710" s="5"/>
      <c r="F710" s="5"/>
      <c r="G710" s="11"/>
      <c r="H710" s="38"/>
      <c r="I710" s="5"/>
      <c r="J710" s="5"/>
      <c r="K710" s="5"/>
      <c r="L710" s="21"/>
      <c r="M710" s="21"/>
      <c r="N710" s="21"/>
    </row>
    <row r="711" spans="1:14">
      <c r="A711" s="21"/>
      <c r="B711" s="21"/>
      <c r="C711" s="21"/>
      <c r="D711" s="38"/>
      <c r="E711" s="5"/>
      <c r="F711" s="5"/>
      <c r="G711" s="11"/>
      <c r="H711" s="38"/>
      <c r="I711" s="5"/>
      <c r="J711" s="5"/>
      <c r="K711" s="5"/>
      <c r="L711" s="21"/>
      <c r="M711" s="21"/>
      <c r="N711" s="21"/>
    </row>
    <row r="712" spans="1:14">
      <c r="A712" s="21"/>
      <c r="B712" s="21"/>
      <c r="C712" s="21"/>
      <c r="D712" s="38"/>
      <c r="E712" s="5"/>
      <c r="F712" s="5"/>
      <c r="G712" s="11"/>
      <c r="H712" s="38"/>
      <c r="I712" s="5"/>
      <c r="J712" s="5"/>
      <c r="K712" s="5"/>
      <c r="L712" s="21"/>
      <c r="M712" s="21"/>
      <c r="N712" s="21"/>
    </row>
    <row r="713" spans="1:14">
      <c r="A713" s="21"/>
      <c r="B713" s="21"/>
      <c r="C713" s="21"/>
      <c r="D713" s="38"/>
      <c r="E713" s="5"/>
      <c r="F713" s="5"/>
      <c r="G713" s="11"/>
      <c r="H713" s="38"/>
      <c r="I713" s="5"/>
      <c r="J713" s="5"/>
      <c r="K713" s="5"/>
      <c r="L713" s="21"/>
      <c r="M713" s="21"/>
      <c r="N713" s="21"/>
    </row>
    <row r="714" spans="1:14">
      <c r="A714" s="21"/>
      <c r="B714" s="21"/>
      <c r="C714" s="21"/>
      <c r="D714" s="38"/>
      <c r="E714" s="5"/>
      <c r="F714" s="5"/>
      <c r="G714" s="11"/>
      <c r="H714" s="38"/>
      <c r="I714" s="5"/>
      <c r="J714" s="5"/>
      <c r="K714" s="5"/>
      <c r="L714" s="21"/>
      <c r="M714" s="21"/>
      <c r="N714" s="21"/>
    </row>
    <row r="715" spans="1:14">
      <c r="A715" s="21"/>
      <c r="B715" s="21"/>
      <c r="C715" s="21"/>
      <c r="D715" s="38"/>
      <c r="E715" s="5"/>
      <c r="F715" s="5"/>
      <c r="G715" s="11"/>
      <c r="H715" s="38"/>
      <c r="I715" s="5"/>
      <c r="J715" s="5"/>
      <c r="K715" s="5"/>
      <c r="L715" s="21"/>
      <c r="M715" s="21"/>
      <c r="N715" s="21"/>
    </row>
    <row r="716" spans="1:14">
      <c r="A716" s="21"/>
      <c r="B716" s="21"/>
      <c r="C716" s="21"/>
      <c r="D716" s="38"/>
      <c r="E716" s="5"/>
      <c r="F716" s="5"/>
      <c r="G716" s="11"/>
      <c r="H716" s="38"/>
      <c r="I716" s="5"/>
      <c r="J716" s="5"/>
      <c r="K716" s="5"/>
      <c r="L716" s="21"/>
      <c r="M716" s="21"/>
      <c r="N716" s="21"/>
    </row>
    <row r="717" spans="1:14">
      <c r="A717" s="21"/>
      <c r="B717" s="21"/>
      <c r="C717" s="21"/>
      <c r="D717" s="38"/>
      <c r="E717" s="5"/>
      <c r="F717" s="5"/>
      <c r="G717" s="11"/>
      <c r="H717" s="38"/>
      <c r="I717" s="5"/>
      <c r="J717" s="5"/>
      <c r="K717" s="5"/>
      <c r="L717" s="21"/>
      <c r="M717" s="21"/>
      <c r="N717" s="21"/>
    </row>
    <row r="718" spans="1:14">
      <c r="A718" s="21"/>
      <c r="B718" s="21"/>
      <c r="C718" s="21"/>
      <c r="D718" s="38"/>
      <c r="E718" s="5"/>
      <c r="F718" s="5"/>
      <c r="G718" s="11"/>
      <c r="H718" s="38"/>
      <c r="I718" s="5"/>
      <c r="J718" s="5"/>
      <c r="K718" s="5"/>
      <c r="L718" s="21"/>
      <c r="M718" s="21"/>
      <c r="N718" s="21"/>
    </row>
    <row r="719" spans="1:14">
      <c r="A719" s="21"/>
      <c r="B719" s="21"/>
      <c r="C719" s="21"/>
      <c r="D719" s="38"/>
      <c r="E719" s="5"/>
      <c r="F719" s="5"/>
      <c r="G719" s="11"/>
      <c r="H719" s="38"/>
      <c r="I719" s="5"/>
      <c r="J719" s="5"/>
      <c r="K719" s="5"/>
      <c r="L719" s="21"/>
      <c r="M719" s="21"/>
      <c r="N719" s="21"/>
    </row>
    <row r="720" spans="1:14">
      <c r="A720" s="21"/>
      <c r="B720" s="21"/>
      <c r="C720" s="21"/>
      <c r="D720" s="38"/>
      <c r="E720" s="5"/>
      <c r="F720" s="5"/>
      <c r="G720" s="11"/>
      <c r="H720" s="38"/>
      <c r="I720" s="5"/>
      <c r="J720" s="5"/>
      <c r="K720" s="5"/>
      <c r="L720" s="21"/>
      <c r="M720" s="21"/>
      <c r="N720" s="21"/>
    </row>
    <row r="721" spans="1:14">
      <c r="A721" s="21"/>
      <c r="B721" s="21"/>
      <c r="C721" s="21"/>
      <c r="D721" s="38"/>
      <c r="E721" s="5"/>
      <c r="F721" s="5"/>
      <c r="G721" s="11"/>
      <c r="H721" s="38"/>
      <c r="I721" s="5"/>
      <c r="J721" s="5"/>
      <c r="K721" s="5"/>
      <c r="L721" s="21"/>
      <c r="M721" s="21"/>
      <c r="N721" s="21"/>
    </row>
    <row r="722" spans="1:14">
      <c r="A722" s="21"/>
      <c r="B722" s="21"/>
      <c r="C722" s="21"/>
      <c r="D722" s="38"/>
      <c r="E722" s="5"/>
      <c r="F722" s="5"/>
      <c r="G722" s="11"/>
      <c r="H722" s="38"/>
      <c r="I722" s="5"/>
      <c r="J722" s="5"/>
      <c r="K722" s="5"/>
      <c r="L722" s="21"/>
      <c r="M722" s="21"/>
      <c r="N722" s="21"/>
    </row>
    <row r="723" spans="1:14">
      <c r="A723" s="21"/>
      <c r="B723" s="21"/>
      <c r="C723" s="21"/>
      <c r="D723" s="38"/>
      <c r="E723" s="5"/>
      <c r="F723" s="5"/>
      <c r="G723" s="11"/>
      <c r="H723" s="38"/>
      <c r="I723" s="5"/>
      <c r="J723" s="5"/>
      <c r="K723" s="5"/>
      <c r="L723" s="21"/>
      <c r="M723" s="21"/>
      <c r="N723" s="21"/>
    </row>
    <row r="724" spans="1:14">
      <c r="A724" s="21"/>
      <c r="B724" s="21"/>
      <c r="C724" s="21"/>
      <c r="D724" s="38"/>
      <c r="E724" s="5"/>
      <c r="F724" s="5"/>
      <c r="G724" s="11"/>
      <c r="H724" s="38"/>
      <c r="I724" s="5"/>
      <c r="J724" s="5"/>
      <c r="K724" s="5"/>
      <c r="L724" s="21"/>
      <c r="M724" s="21"/>
      <c r="N724" s="21"/>
    </row>
    <row r="725" spans="1:14">
      <c r="A725" s="21"/>
      <c r="B725" s="21"/>
      <c r="C725" s="21"/>
      <c r="D725" s="38"/>
      <c r="E725" s="5"/>
      <c r="F725" s="5"/>
      <c r="G725" s="11"/>
      <c r="H725" s="38"/>
      <c r="I725" s="5"/>
      <c r="J725" s="5"/>
      <c r="K725" s="5"/>
      <c r="L725" s="21"/>
      <c r="M725" s="21"/>
      <c r="N725" s="21"/>
    </row>
    <row r="726" spans="1:14">
      <c r="A726" s="21"/>
      <c r="B726" s="21"/>
      <c r="C726" s="21"/>
      <c r="D726" s="38"/>
      <c r="E726" s="5"/>
      <c r="F726" s="5"/>
      <c r="G726" s="11"/>
      <c r="H726" s="38"/>
      <c r="I726" s="5"/>
      <c r="J726" s="5"/>
      <c r="K726" s="5"/>
      <c r="L726" s="21"/>
      <c r="M726" s="21"/>
      <c r="N726" s="21"/>
    </row>
    <row r="727" spans="1:14">
      <c r="A727" s="21"/>
      <c r="B727" s="21"/>
      <c r="C727" s="21"/>
      <c r="D727" s="38"/>
      <c r="E727" s="5"/>
      <c r="F727" s="5"/>
      <c r="G727" s="11"/>
      <c r="H727" s="38"/>
      <c r="I727" s="5"/>
      <c r="J727" s="5"/>
      <c r="K727" s="5"/>
      <c r="L727" s="21"/>
      <c r="M727" s="21"/>
      <c r="N727" s="21"/>
    </row>
    <row r="728" spans="1:14">
      <c r="A728" s="21"/>
      <c r="B728" s="21"/>
      <c r="C728" s="21"/>
      <c r="D728" s="38"/>
      <c r="E728" s="5"/>
      <c r="F728" s="5"/>
      <c r="G728" s="11"/>
      <c r="H728" s="38"/>
      <c r="I728" s="5"/>
      <c r="J728" s="5"/>
      <c r="K728" s="5"/>
      <c r="L728" s="21"/>
      <c r="M728" s="21"/>
      <c r="N728" s="21"/>
    </row>
    <row r="729" spans="1:14">
      <c r="A729" s="21"/>
      <c r="B729" s="21"/>
      <c r="C729" s="21"/>
      <c r="D729" s="38"/>
      <c r="E729" s="5"/>
      <c r="F729" s="5"/>
      <c r="G729" s="11"/>
      <c r="H729" s="38"/>
      <c r="I729" s="5"/>
      <c r="J729" s="5"/>
      <c r="K729" s="5"/>
      <c r="L729" s="21"/>
      <c r="M729" s="21"/>
      <c r="N729" s="21"/>
    </row>
    <row r="730" spans="1:14">
      <c r="A730" s="21"/>
      <c r="B730" s="21"/>
      <c r="C730" s="21"/>
      <c r="D730" s="38"/>
      <c r="E730" s="5"/>
      <c r="F730" s="5"/>
      <c r="G730" s="11"/>
      <c r="H730" s="38"/>
      <c r="I730" s="5"/>
      <c r="J730" s="5"/>
      <c r="K730" s="5"/>
      <c r="L730" s="21"/>
      <c r="M730" s="21"/>
      <c r="N730" s="21"/>
    </row>
    <row r="731" spans="1:14">
      <c r="A731" s="21"/>
      <c r="B731" s="21"/>
      <c r="C731" s="21"/>
      <c r="D731" s="38"/>
      <c r="E731" s="5"/>
      <c r="F731" s="5"/>
      <c r="G731" s="11"/>
      <c r="H731" s="38"/>
      <c r="I731" s="5"/>
      <c r="J731" s="5"/>
      <c r="K731" s="5"/>
      <c r="L731" s="21"/>
      <c r="M731" s="21"/>
      <c r="N731" s="21"/>
    </row>
    <row r="732" spans="1:14">
      <c r="A732" s="21"/>
      <c r="B732" s="21"/>
      <c r="C732" s="21"/>
      <c r="D732" s="38"/>
      <c r="E732" s="5"/>
      <c r="F732" s="5"/>
      <c r="G732" s="11"/>
      <c r="H732" s="38"/>
      <c r="I732" s="5"/>
      <c r="J732" s="5"/>
      <c r="K732" s="5"/>
      <c r="L732" s="21"/>
      <c r="M732" s="21"/>
      <c r="N732" s="21"/>
    </row>
    <row r="733" spans="1:14">
      <c r="A733" s="21"/>
      <c r="B733" s="21"/>
      <c r="C733" s="21"/>
      <c r="D733" s="38"/>
      <c r="E733" s="5"/>
      <c r="F733" s="5"/>
      <c r="G733" s="11"/>
      <c r="H733" s="38"/>
      <c r="I733" s="5"/>
      <c r="J733" s="5"/>
      <c r="K733" s="5"/>
      <c r="L733" s="21"/>
      <c r="M733" s="21"/>
      <c r="N733" s="21"/>
    </row>
    <row r="734" spans="1:14">
      <c r="A734" s="21"/>
      <c r="B734" s="21"/>
      <c r="C734" s="21"/>
      <c r="D734" s="38"/>
      <c r="E734" s="5"/>
      <c r="F734" s="5"/>
      <c r="G734" s="11"/>
      <c r="H734" s="38"/>
      <c r="I734" s="5"/>
      <c r="J734" s="5"/>
      <c r="K734" s="5"/>
      <c r="L734" s="21"/>
      <c r="M734" s="21"/>
      <c r="N734" s="21"/>
    </row>
    <row r="735" spans="1:14">
      <c r="A735" s="21"/>
      <c r="B735" s="21"/>
      <c r="C735" s="21"/>
      <c r="D735" s="38"/>
      <c r="E735" s="5"/>
      <c r="F735" s="5"/>
      <c r="G735" s="11"/>
      <c r="H735" s="38"/>
      <c r="I735" s="5"/>
      <c r="J735" s="5"/>
      <c r="K735" s="5"/>
      <c r="L735" s="21"/>
      <c r="M735" s="21"/>
      <c r="N735" s="21"/>
    </row>
    <row r="736" spans="1:14">
      <c r="A736" s="21"/>
      <c r="B736" s="21"/>
      <c r="C736" s="21"/>
      <c r="D736" s="38"/>
      <c r="E736" s="5"/>
      <c r="F736" s="5"/>
      <c r="G736" s="11"/>
      <c r="H736" s="38"/>
      <c r="I736" s="5"/>
      <c r="J736" s="5"/>
      <c r="K736" s="5"/>
      <c r="L736" s="21"/>
      <c r="M736" s="21"/>
      <c r="N736" s="21"/>
    </row>
    <row r="737" spans="1:14">
      <c r="A737" s="21"/>
      <c r="B737" s="21"/>
      <c r="C737" s="21"/>
      <c r="D737" s="38"/>
      <c r="E737" s="5"/>
      <c r="F737" s="5"/>
      <c r="G737" s="11"/>
      <c r="H737" s="38"/>
      <c r="I737" s="5"/>
      <c r="J737" s="5"/>
      <c r="K737" s="5"/>
      <c r="L737" s="21"/>
      <c r="M737" s="21"/>
      <c r="N737" s="21"/>
    </row>
    <row r="738" spans="1:14">
      <c r="A738" s="21"/>
      <c r="B738" s="21"/>
      <c r="C738" s="21"/>
      <c r="D738" s="38"/>
      <c r="E738" s="5"/>
      <c r="F738" s="5"/>
      <c r="G738" s="11"/>
      <c r="H738" s="38"/>
      <c r="I738" s="5"/>
      <c r="J738" s="5"/>
      <c r="K738" s="5"/>
      <c r="L738" s="21"/>
      <c r="M738" s="21"/>
      <c r="N738" s="21"/>
    </row>
    <row r="739" spans="1:14">
      <c r="A739" s="21"/>
      <c r="B739" s="21"/>
      <c r="C739" s="21"/>
      <c r="D739" s="38"/>
      <c r="E739" s="5"/>
      <c r="F739" s="5"/>
      <c r="G739" s="11"/>
      <c r="H739" s="38"/>
      <c r="I739" s="5"/>
      <c r="J739" s="5"/>
      <c r="K739" s="5"/>
      <c r="L739" s="21"/>
      <c r="M739" s="21"/>
      <c r="N739" s="21"/>
    </row>
    <row r="740" spans="1:14">
      <c r="A740" s="21"/>
      <c r="B740" s="21"/>
      <c r="C740" s="21"/>
      <c r="D740" s="38"/>
      <c r="E740" s="5"/>
      <c r="F740" s="5"/>
      <c r="G740" s="11"/>
      <c r="H740" s="38"/>
      <c r="I740" s="5"/>
      <c r="J740" s="5"/>
      <c r="K740" s="5"/>
      <c r="L740" s="21"/>
      <c r="M740" s="21"/>
      <c r="N740" s="21"/>
    </row>
    <row r="741" spans="1:14">
      <c r="A741" s="21"/>
      <c r="B741" s="21"/>
      <c r="C741" s="21"/>
      <c r="D741" s="38"/>
      <c r="E741" s="5"/>
      <c r="F741" s="5"/>
      <c r="G741" s="11"/>
      <c r="H741" s="38"/>
      <c r="I741" s="5"/>
      <c r="J741" s="5"/>
      <c r="K741" s="5"/>
      <c r="L741" s="21"/>
      <c r="M741" s="21"/>
      <c r="N741" s="21"/>
    </row>
    <row r="742" spans="1:14">
      <c r="A742" s="21"/>
      <c r="B742" s="21"/>
      <c r="C742" s="21"/>
      <c r="D742" s="38"/>
      <c r="E742" s="5"/>
      <c r="F742" s="5"/>
      <c r="G742" s="11"/>
      <c r="H742" s="38"/>
      <c r="I742" s="5"/>
      <c r="J742" s="5"/>
      <c r="K742" s="5"/>
      <c r="L742" s="21"/>
      <c r="M742" s="21"/>
      <c r="N742" s="21"/>
    </row>
    <row r="743" spans="1:14">
      <c r="A743" s="21"/>
      <c r="B743" s="21"/>
      <c r="C743" s="21"/>
      <c r="D743" s="38"/>
      <c r="E743" s="5"/>
      <c r="F743" s="5"/>
      <c r="G743" s="11"/>
      <c r="H743" s="38"/>
      <c r="I743" s="5"/>
      <c r="J743" s="5"/>
      <c r="K743" s="5"/>
      <c r="L743" s="21"/>
      <c r="M743" s="21"/>
      <c r="N743" s="21"/>
    </row>
    <row r="744" spans="1:14">
      <c r="A744" s="21"/>
      <c r="B744" s="21"/>
      <c r="C744" s="21"/>
      <c r="D744" s="38"/>
      <c r="E744" s="5"/>
      <c r="F744" s="5"/>
      <c r="G744" s="11"/>
      <c r="H744" s="38"/>
      <c r="I744" s="5"/>
      <c r="J744" s="5"/>
      <c r="K744" s="5"/>
      <c r="L744" s="21"/>
      <c r="M744" s="21"/>
      <c r="N744" s="21"/>
    </row>
    <row r="745" spans="1:14">
      <c r="A745" s="21"/>
      <c r="B745" s="21"/>
      <c r="C745" s="21"/>
      <c r="D745" s="38"/>
      <c r="E745" s="5"/>
      <c r="F745" s="5"/>
      <c r="G745" s="11"/>
      <c r="H745" s="38"/>
      <c r="I745" s="5"/>
      <c r="J745" s="5"/>
      <c r="K745" s="5"/>
      <c r="L745" s="21"/>
      <c r="M745" s="21"/>
      <c r="N745" s="21"/>
    </row>
    <row r="746" spans="1:14">
      <c r="A746" s="21"/>
      <c r="B746" s="21"/>
      <c r="C746" s="21"/>
      <c r="D746" s="38"/>
      <c r="E746" s="5"/>
      <c r="F746" s="5"/>
      <c r="G746" s="11"/>
      <c r="H746" s="38"/>
      <c r="I746" s="5"/>
      <c r="J746" s="5"/>
      <c r="K746" s="5"/>
      <c r="L746" s="21"/>
      <c r="M746" s="21"/>
      <c r="N746" s="21"/>
    </row>
    <row r="747" spans="1:14">
      <c r="A747" s="21"/>
      <c r="B747" s="21"/>
      <c r="C747" s="21"/>
      <c r="D747" s="38"/>
      <c r="E747" s="5"/>
      <c r="F747" s="5"/>
      <c r="G747" s="11"/>
      <c r="H747" s="38"/>
      <c r="I747" s="5"/>
      <c r="J747" s="5"/>
      <c r="K747" s="5"/>
      <c r="L747" s="21"/>
      <c r="M747" s="21"/>
      <c r="N747" s="21"/>
    </row>
    <row r="748" spans="1:14">
      <c r="A748" s="21"/>
      <c r="B748" s="21"/>
      <c r="C748" s="21"/>
      <c r="D748" s="38"/>
      <c r="E748" s="5"/>
      <c r="F748" s="5"/>
      <c r="G748" s="11"/>
      <c r="H748" s="38"/>
      <c r="I748" s="5"/>
      <c r="J748" s="5"/>
      <c r="K748" s="5"/>
      <c r="L748" s="21"/>
      <c r="M748" s="21"/>
      <c r="N748" s="21"/>
    </row>
    <row r="749" spans="1:14">
      <c r="A749" s="21"/>
      <c r="B749" s="21"/>
      <c r="C749" s="21"/>
      <c r="D749" s="38"/>
      <c r="E749" s="5"/>
      <c r="F749" s="5"/>
      <c r="G749" s="11"/>
      <c r="H749" s="38"/>
      <c r="I749" s="5"/>
      <c r="J749" s="5"/>
      <c r="K749" s="5"/>
      <c r="L749" s="21"/>
      <c r="M749" s="21"/>
      <c r="N749" s="21"/>
    </row>
    <row r="750" spans="1:14">
      <c r="A750" s="21"/>
      <c r="B750" s="21"/>
      <c r="C750" s="21"/>
      <c r="D750" s="38"/>
      <c r="E750" s="5"/>
      <c r="F750" s="5"/>
      <c r="G750" s="11"/>
      <c r="H750" s="38"/>
      <c r="I750" s="5"/>
      <c r="J750" s="5"/>
      <c r="K750" s="5"/>
      <c r="L750" s="21"/>
      <c r="M750" s="21"/>
      <c r="N750" s="21"/>
    </row>
    <row r="751" spans="1:14">
      <c r="A751" s="21"/>
      <c r="B751" s="21"/>
      <c r="C751" s="21"/>
      <c r="D751" s="38"/>
      <c r="E751" s="5"/>
      <c r="F751" s="5"/>
      <c r="G751" s="11"/>
      <c r="H751" s="38"/>
      <c r="I751" s="5"/>
      <c r="J751" s="5"/>
      <c r="K751" s="5"/>
      <c r="L751" s="21"/>
      <c r="M751" s="21"/>
      <c r="N751" s="21"/>
    </row>
    <row r="752" spans="1:14">
      <c r="A752" s="21"/>
      <c r="B752" s="21"/>
      <c r="C752" s="21"/>
      <c r="D752" s="38"/>
      <c r="E752" s="5"/>
      <c r="F752" s="5"/>
      <c r="G752" s="11"/>
      <c r="H752" s="38"/>
      <c r="I752" s="5"/>
      <c r="J752" s="5"/>
      <c r="K752" s="5"/>
      <c r="L752" s="21"/>
      <c r="M752" s="21"/>
      <c r="N752" s="21"/>
    </row>
    <row r="753" spans="1:14">
      <c r="A753" s="21"/>
      <c r="B753" s="21"/>
      <c r="C753" s="21"/>
      <c r="D753" s="38"/>
      <c r="E753" s="5"/>
      <c r="F753" s="5"/>
      <c r="G753" s="11"/>
      <c r="H753" s="38"/>
      <c r="I753" s="5"/>
      <c r="J753" s="5"/>
      <c r="K753" s="5"/>
      <c r="L753" s="21"/>
      <c r="M753" s="21"/>
      <c r="N753" s="21"/>
    </row>
    <row r="754" spans="1:14">
      <c r="A754" s="21"/>
      <c r="B754" s="21"/>
      <c r="C754" s="21"/>
      <c r="D754" s="38"/>
      <c r="E754" s="5"/>
      <c r="F754" s="5"/>
      <c r="G754" s="11"/>
      <c r="H754" s="38"/>
      <c r="I754" s="5"/>
      <c r="J754" s="5"/>
      <c r="K754" s="5"/>
      <c r="L754" s="21"/>
      <c r="M754" s="21"/>
      <c r="N754" s="21"/>
    </row>
    <row r="755" spans="1:14">
      <c r="A755" s="21"/>
      <c r="B755" s="21"/>
      <c r="C755" s="21"/>
      <c r="D755" s="38"/>
      <c r="E755" s="5"/>
      <c r="F755" s="5"/>
      <c r="G755" s="11"/>
      <c r="H755" s="38"/>
      <c r="I755" s="5"/>
      <c r="J755" s="5"/>
      <c r="K755" s="5"/>
      <c r="L755" s="21"/>
      <c r="M755" s="21"/>
      <c r="N755" s="21"/>
    </row>
    <row r="756" spans="1:14">
      <c r="A756" s="21"/>
      <c r="B756" s="21"/>
      <c r="C756" s="21"/>
      <c r="D756" s="38"/>
      <c r="E756" s="5"/>
      <c r="F756" s="5"/>
      <c r="G756" s="11"/>
      <c r="H756" s="38"/>
      <c r="I756" s="5"/>
      <c r="J756" s="5"/>
      <c r="K756" s="5"/>
      <c r="L756" s="21"/>
      <c r="M756" s="21"/>
      <c r="N756" s="21"/>
    </row>
    <row r="757" spans="1:14">
      <c r="A757" s="21"/>
      <c r="B757" s="21"/>
      <c r="C757" s="21"/>
      <c r="D757" s="38"/>
      <c r="E757" s="5"/>
      <c r="F757" s="5"/>
      <c r="G757" s="11"/>
      <c r="H757" s="38"/>
      <c r="I757" s="5"/>
      <c r="J757" s="5"/>
      <c r="K757" s="5"/>
      <c r="L757" s="21"/>
      <c r="M757" s="21"/>
      <c r="N757" s="21"/>
    </row>
    <row r="758" spans="1:14">
      <c r="A758" s="21"/>
      <c r="B758" s="21"/>
      <c r="C758" s="21"/>
      <c r="D758" s="38"/>
      <c r="E758" s="5"/>
      <c r="F758" s="5"/>
      <c r="G758" s="11"/>
      <c r="H758" s="38"/>
      <c r="I758" s="5"/>
      <c r="J758" s="5"/>
      <c r="K758" s="5"/>
      <c r="L758" s="21"/>
      <c r="M758" s="21"/>
      <c r="N758" s="21"/>
    </row>
    <row r="759" spans="1:14">
      <c r="A759" s="21"/>
      <c r="B759" s="21"/>
      <c r="C759" s="21"/>
      <c r="D759" s="38"/>
      <c r="E759" s="5"/>
      <c r="F759" s="5"/>
      <c r="G759" s="11"/>
      <c r="H759" s="38"/>
      <c r="I759" s="5"/>
      <c r="J759" s="5"/>
      <c r="K759" s="5"/>
      <c r="L759" s="21"/>
      <c r="M759" s="21"/>
      <c r="N759" s="21"/>
    </row>
    <row r="760" spans="1:14">
      <c r="A760" s="21"/>
      <c r="B760" s="21"/>
      <c r="C760" s="21"/>
      <c r="D760" s="38"/>
      <c r="E760" s="5"/>
      <c r="F760" s="5"/>
      <c r="G760" s="11"/>
      <c r="H760" s="38"/>
      <c r="I760" s="5"/>
      <c r="J760" s="5"/>
      <c r="K760" s="5"/>
      <c r="L760" s="21"/>
      <c r="M760" s="21"/>
      <c r="N760" s="21"/>
    </row>
    <row r="761" spans="1:14">
      <c r="A761" s="21"/>
      <c r="B761" s="21"/>
      <c r="C761" s="21"/>
      <c r="D761" s="38"/>
      <c r="E761" s="5"/>
      <c r="F761" s="5"/>
      <c r="G761" s="11"/>
      <c r="H761" s="38"/>
      <c r="I761" s="5"/>
      <c r="J761" s="5"/>
      <c r="K761" s="5"/>
      <c r="L761" s="21"/>
      <c r="M761" s="21"/>
      <c r="N761" s="21"/>
    </row>
    <row r="762" spans="1:14">
      <c r="A762" s="21"/>
      <c r="B762" s="21"/>
      <c r="C762" s="21"/>
      <c r="D762" s="38"/>
      <c r="E762" s="5"/>
      <c r="F762" s="5"/>
      <c r="G762" s="11"/>
      <c r="H762" s="38"/>
      <c r="I762" s="5"/>
      <c r="J762" s="5"/>
      <c r="K762" s="5"/>
      <c r="L762" s="21"/>
      <c r="M762" s="21"/>
      <c r="N762" s="21"/>
    </row>
    <row r="763" spans="1:14">
      <c r="A763" s="21"/>
      <c r="B763" s="21"/>
      <c r="C763" s="21"/>
      <c r="D763" s="38"/>
      <c r="E763" s="5"/>
      <c r="F763" s="5"/>
      <c r="G763" s="11"/>
      <c r="H763" s="38"/>
      <c r="I763" s="5"/>
      <c r="J763" s="5"/>
      <c r="K763" s="5"/>
      <c r="L763" s="21"/>
      <c r="M763" s="21"/>
      <c r="N763" s="21"/>
    </row>
    <row r="764" spans="1:14">
      <c r="A764" s="21"/>
      <c r="B764" s="21"/>
      <c r="C764" s="21"/>
      <c r="D764" s="38"/>
      <c r="E764" s="5"/>
      <c r="F764" s="5"/>
      <c r="G764" s="11"/>
      <c r="H764" s="38"/>
      <c r="I764" s="5"/>
      <c r="J764" s="5"/>
      <c r="K764" s="5"/>
      <c r="L764" s="21"/>
      <c r="M764" s="21"/>
      <c r="N764" s="21"/>
    </row>
    <row r="765" spans="1:14">
      <c r="A765" s="21"/>
      <c r="B765" s="21"/>
      <c r="C765" s="21"/>
      <c r="D765" s="38"/>
      <c r="E765" s="5"/>
      <c r="F765" s="5"/>
      <c r="G765" s="11"/>
      <c r="H765" s="38"/>
      <c r="I765" s="5"/>
      <c r="J765" s="5"/>
      <c r="K765" s="5"/>
      <c r="L765" s="21"/>
      <c r="M765" s="21"/>
      <c r="N765" s="21"/>
    </row>
    <row r="766" spans="1:14">
      <c r="A766" s="21"/>
      <c r="B766" s="21"/>
      <c r="C766" s="21"/>
      <c r="D766" s="38"/>
      <c r="E766" s="5"/>
      <c r="F766" s="5"/>
      <c r="G766" s="11"/>
      <c r="H766" s="38"/>
      <c r="I766" s="5"/>
      <c r="J766" s="5"/>
      <c r="K766" s="5"/>
      <c r="L766" s="21"/>
      <c r="M766" s="21"/>
      <c r="N766" s="21"/>
    </row>
    <row r="767" spans="1:14">
      <c r="A767" s="21"/>
      <c r="B767" s="21"/>
      <c r="C767" s="21"/>
      <c r="D767" s="38"/>
      <c r="E767" s="5"/>
      <c r="F767" s="5"/>
      <c r="G767" s="11"/>
      <c r="H767" s="38"/>
      <c r="I767" s="5"/>
      <c r="J767" s="5"/>
      <c r="K767" s="5"/>
      <c r="L767" s="21"/>
      <c r="M767" s="21"/>
      <c r="N767" s="21"/>
    </row>
    <row r="768" spans="1:14">
      <c r="A768" s="21"/>
      <c r="B768" s="21"/>
      <c r="C768" s="21"/>
      <c r="D768" s="38"/>
      <c r="E768" s="5"/>
      <c r="F768" s="5"/>
      <c r="G768" s="11"/>
      <c r="H768" s="38"/>
      <c r="I768" s="5"/>
      <c r="J768" s="5"/>
      <c r="K768" s="5"/>
      <c r="L768" s="21"/>
      <c r="M768" s="21"/>
      <c r="N768" s="21"/>
    </row>
    <row r="769" spans="1:14">
      <c r="A769" s="21"/>
      <c r="B769" s="21"/>
      <c r="C769" s="21"/>
      <c r="D769" s="38"/>
      <c r="E769" s="5"/>
      <c r="F769" s="5"/>
      <c r="G769" s="11"/>
      <c r="H769" s="38"/>
      <c r="I769" s="5"/>
      <c r="J769" s="5"/>
      <c r="K769" s="5"/>
      <c r="L769" s="21"/>
      <c r="M769" s="21"/>
      <c r="N769" s="21"/>
    </row>
    <row r="770" spans="1:14">
      <c r="A770" s="21"/>
      <c r="B770" s="21"/>
      <c r="C770" s="21"/>
      <c r="D770" s="38"/>
      <c r="E770" s="5"/>
      <c r="F770" s="5"/>
      <c r="G770" s="11"/>
      <c r="H770" s="38"/>
      <c r="I770" s="5"/>
      <c r="J770" s="5"/>
      <c r="K770" s="5"/>
      <c r="L770" s="21"/>
      <c r="M770" s="21"/>
      <c r="N770" s="21"/>
    </row>
    <row r="771" spans="1:14">
      <c r="A771" s="21"/>
      <c r="B771" s="21"/>
      <c r="C771" s="21"/>
      <c r="D771" s="38"/>
      <c r="E771" s="5"/>
      <c r="F771" s="5"/>
      <c r="G771" s="11"/>
      <c r="H771" s="38"/>
      <c r="I771" s="5"/>
      <c r="J771" s="5"/>
      <c r="K771" s="5"/>
      <c r="L771" s="21"/>
      <c r="M771" s="21"/>
      <c r="N771" s="21"/>
    </row>
    <row r="772" spans="1:14">
      <c r="A772" s="21"/>
      <c r="B772" s="21"/>
      <c r="C772" s="21"/>
      <c r="D772" s="38"/>
      <c r="E772" s="5"/>
      <c r="F772" s="5"/>
      <c r="G772" s="11"/>
      <c r="H772" s="38"/>
      <c r="I772" s="5"/>
      <c r="J772" s="5"/>
      <c r="K772" s="5"/>
      <c r="L772" s="21"/>
      <c r="M772" s="21"/>
      <c r="N772" s="21"/>
    </row>
    <row r="773" spans="1:14">
      <c r="A773" s="21"/>
      <c r="B773" s="21"/>
      <c r="C773" s="21"/>
      <c r="D773" s="38"/>
      <c r="E773" s="5"/>
      <c r="F773" s="5"/>
      <c r="G773" s="11"/>
      <c r="H773" s="38"/>
      <c r="I773" s="5"/>
      <c r="J773" s="5"/>
      <c r="K773" s="5"/>
      <c r="L773" s="21"/>
      <c r="M773" s="21"/>
      <c r="N773" s="21"/>
    </row>
    <row r="774" spans="1:14">
      <c r="A774" s="21"/>
      <c r="B774" s="21"/>
      <c r="C774" s="21"/>
      <c r="D774" s="38"/>
      <c r="E774" s="5"/>
      <c r="F774" s="5"/>
      <c r="G774" s="11"/>
      <c r="H774" s="38"/>
      <c r="I774" s="5"/>
      <c r="J774" s="5"/>
      <c r="K774" s="5"/>
      <c r="L774" s="21"/>
      <c r="M774" s="21"/>
      <c r="N774" s="21"/>
    </row>
    <row r="775" spans="1:14">
      <c r="A775" s="21"/>
      <c r="B775" s="21"/>
      <c r="C775" s="21"/>
      <c r="D775" s="38"/>
      <c r="E775" s="5"/>
      <c r="F775" s="5"/>
      <c r="G775" s="11"/>
      <c r="H775" s="38"/>
      <c r="I775" s="5"/>
      <c r="J775" s="5"/>
      <c r="K775" s="5"/>
      <c r="L775" s="21"/>
      <c r="M775" s="21"/>
      <c r="N775" s="21"/>
    </row>
    <row r="776" spans="1:14">
      <c r="A776" s="21"/>
      <c r="B776" s="21"/>
      <c r="C776" s="21"/>
      <c r="D776" s="38"/>
      <c r="E776" s="5"/>
      <c r="F776" s="5"/>
      <c r="G776" s="11"/>
      <c r="H776" s="38"/>
      <c r="I776" s="5"/>
      <c r="J776" s="5"/>
      <c r="K776" s="5"/>
      <c r="L776" s="21"/>
      <c r="M776" s="21"/>
      <c r="N776" s="21"/>
    </row>
    <row r="777" spans="1:14">
      <c r="A777" s="21"/>
      <c r="B777" s="21"/>
      <c r="C777" s="21"/>
      <c r="D777" s="38"/>
      <c r="E777" s="5"/>
      <c r="F777" s="5"/>
      <c r="G777" s="11"/>
      <c r="H777" s="38"/>
      <c r="I777" s="5"/>
      <c r="J777" s="5"/>
      <c r="K777" s="5"/>
      <c r="L777" s="21"/>
      <c r="M777" s="21"/>
      <c r="N777" s="21"/>
    </row>
    <row r="778" spans="1:14">
      <c r="A778" s="21"/>
      <c r="B778" s="21"/>
      <c r="C778" s="21"/>
      <c r="D778" s="38"/>
      <c r="E778" s="5"/>
      <c r="F778" s="5"/>
      <c r="G778" s="11"/>
      <c r="H778" s="38"/>
      <c r="I778" s="5"/>
      <c r="J778" s="5"/>
      <c r="K778" s="5"/>
      <c r="L778" s="21"/>
      <c r="M778" s="21"/>
      <c r="N778" s="21"/>
    </row>
    <row r="779" spans="1:14">
      <c r="A779" s="21"/>
      <c r="B779" s="21"/>
      <c r="C779" s="21"/>
      <c r="D779" s="38"/>
      <c r="E779" s="5"/>
      <c r="F779" s="5"/>
      <c r="G779" s="11"/>
      <c r="H779" s="38"/>
      <c r="I779" s="5"/>
      <c r="J779" s="5"/>
      <c r="K779" s="5"/>
      <c r="L779" s="21"/>
      <c r="M779" s="21"/>
      <c r="N779" s="21"/>
    </row>
    <row r="780" spans="1:14">
      <c r="A780" s="21"/>
      <c r="B780" s="21"/>
      <c r="C780" s="21"/>
      <c r="D780" s="38"/>
      <c r="E780" s="5"/>
      <c r="F780" s="5"/>
      <c r="G780" s="11"/>
      <c r="H780" s="38"/>
      <c r="I780" s="5"/>
      <c r="J780" s="5"/>
      <c r="K780" s="5"/>
      <c r="L780" s="21"/>
      <c r="M780" s="21"/>
      <c r="N780" s="21"/>
    </row>
    <row r="781" spans="1:14">
      <c r="A781" s="21"/>
      <c r="B781" s="21"/>
      <c r="C781" s="21"/>
      <c r="D781" s="38"/>
      <c r="E781" s="5"/>
      <c r="F781" s="5"/>
      <c r="G781" s="11"/>
      <c r="H781" s="38"/>
      <c r="I781" s="5"/>
      <c r="J781" s="5"/>
      <c r="K781" s="5"/>
      <c r="L781" s="21"/>
      <c r="M781" s="21"/>
      <c r="N781" s="21"/>
    </row>
    <row r="782" spans="1:14">
      <c r="A782" s="21"/>
      <c r="B782" s="21"/>
      <c r="C782" s="21"/>
      <c r="D782" s="38"/>
      <c r="E782" s="5"/>
      <c r="F782" s="5"/>
      <c r="G782" s="11"/>
      <c r="H782" s="38"/>
      <c r="I782" s="5"/>
      <c r="J782" s="5"/>
      <c r="K782" s="5"/>
      <c r="L782" s="21"/>
      <c r="M782" s="21"/>
      <c r="N782" s="21"/>
    </row>
    <row r="783" spans="1:14">
      <c r="A783" s="21"/>
      <c r="B783" s="21"/>
      <c r="C783" s="21"/>
      <c r="D783" s="38"/>
      <c r="E783" s="5"/>
      <c r="F783" s="5"/>
      <c r="G783" s="11"/>
      <c r="H783" s="38"/>
      <c r="I783" s="5"/>
      <c r="J783" s="5"/>
      <c r="K783" s="5"/>
      <c r="L783" s="21"/>
      <c r="M783" s="21"/>
      <c r="N783" s="21"/>
    </row>
    <row r="784" spans="1:14">
      <c r="A784" s="21"/>
      <c r="B784" s="21"/>
      <c r="C784" s="21"/>
      <c r="D784" s="38"/>
      <c r="E784" s="5"/>
      <c r="F784" s="5"/>
      <c r="G784" s="11"/>
      <c r="H784" s="38"/>
      <c r="I784" s="5"/>
      <c r="J784" s="5"/>
      <c r="K784" s="5"/>
      <c r="L784" s="21"/>
      <c r="M784" s="21"/>
      <c r="N784" s="21"/>
    </row>
    <row r="785" spans="1:14">
      <c r="A785" s="21"/>
      <c r="B785" s="21"/>
      <c r="C785" s="21"/>
      <c r="D785" s="38"/>
      <c r="E785" s="5"/>
      <c r="F785" s="5"/>
      <c r="G785" s="11"/>
      <c r="H785" s="38"/>
      <c r="I785" s="5"/>
      <c r="J785" s="5"/>
      <c r="K785" s="5"/>
      <c r="L785" s="21"/>
      <c r="M785" s="21"/>
      <c r="N785" s="21"/>
    </row>
    <row r="786" spans="1:14">
      <c r="A786" s="21"/>
      <c r="B786" s="21"/>
      <c r="C786" s="21"/>
      <c r="D786" s="38"/>
      <c r="E786" s="5"/>
      <c r="F786" s="5"/>
      <c r="G786" s="11"/>
      <c r="H786" s="38"/>
      <c r="I786" s="5"/>
      <c r="J786" s="5"/>
      <c r="K786" s="5"/>
      <c r="L786" s="21"/>
      <c r="M786" s="21"/>
      <c r="N786" s="21"/>
    </row>
    <row r="787" spans="1:14">
      <c r="A787" s="21"/>
      <c r="B787" s="21"/>
      <c r="C787" s="21"/>
      <c r="D787" s="38"/>
      <c r="E787" s="5"/>
      <c r="F787" s="5"/>
      <c r="G787" s="11"/>
      <c r="H787" s="38"/>
      <c r="I787" s="5"/>
      <c r="J787" s="5"/>
      <c r="K787" s="5"/>
      <c r="L787" s="21"/>
      <c r="M787" s="21"/>
      <c r="N787" s="21"/>
    </row>
    <row r="788" spans="1:14">
      <c r="A788" s="21"/>
      <c r="B788" s="21"/>
      <c r="C788" s="21"/>
      <c r="D788" s="38"/>
      <c r="E788" s="5"/>
      <c r="F788" s="5"/>
      <c r="G788" s="11"/>
      <c r="H788" s="38"/>
      <c r="I788" s="5"/>
      <c r="J788" s="5"/>
      <c r="K788" s="5"/>
      <c r="L788" s="21"/>
      <c r="M788" s="21"/>
      <c r="N788" s="21"/>
    </row>
    <row r="789" spans="1:14">
      <c r="A789" s="21"/>
      <c r="B789" s="21"/>
      <c r="C789" s="21"/>
      <c r="D789" s="38"/>
      <c r="E789" s="5"/>
      <c r="F789" s="5"/>
      <c r="G789" s="11"/>
      <c r="H789" s="38"/>
      <c r="I789" s="5"/>
      <c r="J789" s="5"/>
      <c r="K789" s="5"/>
      <c r="L789" s="21"/>
      <c r="M789" s="21"/>
      <c r="N789" s="21"/>
    </row>
    <row r="790" spans="1:14">
      <c r="A790" s="21"/>
      <c r="B790" s="21"/>
      <c r="C790" s="21"/>
      <c r="D790" s="38"/>
      <c r="E790" s="5"/>
      <c r="F790" s="5"/>
      <c r="G790" s="11"/>
      <c r="I790" s="5"/>
      <c r="J790" s="5"/>
      <c r="K790" s="5"/>
      <c r="L790" s="21"/>
      <c r="M790" s="21"/>
      <c r="N790" s="21"/>
    </row>
    <row r="791" spans="1:14">
      <c r="A791" s="21"/>
      <c r="B791" s="21"/>
      <c r="C791" s="21"/>
      <c r="D791" s="38"/>
      <c r="E791" s="5"/>
      <c r="F791" s="5"/>
      <c r="G791" s="11"/>
      <c r="I791" s="5"/>
      <c r="J791" s="5"/>
      <c r="K791" s="5"/>
      <c r="L791" s="21"/>
      <c r="M791" s="21"/>
      <c r="N791" s="21"/>
    </row>
    <row r="792" spans="1:14">
      <c r="A792" s="21"/>
      <c r="B792" s="21"/>
      <c r="C792" s="21"/>
      <c r="D792" s="38"/>
      <c r="E792" s="5"/>
      <c r="F792" s="5"/>
      <c r="G792" s="11"/>
      <c r="I792" s="5"/>
      <c r="J792" s="5"/>
      <c r="K792" s="5"/>
      <c r="L792" s="21"/>
      <c r="M792" s="21"/>
      <c r="N792" s="21"/>
    </row>
    <row r="793" spans="1:14">
      <c r="A793" s="21"/>
      <c r="B793" s="21"/>
      <c r="C793" s="21"/>
      <c r="D793" s="38"/>
      <c r="E793" s="5"/>
      <c r="F793" s="5"/>
      <c r="G793" s="11"/>
      <c r="I793" s="5"/>
      <c r="J793" s="5"/>
      <c r="K793" s="5"/>
      <c r="L793" s="21"/>
      <c r="M793" s="21"/>
      <c r="N793" s="21"/>
    </row>
    <row r="794" spans="1:14">
      <c r="A794" s="21"/>
      <c r="B794" s="21"/>
      <c r="C794" s="21"/>
      <c r="D794" s="38"/>
      <c r="E794" s="5"/>
      <c r="F794" s="5"/>
      <c r="G794" s="11"/>
      <c r="I794" s="5"/>
      <c r="J794" s="5"/>
      <c r="K794" s="5"/>
      <c r="L794" s="21"/>
      <c r="M794" s="21"/>
      <c r="N794" s="21"/>
    </row>
    <row r="795" spans="1:14">
      <c r="A795" s="21"/>
      <c r="B795" s="21"/>
      <c r="C795" s="21"/>
      <c r="D795" s="38"/>
      <c r="E795" s="5"/>
      <c r="F795" s="5"/>
      <c r="G795" s="11"/>
      <c r="I795" s="5"/>
      <c r="J795" s="5"/>
      <c r="K795" s="5"/>
      <c r="L795" s="21"/>
      <c r="M795" s="21"/>
      <c r="N795" s="21"/>
    </row>
    <row r="796" spans="1:14">
      <c r="A796" s="21"/>
      <c r="B796" s="21"/>
      <c r="C796" s="21"/>
      <c r="D796" s="38"/>
      <c r="E796" s="5"/>
      <c r="F796" s="5"/>
      <c r="G796" s="11"/>
      <c r="I796" s="5"/>
      <c r="J796" s="5"/>
      <c r="K796" s="5"/>
      <c r="L796" s="21"/>
      <c r="M796" s="21"/>
      <c r="N796" s="21"/>
    </row>
    <row r="797" spans="1:14">
      <c r="A797" s="21"/>
      <c r="B797" s="21"/>
      <c r="C797" s="21"/>
      <c r="D797" s="38"/>
      <c r="E797" s="5"/>
      <c r="F797" s="5"/>
      <c r="G797" s="11"/>
      <c r="I797" s="5"/>
      <c r="J797" s="5"/>
      <c r="K797" s="5"/>
      <c r="L797" s="21"/>
      <c r="M797" s="21"/>
      <c r="N797" s="21"/>
    </row>
    <row r="798" spans="1:14">
      <c r="A798" s="21"/>
      <c r="B798" s="21"/>
      <c r="C798" s="21"/>
      <c r="D798" s="38"/>
      <c r="E798" s="5"/>
      <c r="F798" s="5"/>
      <c r="G798" s="11"/>
      <c r="I798" s="5"/>
      <c r="J798" s="5"/>
      <c r="K798" s="5"/>
      <c r="L798" s="21"/>
      <c r="M798" s="21"/>
      <c r="N798" s="21"/>
    </row>
    <row r="799" spans="1:14">
      <c r="A799" s="21"/>
      <c r="B799" s="21"/>
      <c r="C799" s="21"/>
      <c r="D799" s="38"/>
      <c r="E799" s="5"/>
      <c r="F799" s="5"/>
      <c r="G799" s="11"/>
      <c r="I799" s="5"/>
      <c r="J799" s="5"/>
      <c r="K799" s="5"/>
      <c r="L799" s="21"/>
      <c r="M799" s="21"/>
      <c r="N799" s="21"/>
    </row>
    <row r="800" spans="1:14">
      <c r="A800" s="21"/>
      <c r="B800" s="21"/>
      <c r="C800" s="21"/>
      <c r="D800" s="38"/>
      <c r="E800" s="5"/>
      <c r="F800" s="5"/>
      <c r="G800" s="11"/>
      <c r="I800" s="5"/>
      <c r="J800" s="5"/>
      <c r="K800" s="5"/>
      <c r="L800" s="21"/>
      <c r="M800" s="21"/>
      <c r="N800" s="21"/>
    </row>
    <row r="801" spans="1:14">
      <c r="A801" s="21"/>
      <c r="B801" s="21"/>
      <c r="C801" s="21"/>
      <c r="D801" s="38"/>
      <c r="E801" s="5"/>
      <c r="F801" s="5"/>
      <c r="G801" s="11"/>
      <c r="I801" s="5"/>
      <c r="J801" s="5"/>
      <c r="K801" s="5"/>
      <c r="L801" s="21"/>
      <c r="M801" s="21"/>
      <c r="N801" s="21"/>
    </row>
    <row r="802" spans="1:14">
      <c r="A802" s="21"/>
      <c r="B802" s="21"/>
      <c r="C802" s="21"/>
      <c r="D802" s="38"/>
      <c r="E802" s="5"/>
      <c r="F802" s="5"/>
      <c r="G802" s="11"/>
      <c r="I802" s="5"/>
      <c r="J802" s="5"/>
      <c r="K802" s="5"/>
      <c r="L802" s="21"/>
      <c r="M802" s="21"/>
      <c r="N802" s="21"/>
    </row>
    <row r="803" spans="1:14">
      <c r="A803" s="21"/>
      <c r="B803" s="21"/>
      <c r="C803" s="21"/>
      <c r="D803" s="38"/>
      <c r="E803" s="5"/>
      <c r="F803" s="5"/>
      <c r="G803" s="11"/>
      <c r="I803" s="5"/>
      <c r="J803" s="5"/>
      <c r="K803" s="5"/>
      <c r="L803" s="21"/>
      <c r="M803" s="21"/>
      <c r="N803" s="21"/>
    </row>
    <row r="804" spans="1:14">
      <c r="A804" s="21"/>
      <c r="B804" s="21"/>
      <c r="C804" s="21"/>
      <c r="D804" s="38"/>
      <c r="E804" s="5"/>
      <c r="F804" s="5"/>
      <c r="G804" s="11"/>
      <c r="I804" s="5"/>
      <c r="J804" s="5"/>
      <c r="K804" s="5"/>
      <c r="L804" s="21"/>
      <c r="M804" s="21"/>
      <c r="N804" s="21"/>
    </row>
    <row r="805" spans="1:14">
      <c r="E805" s="5"/>
      <c r="F805" s="5"/>
      <c r="G805" s="11"/>
      <c r="I805" s="5"/>
      <c r="J805" s="5"/>
      <c r="K805" s="5"/>
      <c r="L805" s="21"/>
      <c r="M805" s="21"/>
      <c r="N805" s="21"/>
    </row>
  </sheetData>
  <mergeCells count="80">
    <mergeCell ref="A114:C114"/>
    <mergeCell ref="A115:C115"/>
    <mergeCell ref="A119:D119"/>
    <mergeCell ref="A120:C120"/>
    <mergeCell ref="A109:C109"/>
    <mergeCell ref="A110:C110"/>
    <mergeCell ref="A111:C111"/>
    <mergeCell ref="A112:C112"/>
    <mergeCell ref="A113:C113"/>
    <mergeCell ref="A104:C104"/>
    <mergeCell ref="A105:C105"/>
    <mergeCell ref="A106:C106"/>
    <mergeCell ref="A107:C107"/>
    <mergeCell ref="A108:C108"/>
    <mergeCell ref="A99:C99"/>
    <mergeCell ref="A100:C100"/>
    <mergeCell ref="A101:C101"/>
    <mergeCell ref="A102:C102"/>
    <mergeCell ref="A103:C103"/>
    <mergeCell ref="A94:C94"/>
    <mergeCell ref="A95:C95"/>
    <mergeCell ref="A96:C96"/>
    <mergeCell ref="A97:C97"/>
    <mergeCell ref="A98:C98"/>
    <mergeCell ref="A89:C89"/>
    <mergeCell ref="A90:C90"/>
    <mergeCell ref="A91:C91"/>
    <mergeCell ref="A92:C92"/>
    <mergeCell ref="A93:C93"/>
    <mergeCell ref="A134:C134"/>
    <mergeCell ref="A135:C135"/>
    <mergeCell ref="A136:C136"/>
    <mergeCell ref="A137:C137"/>
    <mergeCell ref="A121:C121"/>
    <mergeCell ref="A122:C122"/>
    <mergeCell ref="A123:C123"/>
    <mergeCell ref="A127:C127"/>
    <mergeCell ref="A128:C128"/>
    <mergeCell ref="A129:C129"/>
    <mergeCell ref="A130:C130"/>
    <mergeCell ref="A84:C84"/>
    <mergeCell ref="A85:C85"/>
    <mergeCell ref="A86:C86"/>
    <mergeCell ref="A87:C87"/>
    <mergeCell ref="A88:C88"/>
    <mergeCell ref="A79:C79"/>
    <mergeCell ref="A80:C80"/>
    <mergeCell ref="A81:C81"/>
    <mergeCell ref="A82:C82"/>
    <mergeCell ref="A83:C83"/>
    <mergeCell ref="A71:C71"/>
    <mergeCell ref="A75:D75"/>
    <mergeCell ref="A76:C76"/>
    <mergeCell ref="A77:C77"/>
    <mergeCell ref="A78:C78"/>
    <mergeCell ref="A66:C66"/>
    <mergeCell ref="A67:C67"/>
    <mergeCell ref="A68:C68"/>
    <mergeCell ref="A69:C69"/>
    <mergeCell ref="A70:C70"/>
    <mergeCell ref="A61:C61"/>
    <mergeCell ref="A62:C62"/>
    <mergeCell ref="A63:C63"/>
    <mergeCell ref="A64:C64"/>
    <mergeCell ref="A65:C65"/>
    <mergeCell ref="A56:C56"/>
    <mergeCell ref="A57:C57"/>
    <mergeCell ref="A58:C58"/>
    <mergeCell ref="A59:C59"/>
    <mergeCell ref="A60:C60"/>
    <mergeCell ref="A51:C51"/>
    <mergeCell ref="A52:C52"/>
    <mergeCell ref="A53:C53"/>
    <mergeCell ref="A54:C54"/>
    <mergeCell ref="A55:C55"/>
    <mergeCell ref="A31:A34"/>
    <mergeCell ref="A35:A38"/>
    <mergeCell ref="A39:A44"/>
    <mergeCell ref="A49:D49"/>
    <mergeCell ref="A50:C50"/>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Z1005"/>
  <sheetViews>
    <sheetView workbookViewId="0">
      <selection activeCell="B128" sqref="B128"/>
    </sheetView>
  </sheetViews>
  <sheetFormatPr baseColWidth="10" defaultColWidth="12.6640625" defaultRowHeight="15.75" customHeight="1"/>
  <cols>
    <col min="1" max="1" width="40.83203125" customWidth="1"/>
    <col min="3" max="3" width="80.6640625" customWidth="1"/>
    <col min="4" max="4" width="60.6640625" customWidth="1"/>
    <col min="6" max="6" width="48.1640625" customWidth="1"/>
    <col min="7" max="7" width="37.83203125" customWidth="1"/>
  </cols>
  <sheetData>
    <row r="1" spans="1:26" ht="15.75" customHeight="1">
      <c r="A1" s="53" t="s">
        <v>1230</v>
      </c>
      <c r="B1" s="53"/>
      <c r="C1" s="53"/>
      <c r="D1" s="279"/>
      <c r="E1" s="53"/>
      <c r="F1" s="53"/>
      <c r="G1" s="11"/>
      <c r="H1" s="11"/>
      <c r="I1" s="11"/>
      <c r="J1" s="11"/>
      <c r="K1" s="11"/>
      <c r="L1" s="11"/>
      <c r="M1" s="11"/>
      <c r="N1" s="11"/>
      <c r="O1" s="11"/>
      <c r="P1" s="11"/>
      <c r="Q1" s="11"/>
      <c r="R1" s="11"/>
      <c r="S1" s="11"/>
      <c r="T1" s="11"/>
      <c r="U1" s="11"/>
      <c r="V1" s="11"/>
      <c r="W1" s="11"/>
      <c r="X1" s="11"/>
      <c r="Y1" s="11"/>
      <c r="Z1" s="11"/>
    </row>
    <row r="2" spans="1:26" ht="15.75" customHeight="1">
      <c r="A2" s="55" t="s">
        <v>1231</v>
      </c>
      <c r="B2" s="55" t="s">
        <v>1232</v>
      </c>
      <c r="C2" s="55" t="s">
        <v>1264</v>
      </c>
      <c r="D2" s="1" t="s">
        <v>1305</v>
      </c>
      <c r="E2" s="55" t="s">
        <v>1306</v>
      </c>
      <c r="F2" s="55" t="s">
        <v>1307</v>
      </c>
      <c r="G2" s="11"/>
      <c r="H2" s="11"/>
      <c r="I2" s="11"/>
      <c r="J2" s="11"/>
      <c r="K2" s="11"/>
      <c r="L2" s="11"/>
      <c r="M2" s="11"/>
      <c r="N2" s="11"/>
      <c r="O2" s="11"/>
      <c r="P2" s="11"/>
      <c r="Q2" s="11"/>
      <c r="R2" s="11"/>
      <c r="S2" s="11"/>
      <c r="T2" s="11"/>
      <c r="U2" s="11"/>
      <c r="V2" s="11"/>
      <c r="W2" s="11"/>
      <c r="X2" s="11"/>
      <c r="Y2" s="11"/>
      <c r="Z2" s="11"/>
    </row>
    <row r="3" spans="1:26" ht="60">
      <c r="A3" s="56" t="s">
        <v>908</v>
      </c>
      <c r="B3" s="57">
        <v>1986</v>
      </c>
      <c r="C3" s="57" t="s">
        <v>3136</v>
      </c>
      <c r="D3" s="280" t="s">
        <v>1309</v>
      </c>
      <c r="E3" s="294" t="s">
        <v>1310</v>
      </c>
      <c r="F3" s="295" t="s">
        <v>1311</v>
      </c>
      <c r="G3" s="11" t="s">
        <v>1312</v>
      </c>
      <c r="H3" s="11"/>
      <c r="I3" s="11"/>
      <c r="J3" s="11"/>
      <c r="K3" s="11"/>
      <c r="L3" s="11"/>
      <c r="M3" s="11"/>
      <c r="N3" s="11"/>
      <c r="O3" s="11"/>
      <c r="P3" s="11"/>
      <c r="Q3" s="11"/>
      <c r="R3" s="11"/>
      <c r="S3" s="11"/>
      <c r="T3" s="11"/>
      <c r="U3" s="11"/>
      <c r="V3" s="11"/>
      <c r="W3" s="11"/>
      <c r="X3" s="11"/>
      <c r="Y3" s="11"/>
      <c r="Z3" s="11"/>
    </row>
    <row r="4" spans="1:26" ht="75">
      <c r="A4" s="56" t="s">
        <v>740</v>
      </c>
      <c r="B4" s="57">
        <v>1989</v>
      </c>
      <c r="C4" s="57" t="s">
        <v>3137</v>
      </c>
      <c r="D4" s="280" t="s">
        <v>1314</v>
      </c>
      <c r="E4" s="292"/>
      <c r="F4" s="292"/>
      <c r="G4" s="11" t="s">
        <v>1312</v>
      </c>
      <c r="H4" s="11"/>
      <c r="I4" s="11"/>
      <c r="J4" s="11"/>
      <c r="K4" s="11"/>
      <c r="L4" s="11"/>
      <c r="M4" s="11"/>
      <c r="N4" s="11"/>
      <c r="O4" s="11"/>
      <c r="P4" s="11"/>
      <c r="Q4" s="11"/>
      <c r="R4" s="11"/>
      <c r="S4" s="11"/>
      <c r="T4" s="11"/>
      <c r="U4" s="11"/>
      <c r="V4" s="11"/>
      <c r="W4" s="11"/>
      <c r="X4" s="11"/>
      <c r="Y4" s="11"/>
      <c r="Z4" s="11"/>
    </row>
    <row r="5" spans="1:26" ht="45">
      <c r="A5" s="56" t="s">
        <v>523</v>
      </c>
      <c r="B5" s="57">
        <v>1991</v>
      </c>
      <c r="C5" s="281" t="s">
        <v>530</v>
      </c>
      <c r="D5" s="62" t="s">
        <v>1315</v>
      </c>
      <c r="E5" s="296" t="s">
        <v>1316</v>
      </c>
      <c r="F5" s="297" t="s">
        <v>1317</v>
      </c>
      <c r="G5" s="64" t="s">
        <v>1438</v>
      </c>
      <c r="H5" s="11"/>
      <c r="I5" s="11"/>
      <c r="J5" s="11"/>
      <c r="K5" s="11"/>
      <c r="L5" s="11"/>
      <c r="M5" s="11"/>
      <c r="N5" s="11"/>
      <c r="O5" s="11"/>
      <c r="P5" s="11"/>
      <c r="Q5" s="11"/>
      <c r="R5" s="11"/>
      <c r="S5" s="11"/>
      <c r="T5" s="11"/>
      <c r="U5" s="11"/>
      <c r="V5" s="11"/>
      <c r="W5" s="11"/>
      <c r="X5" s="11"/>
      <c r="Y5" s="11"/>
      <c r="Z5" s="11"/>
    </row>
    <row r="6" spans="1:26" ht="120">
      <c r="A6" s="56" t="s">
        <v>768</v>
      </c>
      <c r="B6" s="57">
        <v>1994</v>
      </c>
      <c r="C6" s="57" t="s">
        <v>3138</v>
      </c>
      <c r="D6" s="62" t="s">
        <v>1320</v>
      </c>
      <c r="E6" s="292"/>
      <c r="F6" s="292"/>
      <c r="G6" s="11" t="s">
        <v>1321</v>
      </c>
      <c r="H6" s="11"/>
      <c r="I6" s="11"/>
      <c r="J6" s="11"/>
      <c r="K6" s="11"/>
      <c r="L6" s="11"/>
      <c r="M6" s="11"/>
      <c r="N6" s="11"/>
      <c r="O6" s="11"/>
      <c r="P6" s="11"/>
      <c r="Q6" s="11"/>
      <c r="R6" s="11"/>
      <c r="S6" s="11"/>
      <c r="T6" s="11"/>
      <c r="U6" s="11"/>
      <c r="V6" s="11"/>
      <c r="W6" s="11"/>
      <c r="X6" s="11"/>
      <c r="Y6" s="11"/>
      <c r="Z6" s="11"/>
    </row>
    <row r="7" spans="1:26" ht="90">
      <c r="A7" s="56" t="s">
        <v>344</v>
      </c>
      <c r="B7" s="57">
        <v>1998</v>
      </c>
      <c r="C7" s="281" t="s">
        <v>1273</v>
      </c>
      <c r="D7" s="62" t="s">
        <v>1322</v>
      </c>
      <c r="E7" s="292"/>
      <c r="F7" s="292"/>
      <c r="G7" s="66" t="s">
        <v>1323</v>
      </c>
      <c r="H7" s="11"/>
      <c r="I7" s="11"/>
      <c r="J7" s="11"/>
      <c r="K7" s="11"/>
      <c r="L7" s="11"/>
      <c r="M7" s="11"/>
      <c r="N7" s="11"/>
      <c r="O7" s="11"/>
      <c r="P7" s="11"/>
      <c r="Q7" s="11"/>
      <c r="R7" s="11"/>
      <c r="S7" s="11"/>
      <c r="T7" s="11"/>
      <c r="U7" s="11"/>
      <c r="V7" s="11"/>
      <c r="W7" s="11"/>
      <c r="X7" s="11"/>
      <c r="Y7" s="11"/>
      <c r="Z7" s="11"/>
    </row>
    <row r="8" spans="1:26" ht="30">
      <c r="A8" s="56" t="s">
        <v>546</v>
      </c>
      <c r="B8" s="57">
        <v>2000</v>
      </c>
      <c r="C8" s="281" t="s">
        <v>1279</v>
      </c>
      <c r="D8" s="67" t="s">
        <v>1324</v>
      </c>
      <c r="E8" s="298" t="s">
        <v>1325</v>
      </c>
      <c r="F8" s="299" t="s">
        <v>1326</v>
      </c>
      <c r="G8" s="11" t="s">
        <v>1327</v>
      </c>
      <c r="H8" s="11"/>
      <c r="I8" s="11"/>
      <c r="J8" s="11"/>
      <c r="K8" s="11"/>
      <c r="L8" s="11"/>
      <c r="M8" s="11"/>
      <c r="N8" s="11"/>
      <c r="O8" s="11"/>
      <c r="P8" s="11"/>
      <c r="Q8" s="11"/>
      <c r="R8" s="11"/>
      <c r="S8" s="11"/>
      <c r="T8" s="11"/>
      <c r="U8" s="11"/>
      <c r="V8" s="11"/>
      <c r="W8" s="11"/>
      <c r="X8" s="11"/>
      <c r="Y8" s="11"/>
      <c r="Z8" s="11"/>
    </row>
    <row r="9" spans="1:26" ht="60">
      <c r="A9" s="56" t="s">
        <v>1087</v>
      </c>
      <c r="B9" s="57">
        <v>2000</v>
      </c>
      <c r="C9" s="281" t="s">
        <v>1300</v>
      </c>
      <c r="D9" s="67" t="s">
        <v>1328</v>
      </c>
      <c r="E9" s="292"/>
      <c r="F9" s="292"/>
      <c r="G9" s="11" t="s">
        <v>1329</v>
      </c>
      <c r="H9" s="11"/>
      <c r="I9" s="11"/>
      <c r="J9" s="11"/>
      <c r="K9" s="11"/>
      <c r="L9" s="11"/>
      <c r="M9" s="11"/>
      <c r="N9" s="11"/>
      <c r="O9" s="11"/>
      <c r="P9" s="11"/>
      <c r="Q9" s="11"/>
      <c r="R9" s="11"/>
      <c r="S9" s="11"/>
      <c r="T9" s="11"/>
      <c r="U9" s="11"/>
      <c r="V9" s="11"/>
      <c r="W9" s="11"/>
      <c r="X9" s="11"/>
      <c r="Y9" s="11"/>
      <c r="Z9" s="11"/>
    </row>
    <row r="10" spans="1:26" ht="75">
      <c r="A10" s="56" t="s">
        <v>445</v>
      </c>
      <c r="B10" s="57">
        <v>2001</v>
      </c>
      <c r="C10" s="281" t="s">
        <v>1276</v>
      </c>
      <c r="D10" s="67" t="s">
        <v>1330</v>
      </c>
      <c r="E10" s="292"/>
      <c r="F10" s="292"/>
      <c r="G10" s="11" t="s">
        <v>1312</v>
      </c>
      <c r="H10" s="11"/>
      <c r="I10" s="11"/>
      <c r="J10" s="11"/>
      <c r="K10" s="11"/>
      <c r="L10" s="11"/>
      <c r="M10" s="11"/>
      <c r="N10" s="11"/>
      <c r="O10" s="11"/>
      <c r="P10" s="11"/>
      <c r="Q10" s="11"/>
      <c r="R10" s="11"/>
      <c r="S10" s="11"/>
      <c r="T10" s="11"/>
      <c r="U10" s="11"/>
      <c r="V10" s="11"/>
      <c r="W10" s="11"/>
      <c r="X10" s="11"/>
      <c r="Y10" s="11"/>
      <c r="Z10" s="11"/>
    </row>
    <row r="11" spans="1:26" ht="75">
      <c r="A11" s="56" t="s">
        <v>817</v>
      </c>
      <c r="B11" s="57">
        <v>2002</v>
      </c>
      <c r="C11" s="57" t="s">
        <v>3139</v>
      </c>
      <c r="D11" s="67" t="s">
        <v>1332</v>
      </c>
      <c r="E11" s="292"/>
      <c r="F11" s="292"/>
      <c r="G11" s="11" t="s">
        <v>1333</v>
      </c>
      <c r="H11" s="11"/>
      <c r="I11" s="11"/>
      <c r="J11" s="11"/>
      <c r="K11" s="11"/>
      <c r="L11" s="11"/>
      <c r="M11" s="11"/>
      <c r="N11" s="11"/>
      <c r="O11" s="11"/>
      <c r="P11" s="11"/>
      <c r="Q11" s="11"/>
      <c r="R11" s="11"/>
      <c r="S11" s="11"/>
      <c r="T11" s="11"/>
      <c r="U11" s="11"/>
      <c r="V11" s="11"/>
      <c r="W11" s="11"/>
      <c r="X11" s="11"/>
      <c r="Y11" s="11"/>
      <c r="Z11" s="11"/>
    </row>
    <row r="12" spans="1:26" ht="45">
      <c r="A12" s="56" t="s">
        <v>714</v>
      </c>
      <c r="B12" s="57">
        <v>2003</v>
      </c>
      <c r="C12" s="57" t="s">
        <v>3140</v>
      </c>
      <c r="D12" s="67" t="s">
        <v>1335</v>
      </c>
      <c r="E12" s="292"/>
      <c r="F12" s="292"/>
      <c r="G12" s="71" t="s">
        <v>1312</v>
      </c>
      <c r="H12" s="11"/>
      <c r="I12" s="11"/>
      <c r="J12" s="11"/>
      <c r="K12" s="11"/>
      <c r="L12" s="11"/>
      <c r="M12" s="11"/>
      <c r="N12" s="11"/>
      <c r="O12" s="11"/>
      <c r="P12" s="11"/>
      <c r="Q12" s="11"/>
      <c r="R12" s="11"/>
      <c r="S12" s="11"/>
      <c r="T12" s="11"/>
      <c r="U12" s="11"/>
      <c r="V12" s="11"/>
      <c r="W12" s="11"/>
      <c r="X12" s="11"/>
      <c r="Y12" s="11"/>
      <c r="Z12" s="11"/>
    </row>
    <row r="13" spans="1:26" ht="60">
      <c r="A13" s="56" t="s">
        <v>645</v>
      </c>
      <c r="B13" s="57">
        <v>2004</v>
      </c>
      <c r="C13" s="281" t="s">
        <v>1282</v>
      </c>
      <c r="D13" s="67" t="s">
        <v>1336</v>
      </c>
      <c r="E13" s="292"/>
      <c r="F13" s="292"/>
      <c r="G13" s="11" t="s">
        <v>1337</v>
      </c>
      <c r="H13" s="11"/>
      <c r="I13" s="11"/>
      <c r="J13" s="11"/>
      <c r="K13" s="11"/>
      <c r="L13" s="11"/>
      <c r="M13" s="11"/>
      <c r="N13" s="11"/>
      <c r="O13" s="11"/>
      <c r="P13" s="11"/>
      <c r="Q13" s="11"/>
      <c r="R13" s="11"/>
      <c r="S13" s="11"/>
      <c r="T13" s="11"/>
      <c r="U13" s="11"/>
      <c r="V13" s="11"/>
      <c r="W13" s="11"/>
      <c r="X13" s="11"/>
      <c r="Y13" s="11"/>
      <c r="Z13" s="11"/>
    </row>
    <row r="14" spans="1:26" ht="45">
      <c r="A14" s="56" t="s">
        <v>693</v>
      </c>
      <c r="B14" s="57">
        <v>2005</v>
      </c>
      <c r="C14" s="57" t="s">
        <v>3141</v>
      </c>
      <c r="D14" s="67" t="s">
        <v>3142</v>
      </c>
      <c r="E14" s="292"/>
      <c r="F14" s="292"/>
      <c r="G14" s="11" t="s">
        <v>1451</v>
      </c>
      <c r="H14" s="11"/>
      <c r="I14" s="11"/>
      <c r="J14" s="11"/>
      <c r="K14" s="11"/>
      <c r="L14" s="11"/>
      <c r="M14" s="11"/>
      <c r="N14" s="11"/>
      <c r="O14" s="11"/>
      <c r="P14" s="11"/>
      <c r="Q14" s="11"/>
      <c r="R14" s="11"/>
      <c r="S14" s="11"/>
      <c r="T14" s="11"/>
      <c r="U14" s="11"/>
      <c r="V14" s="11"/>
      <c r="W14" s="11"/>
      <c r="X14" s="11"/>
      <c r="Y14" s="11"/>
      <c r="Z14" s="11"/>
    </row>
    <row r="15" spans="1:26" ht="45">
      <c r="A15" s="56" t="s">
        <v>1017</v>
      </c>
      <c r="B15" s="57">
        <v>2005</v>
      </c>
      <c r="C15" s="281" t="s">
        <v>1294</v>
      </c>
      <c r="D15" s="67" t="s">
        <v>1341</v>
      </c>
      <c r="E15" s="292"/>
      <c r="F15" s="292"/>
      <c r="G15" s="11" t="s">
        <v>1342</v>
      </c>
      <c r="H15" s="11"/>
      <c r="I15" s="11"/>
      <c r="J15" s="11"/>
      <c r="K15" s="11"/>
      <c r="L15" s="11"/>
      <c r="M15" s="11"/>
      <c r="N15" s="11"/>
      <c r="O15" s="11"/>
      <c r="P15" s="11"/>
      <c r="Q15" s="11"/>
      <c r="R15" s="11"/>
      <c r="S15" s="11"/>
      <c r="T15" s="11"/>
      <c r="U15" s="11"/>
      <c r="V15" s="11"/>
      <c r="W15" s="11"/>
      <c r="X15" s="11"/>
      <c r="Y15" s="11"/>
      <c r="Z15" s="11"/>
    </row>
    <row r="16" spans="1:26" ht="60">
      <c r="A16" s="56" t="s">
        <v>1153</v>
      </c>
      <c r="B16" s="57">
        <v>2005</v>
      </c>
      <c r="C16" s="57" t="s">
        <v>3143</v>
      </c>
      <c r="D16" s="67" t="s">
        <v>1344</v>
      </c>
      <c r="E16" s="292"/>
      <c r="F16" s="292"/>
      <c r="G16" s="11" t="s">
        <v>1345</v>
      </c>
      <c r="H16" s="11"/>
      <c r="I16" s="11"/>
      <c r="J16" s="11"/>
      <c r="K16" s="11"/>
      <c r="L16" s="11"/>
      <c r="M16" s="11"/>
      <c r="N16" s="11"/>
      <c r="O16" s="11"/>
      <c r="P16" s="11"/>
      <c r="Q16" s="11"/>
      <c r="R16" s="11"/>
      <c r="S16" s="11"/>
      <c r="T16" s="11"/>
      <c r="U16" s="11"/>
      <c r="V16" s="11"/>
      <c r="W16" s="11"/>
      <c r="X16" s="11"/>
      <c r="Y16" s="11"/>
      <c r="Z16" s="11"/>
    </row>
    <row r="17" spans="1:26" ht="45">
      <c r="A17" s="56" t="s">
        <v>668</v>
      </c>
      <c r="B17" s="57">
        <v>2006</v>
      </c>
      <c r="C17" s="281" t="s">
        <v>675</v>
      </c>
      <c r="D17" s="67" t="s">
        <v>1346</v>
      </c>
      <c r="E17" s="292"/>
      <c r="F17" s="292"/>
      <c r="G17" s="71" t="s">
        <v>1312</v>
      </c>
      <c r="H17" s="11"/>
      <c r="I17" s="11"/>
      <c r="J17" s="11"/>
      <c r="K17" s="11"/>
      <c r="L17" s="11"/>
      <c r="M17" s="11"/>
      <c r="N17" s="11"/>
      <c r="O17" s="11"/>
      <c r="P17" s="11"/>
      <c r="Q17" s="11"/>
      <c r="R17" s="11"/>
      <c r="S17" s="11"/>
      <c r="T17" s="11"/>
      <c r="U17" s="11"/>
      <c r="V17" s="11"/>
      <c r="W17" s="11"/>
      <c r="X17" s="11"/>
      <c r="Y17" s="11"/>
      <c r="Z17" s="11"/>
    </row>
    <row r="18" spans="1:26" ht="45">
      <c r="A18" s="56" t="s">
        <v>395</v>
      </c>
      <c r="B18" s="57">
        <v>2008</v>
      </c>
      <c r="C18" s="281" t="s">
        <v>403</v>
      </c>
      <c r="D18" s="67" t="s">
        <v>1347</v>
      </c>
      <c r="E18" s="292"/>
      <c r="F18" s="292"/>
      <c r="G18" s="71" t="s">
        <v>1348</v>
      </c>
      <c r="H18" s="11"/>
      <c r="I18" s="11"/>
      <c r="J18" s="11"/>
      <c r="K18" s="11"/>
      <c r="L18" s="11"/>
      <c r="M18" s="11"/>
      <c r="N18" s="11"/>
      <c r="O18" s="11"/>
      <c r="P18" s="11"/>
      <c r="Q18" s="11"/>
      <c r="R18" s="11"/>
      <c r="S18" s="11"/>
      <c r="T18" s="11"/>
      <c r="U18" s="11"/>
      <c r="V18" s="11"/>
      <c r="W18" s="11"/>
      <c r="X18" s="11"/>
      <c r="Y18" s="11"/>
      <c r="Z18" s="11"/>
    </row>
    <row r="19" spans="1:26" ht="45">
      <c r="A19" s="56" t="s">
        <v>573</v>
      </c>
      <c r="B19" s="57">
        <v>2009</v>
      </c>
      <c r="C19" s="281" t="s">
        <v>580</v>
      </c>
      <c r="D19" s="67" t="s">
        <v>1349</v>
      </c>
      <c r="E19" s="292"/>
      <c r="F19" s="292"/>
      <c r="G19" s="71" t="s">
        <v>1350</v>
      </c>
      <c r="H19" s="11"/>
      <c r="I19" s="11"/>
      <c r="J19" s="11"/>
      <c r="K19" s="11"/>
      <c r="L19" s="11"/>
      <c r="M19" s="11"/>
      <c r="N19" s="11"/>
      <c r="O19" s="11"/>
      <c r="P19" s="11"/>
      <c r="Q19" s="11"/>
      <c r="R19" s="11"/>
      <c r="S19" s="11"/>
      <c r="T19" s="11"/>
      <c r="U19" s="11"/>
      <c r="V19" s="11"/>
      <c r="W19" s="11"/>
      <c r="X19" s="11"/>
      <c r="Y19" s="11"/>
      <c r="Z19" s="11"/>
    </row>
    <row r="20" spans="1:26" ht="75">
      <c r="A20" s="56" t="s">
        <v>598</v>
      </c>
      <c r="B20" s="57">
        <v>2009</v>
      </c>
      <c r="C20" s="57" t="s">
        <v>3144</v>
      </c>
      <c r="D20" s="67" t="s">
        <v>1352</v>
      </c>
      <c r="E20" s="292"/>
      <c r="F20" s="292"/>
      <c r="G20" s="11" t="s">
        <v>1353</v>
      </c>
      <c r="H20" s="11"/>
      <c r="I20" s="11"/>
      <c r="J20" s="11"/>
      <c r="K20" s="11"/>
      <c r="L20" s="11"/>
      <c r="M20" s="11"/>
      <c r="N20" s="11"/>
      <c r="O20" s="11"/>
      <c r="P20" s="11"/>
      <c r="Q20" s="11"/>
      <c r="R20" s="11"/>
      <c r="S20" s="11"/>
      <c r="T20" s="11"/>
      <c r="U20" s="11"/>
      <c r="V20" s="11"/>
      <c r="W20" s="11"/>
      <c r="X20" s="11"/>
      <c r="Y20" s="11"/>
      <c r="Z20" s="11"/>
    </row>
    <row r="21" spans="1:26" ht="45">
      <c r="A21" s="56" t="s">
        <v>239</v>
      </c>
      <c r="B21" s="57">
        <v>2010</v>
      </c>
      <c r="C21" s="281" t="s">
        <v>3145</v>
      </c>
      <c r="D21" s="74" t="s">
        <v>1355</v>
      </c>
      <c r="E21" s="300" t="s">
        <v>1356</v>
      </c>
      <c r="F21" s="301" t="s">
        <v>1357</v>
      </c>
      <c r="G21" s="11" t="s">
        <v>1358</v>
      </c>
      <c r="H21" s="11"/>
      <c r="I21" s="11"/>
      <c r="J21" s="11"/>
      <c r="K21" s="11"/>
      <c r="L21" s="11"/>
      <c r="M21" s="11"/>
      <c r="N21" s="11"/>
      <c r="O21" s="11"/>
      <c r="P21" s="11"/>
      <c r="Q21" s="11"/>
      <c r="R21" s="11"/>
      <c r="S21" s="11"/>
      <c r="T21" s="11"/>
      <c r="U21" s="11"/>
      <c r="V21" s="11"/>
      <c r="W21" s="11"/>
      <c r="X21" s="11"/>
      <c r="Y21" s="11"/>
      <c r="Z21" s="11"/>
    </row>
    <row r="22" spans="1:26" ht="90">
      <c r="A22" s="56" t="s">
        <v>471</v>
      </c>
      <c r="B22" s="57">
        <v>2010</v>
      </c>
      <c r="C22" s="57" t="s">
        <v>3146</v>
      </c>
      <c r="D22" s="74" t="s">
        <v>1360</v>
      </c>
      <c r="E22" s="292"/>
      <c r="F22" s="292"/>
      <c r="G22" s="71" t="s">
        <v>1348</v>
      </c>
      <c r="H22" s="11"/>
      <c r="I22" s="11"/>
      <c r="J22" s="11"/>
      <c r="K22" s="11"/>
      <c r="L22" s="11"/>
      <c r="M22" s="11"/>
      <c r="N22" s="11"/>
      <c r="O22" s="11"/>
      <c r="P22" s="11"/>
      <c r="Q22" s="11"/>
      <c r="R22" s="11"/>
      <c r="S22" s="11"/>
      <c r="T22" s="11"/>
      <c r="U22" s="11"/>
      <c r="V22" s="11"/>
      <c r="W22" s="11"/>
      <c r="X22" s="11"/>
      <c r="Y22" s="11"/>
      <c r="Z22" s="11"/>
    </row>
    <row r="23" spans="1:26" ht="60">
      <c r="A23" s="56" t="s">
        <v>886</v>
      </c>
      <c r="B23" s="57">
        <v>2010</v>
      </c>
      <c r="C23" s="57" t="s">
        <v>3147</v>
      </c>
      <c r="D23" s="74" t="s">
        <v>1362</v>
      </c>
      <c r="E23" s="292"/>
      <c r="F23" s="292"/>
      <c r="G23" s="11" t="s">
        <v>1363</v>
      </c>
      <c r="H23" s="11"/>
      <c r="I23" s="11"/>
      <c r="J23" s="11"/>
      <c r="K23" s="11"/>
      <c r="L23" s="11"/>
      <c r="M23" s="11"/>
      <c r="N23" s="11"/>
      <c r="O23" s="11"/>
      <c r="P23" s="11"/>
      <c r="Q23" s="11"/>
      <c r="R23" s="11"/>
      <c r="S23" s="11"/>
      <c r="T23" s="11"/>
      <c r="U23" s="11"/>
      <c r="V23" s="11"/>
      <c r="W23" s="11"/>
      <c r="X23" s="11"/>
      <c r="Y23" s="11"/>
      <c r="Z23" s="11"/>
    </row>
    <row r="24" spans="1:26" ht="60">
      <c r="A24" s="56" t="s">
        <v>119</v>
      </c>
      <c r="B24" s="57">
        <v>2011</v>
      </c>
      <c r="C24" s="281" t="s">
        <v>1268</v>
      </c>
      <c r="D24" s="74" t="s">
        <v>1364</v>
      </c>
      <c r="E24" s="292"/>
      <c r="F24" s="292"/>
      <c r="G24" s="53" t="s">
        <v>1365</v>
      </c>
      <c r="H24" s="11" t="s">
        <v>1366</v>
      </c>
      <c r="I24" s="11"/>
      <c r="J24" s="11"/>
      <c r="K24" s="11"/>
      <c r="L24" s="11"/>
      <c r="M24" s="11"/>
      <c r="N24" s="11"/>
      <c r="O24" s="11"/>
      <c r="P24" s="11"/>
      <c r="Q24" s="11"/>
      <c r="R24" s="11"/>
      <c r="S24" s="11"/>
      <c r="T24" s="11"/>
      <c r="U24" s="11"/>
      <c r="V24" s="11"/>
      <c r="W24" s="11"/>
      <c r="X24" s="11"/>
      <c r="Y24" s="11"/>
      <c r="Z24" s="11"/>
    </row>
    <row r="25" spans="1:26" ht="60">
      <c r="A25" s="56" t="s">
        <v>499</v>
      </c>
      <c r="B25" s="57">
        <v>2011</v>
      </c>
      <c r="C25" s="281" t="s">
        <v>1278</v>
      </c>
      <c r="D25" s="74" t="s">
        <v>1367</v>
      </c>
      <c r="E25" s="292"/>
      <c r="F25" s="292"/>
      <c r="G25" s="11" t="s">
        <v>1368</v>
      </c>
      <c r="H25" s="11"/>
      <c r="I25" s="11"/>
      <c r="J25" s="11"/>
      <c r="K25" s="11"/>
      <c r="L25" s="11"/>
      <c r="M25" s="11"/>
      <c r="N25" s="11"/>
      <c r="O25" s="11"/>
      <c r="P25" s="11"/>
      <c r="Q25" s="11"/>
      <c r="R25" s="11"/>
      <c r="S25" s="11"/>
      <c r="T25" s="11"/>
      <c r="U25" s="11"/>
      <c r="V25" s="11"/>
      <c r="W25" s="11"/>
      <c r="X25" s="11"/>
      <c r="Y25" s="11"/>
      <c r="Z25" s="11"/>
    </row>
    <row r="26" spans="1:26" ht="30">
      <c r="A26" s="56" t="s">
        <v>842</v>
      </c>
      <c r="B26" s="57">
        <v>2011</v>
      </c>
      <c r="C26" s="57" t="s">
        <v>3148</v>
      </c>
      <c r="D26" s="74" t="s">
        <v>1370</v>
      </c>
      <c r="E26" s="292"/>
      <c r="F26" s="292"/>
      <c r="G26" s="11" t="s">
        <v>1321</v>
      </c>
      <c r="H26" s="11"/>
      <c r="I26" s="11"/>
      <c r="J26" s="11"/>
      <c r="K26" s="11"/>
      <c r="L26" s="11"/>
      <c r="M26" s="11"/>
      <c r="N26" s="11"/>
      <c r="O26" s="11"/>
      <c r="P26" s="11"/>
      <c r="Q26" s="11"/>
      <c r="R26" s="11"/>
      <c r="S26" s="11"/>
      <c r="T26" s="11"/>
      <c r="U26" s="11"/>
      <c r="V26" s="11"/>
      <c r="W26" s="11"/>
      <c r="X26" s="11"/>
      <c r="Y26" s="11"/>
      <c r="Z26" s="11"/>
    </row>
    <row r="27" spans="1:26" ht="45">
      <c r="A27" s="56" t="s">
        <v>55</v>
      </c>
      <c r="B27" s="57">
        <v>2013</v>
      </c>
      <c r="C27" s="57" t="s">
        <v>3149</v>
      </c>
      <c r="D27" s="74" t="s">
        <v>1372</v>
      </c>
      <c r="E27" s="292"/>
      <c r="F27" s="292"/>
      <c r="G27" s="71" t="s">
        <v>1312</v>
      </c>
      <c r="H27" s="11"/>
      <c r="I27" s="11"/>
      <c r="J27" s="11"/>
      <c r="K27" s="11"/>
      <c r="L27" s="11"/>
      <c r="M27" s="11"/>
      <c r="N27" s="11"/>
      <c r="O27" s="11"/>
      <c r="P27" s="11"/>
      <c r="Q27" s="11"/>
      <c r="R27" s="11"/>
      <c r="S27" s="11"/>
      <c r="T27" s="11"/>
      <c r="U27" s="11"/>
      <c r="V27" s="11"/>
      <c r="W27" s="11"/>
      <c r="X27" s="11"/>
      <c r="Y27" s="11"/>
      <c r="Z27" s="11"/>
    </row>
    <row r="28" spans="1:26" ht="75">
      <c r="A28" s="56" t="s">
        <v>792</v>
      </c>
      <c r="B28" s="57">
        <v>2013</v>
      </c>
      <c r="C28" s="57" t="s">
        <v>3150</v>
      </c>
      <c r="D28" s="74" t="s">
        <v>1374</v>
      </c>
      <c r="E28" s="292"/>
      <c r="F28" s="292"/>
      <c r="G28" s="11" t="s">
        <v>1375</v>
      </c>
      <c r="H28" s="11"/>
      <c r="I28" s="11"/>
      <c r="J28" s="11"/>
      <c r="K28" s="11"/>
      <c r="L28" s="11"/>
      <c r="M28" s="11"/>
      <c r="N28" s="11"/>
      <c r="O28" s="11"/>
      <c r="P28" s="11"/>
      <c r="Q28" s="11"/>
      <c r="R28" s="11"/>
      <c r="S28" s="11"/>
      <c r="T28" s="11"/>
      <c r="U28" s="11"/>
      <c r="V28" s="11"/>
      <c r="W28" s="11"/>
      <c r="X28" s="11"/>
      <c r="Y28" s="11"/>
      <c r="Z28" s="11"/>
    </row>
    <row r="29" spans="1:26" ht="30">
      <c r="A29" s="56" t="s">
        <v>266</v>
      </c>
      <c r="B29" s="57">
        <v>2014</v>
      </c>
      <c r="C29" s="281" t="s">
        <v>273</v>
      </c>
      <c r="D29" s="74" t="s">
        <v>1376</v>
      </c>
      <c r="E29" s="292"/>
      <c r="F29" s="292"/>
      <c r="G29" s="11" t="s">
        <v>1366</v>
      </c>
      <c r="H29" s="11"/>
      <c r="I29" s="11"/>
      <c r="J29" s="11"/>
      <c r="K29" s="11"/>
      <c r="L29" s="11"/>
      <c r="M29" s="11"/>
      <c r="N29" s="11"/>
      <c r="O29" s="11"/>
      <c r="P29" s="11"/>
      <c r="Q29" s="11"/>
      <c r="R29" s="11"/>
      <c r="S29" s="11"/>
      <c r="T29" s="11"/>
      <c r="U29" s="11"/>
      <c r="V29" s="11"/>
      <c r="W29" s="11"/>
      <c r="X29" s="11"/>
      <c r="Y29" s="11"/>
      <c r="Z29" s="11"/>
    </row>
    <row r="30" spans="1:26" ht="60">
      <c r="A30" s="56" t="s">
        <v>295</v>
      </c>
      <c r="B30" s="57">
        <v>2014</v>
      </c>
      <c r="C30" s="57" t="s">
        <v>3151</v>
      </c>
      <c r="D30" s="74" t="s">
        <v>1378</v>
      </c>
      <c r="E30" s="292"/>
      <c r="F30" s="292"/>
      <c r="G30" s="11" t="s">
        <v>1379</v>
      </c>
      <c r="H30" s="11"/>
      <c r="I30" s="11"/>
      <c r="J30" s="11"/>
      <c r="K30" s="11"/>
      <c r="L30" s="11"/>
      <c r="M30" s="11"/>
      <c r="N30" s="11"/>
      <c r="O30" s="11"/>
      <c r="P30" s="11"/>
      <c r="Q30" s="11"/>
      <c r="R30" s="11"/>
      <c r="S30" s="11"/>
      <c r="T30" s="11"/>
      <c r="U30" s="11"/>
      <c r="V30" s="11"/>
      <c r="W30" s="11"/>
      <c r="X30" s="11"/>
      <c r="Y30" s="11"/>
      <c r="Z30" s="11"/>
    </row>
    <row r="31" spans="1:26" ht="195">
      <c r="A31" s="56" t="s">
        <v>419</v>
      </c>
      <c r="B31" s="57">
        <v>2014</v>
      </c>
      <c r="C31" s="57" t="s">
        <v>3152</v>
      </c>
      <c r="D31" s="74" t="s">
        <v>1381</v>
      </c>
      <c r="E31" s="292"/>
      <c r="F31" s="292"/>
      <c r="G31" s="11" t="s">
        <v>1382</v>
      </c>
      <c r="H31" s="11"/>
      <c r="I31" s="11"/>
      <c r="J31" s="11"/>
      <c r="K31" s="11"/>
      <c r="L31" s="11"/>
      <c r="M31" s="11"/>
      <c r="N31" s="11"/>
      <c r="O31" s="11"/>
      <c r="P31" s="11"/>
      <c r="Q31" s="11"/>
      <c r="R31" s="11"/>
      <c r="S31" s="11"/>
      <c r="T31" s="11"/>
      <c r="U31" s="11"/>
      <c r="V31" s="11"/>
      <c r="W31" s="11"/>
      <c r="X31" s="11"/>
      <c r="Y31" s="11"/>
      <c r="Z31" s="11"/>
    </row>
    <row r="32" spans="1:26" ht="75">
      <c r="A32" s="56" t="s">
        <v>622</v>
      </c>
      <c r="B32" s="57">
        <v>2014</v>
      </c>
      <c r="C32" s="281" t="s">
        <v>1281</v>
      </c>
      <c r="D32" s="74" t="s">
        <v>1383</v>
      </c>
      <c r="E32" s="292"/>
      <c r="F32" s="292"/>
      <c r="G32" s="11" t="s">
        <v>1384</v>
      </c>
      <c r="H32" s="11"/>
      <c r="I32" s="11"/>
      <c r="J32" s="11"/>
      <c r="K32" s="11"/>
      <c r="L32" s="11"/>
      <c r="M32" s="11"/>
      <c r="N32" s="11"/>
      <c r="O32" s="11"/>
      <c r="P32" s="11"/>
      <c r="Q32" s="11"/>
      <c r="R32" s="11"/>
      <c r="S32" s="11"/>
      <c r="T32" s="11"/>
      <c r="U32" s="11"/>
      <c r="V32" s="11"/>
      <c r="W32" s="11"/>
      <c r="X32" s="11"/>
      <c r="Y32" s="11"/>
      <c r="Z32" s="11"/>
    </row>
    <row r="33" spans="1:26" ht="60">
      <c r="A33" s="56" t="s">
        <v>1065</v>
      </c>
      <c r="B33" s="57">
        <v>2014</v>
      </c>
      <c r="C33" s="57" t="s">
        <v>3153</v>
      </c>
      <c r="D33" s="74" t="s">
        <v>1386</v>
      </c>
      <c r="E33" s="292"/>
      <c r="F33" s="292"/>
      <c r="G33" s="11" t="s">
        <v>1366</v>
      </c>
      <c r="H33" s="11"/>
      <c r="I33" s="11"/>
      <c r="J33" s="11"/>
      <c r="K33" s="11"/>
      <c r="L33" s="11"/>
      <c r="M33" s="11"/>
      <c r="N33" s="11"/>
      <c r="O33" s="11"/>
      <c r="P33" s="11"/>
      <c r="Q33" s="11"/>
      <c r="R33" s="11"/>
      <c r="S33" s="11"/>
      <c r="T33" s="11"/>
      <c r="U33" s="11"/>
      <c r="V33" s="11"/>
      <c r="W33" s="11"/>
      <c r="X33" s="11"/>
      <c r="Y33" s="11"/>
      <c r="Z33" s="11"/>
    </row>
    <row r="34" spans="1:26" ht="45">
      <c r="A34" s="56" t="s">
        <v>1109</v>
      </c>
      <c r="B34" s="57">
        <v>2014</v>
      </c>
      <c r="C34" s="57" t="s">
        <v>3154</v>
      </c>
      <c r="D34" s="74" t="s">
        <v>1388</v>
      </c>
      <c r="E34" s="292"/>
      <c r="F34" s="292"/>
      <c r="G34" s="11" t="s">
        <v>1379</v>
      </c>
      <c r="H34" s="11"/>
      <c r="I34" s="11"/>
      <c r="J34" s="11"/>
      <c r="K34" s="11"/>
      <c r="L34" s="11"/>
      <c r="M34" s="11"/>
      <c r="N34" s="11"/>
      <c r="O34" s="11"/>
      <c r="P34" s="11"/>
      <c r="Q34" s="11"/>
      <c r="R34" s="11"/>
      <c r="S34" s="11"/>
      <c r="T34" s="11"/>
      <c r="U34" s="11"/>
      <c r="V34" s="11"/>
      <c r="W34" s="11"/>
      <c r="X34" s="11"/>
      <c r="Y34" s="11"/>
      <c r="Z34" s="11"/>
    </row>
    <row r="35" spans="1:26" ht="45">
      <c r="A35" s="56" t="s">
        <v>322</v>
      </c>
      <c r="B35" s="57">
        <v>2015</v>
      </c>
      <c r="C35" s="57" t="s">
        <v>3155</v>
      </c>
      <c r="D35" s="76" t="s">
        <v>1390</v>
      </c>
      <c r="E35" s="292"/>
      <c r="F35" s="292"/>
      <c r="G35" s="11" t="s">
        <v>1391</v>
      </c>
      <c r="H35" s="11"/>
      <c r="I35" s="11"/>
      <c r="J35" s="11"/>
      <c r="K35" s="11"/>
      <c r="L35" s="11"/>
      <c r="M35" s="11"/>
      <c r="N35" s="11"/>
      <c r="O35" s="11"/>
      <c r="P35" s="11"/>
      <c r="Q35" s="11"/>
      <c r="R35" s="11"/>
      <c r="S35" s="11"/>
      <c r="T35" s="11"/>
      <c r="U35" s="11"/>
      <c r="V35" s="11"/>
      <c r="W35" s="11"/>
      <c r="X35" s="11"/>
      <c r="Y35" s="11"/>
      <c r="Z35" s="11"/>
    </row>
    <row r="36" spans="1:26" ht="120">
      <c r="A36" s="56" t="s">
        <v>929</v>
      </c>
      <c r="B36" s="57">
        <v>2015</v>
      </c>
      <c r="C36" s="57" t="s">
        <v>3156</v>
      </c>
      <c r="D36" s="80" t="s">
        <v>1393</v>
      </c>
      <c r="E36" s="292"/>
      <c r="F36" s="292"/>
      <c r="G36" s="71" t="s">
        <v>1312</v>
      </c>
      <c r="H36" s="11"/>
      <c r="I36" s="11"/>
      <c r="J36" s="11"/>
      <c r="K36" s="11"/>
      <c r="L36" s="11"/>
      <c r="M36" s="11"/>
      <c r="N36" s="11"/>
      <c r="O36" s="11"/>
      <c r="P36" s="11"/>
      <c r="Q36" s="11"/>
      <c r="R36" s="11"/>
      <c r="S36" s="11"/>
      <c r="T36" s="11"/>
      <c r="U36" s="11"/>
      <c r="V36" s="11"/>
      <c r="W36" s="11"/>
      <c r="X36" s="11"/>
      <c r="Y36" s="11"/>
      <c r="Z36" s="11"/>
    </row>
    <row r="37" spans="1:26" ht="75">
      <c r="A37" s="56" t="s">
        <v>995</v>
      </c>
      <c r="B37" s="57">
        <v>2015</v>
      </c>
      <c r="C37" s="57" t="s">
        <v>3157</v>
      </c>
      <c r="D37" s="80" t="s">
        <v>1395</v>
      </c>
      <c r="E37" s="292"/>
      <c r="F37" s="292"/>
      <c r="G37" s="71" t="s">
        <v>1312</v>
      </c>
      <c r="H37" s="11"/>
      <c r="I37" s="11"/>
      <c r="J37" s="11"/>
      <c r="K37" s="11"/>
      <c r="L37" s="11"/>
      <c r="M37" s="11"/>
      <c r="N37" s="11"/>
      <c r="O37" s="11"/>
      <c r="P37" s="11"/>
      <c r="Q37" s="11"/>
      <c r="R37" s="11"/>
      <c r="S37" s="11"/>
      <c r="T37" s="11"/>
      <c r="U37" s="11"/>
      <c r="V37" s="11"/>
      <c r="W37" s="11"/>
      <c r="X37" s="11"/>
      <c r="Y37" s="11"/>
      <c r="Z37" s="11"/>
    </row>
    <row r="38" spans="1:26" ht="150">
      <c r="A38" s="56" t="s">
        <v>149</v>
      </c>
      <c r="B38" s="57">
        <v>2018</v>
      </c>
      <c r="C38" s="57" t="s">
        <v>3158</v>
      </c>
      <c r="D38" s="76" t="s">
        <v>3159</v>
      </c>
      <c r="E38" s="292"/>
      <c r="F38" s="292"/>
      <c r="G38" s="71" t="s">
        <v>1312</v>
      </c>
      <c r="H38" s="11"/>
      <c r="I38" s="11"/>
      <c r="J38" s="11"/>
      <c r="K38" s="11"/>
      <c r="L38" s="11"/>
      <c r="M38" s="11"/>
      <c r="N38" s="11"/>
      <c r="O38" s="11"/>
      <c r="P38" s="11"/>
      <c r="Q38" s="11"/>
      <c r="R38" s="11"/>
      <c r="S38" s="11"/>
      <c r="T38" s="11"/>
      <c r="U38" s="11"/>
      <c r="V38" s="11"/>
      <c r="W38" s="11"/>
      <c r="X38" s="11"/>
      <c r="Y38" s="11"/>
      <c r="Z38" s="11"/>
    </row>
    <row r="39" spans="1:26" ht="45">
      <c r="A39" s="56" t="s">
        <v>179</v>
      </c>
      <c r="B39" s="57">
        <v>2018</v>
      </c>
      <c r="C39" s="281" t="s">
        <v>189</v>
      </c>
      <c r="D39" s="80" t="s">
        <v>1399</v>
      </c>
      <c r="E39" s="292"/>
      <c r="F39" s="292"/>
      <c r="G39" s="11" t="s">
        <v>1400</v>
      </c>
      <c r="H39" s="11"/>
      <c r="I39" s="11"/>
      <c r="J39" s="11"/>
      <c r="K39" s="11"/>
      <c r="L39" s="11"/>
      <c r="M39" s="11"/>
      <c r="N39" s="11"/>
      <c r="O39" s="11"/>
      <c r="P39" s="11"/>
      <c r="Q39" s="11"/>
      <c r="R39" s="11"/>
      <c r="S39" s="11"/>
      <c r="T39" s="11"/>
      <c r="U39" s="11"/>
      <c r="V39" s="11"/>
      <c r="W39" s="11"/>
      <c r="X39" s="11"/>
      <c r="Y39" s="11"/>
      <c r="Z39" s="11"/>
    </row>
    <row r="40" spans="1:26" ht="30">
      <c r="A40" s="56" t="s">
        <v>211</v>
      </c>
      <c r="B40" s="57">
        <v>2018</v>
      </c>
      <c r="C40" s="281" t="s">
        <v>1271</v>
      </c>
      <c r="D40" s="80" t="s">
        <v>1401</v>
      </c>
      <c r="E40" s="292"/>
      <c r="F40" s="292"/>
      <c r="G40" s="11" t="s">
        <v>1353</v>
      </c>
      <c r="H40" s="11"/>
      <c r="I40" s="11"/>
      <c r="J40" s="11"/>
      <c r="K40" s="11"/>
      <c r="L40" s="11"/>
      <c r="M40" s="11"/>
      <c r="N40" s="11"/>
      <c r="O40" s="11"/>
      <c r="P40" s="11"/>
      <c r="Q40" s="11"/>
      <c r="R40" s="11"/>
      <c r="S40" s="11"/>
      <c r="T40" s="11"/>
      <c r="U40" s="11"/>
      <c r="V40" s="11"/>
      <c r="W40" s="11"/>
      <c r="X40" s="11"/>
      <c r="Y40" s="11"/>
      <c r="Z40" s="11"/>
    </row>
    <row r="41" spans="1:26" ht="255">
      <c r="A41" s="56" t="s">
        <v>864</v>
      </c>
      <c r="B41" s="57">
        <v>2018</v>
      </c>
      <c r="C41" s="57" t="s">
        <v>3160</v>
      </c>
      <c r="D41" s="80" t="s">
        <v>1403</v>
      </c>
      <c r="E41" s="292"/>
      <c r="F41" s="292"/>
      <c r="G41" s="11" t="s">
        <v>1366</v>
      </c>
      <c r="H41" s="11"/>
      <c r="I41" s="11"/>
      <c r="J41" s="11"/>
      <c r="K41" s="11"/>
      <c r="L41" s="11"/>
      <c r="M41" s="11"/>
      <c r="N41" s="11"/>
      <c r="O41" s="11"/>
      <c r="P41" s="11"/>
      <c r="Q41" s="11"/>
      <c r="R41" s="11"/>
      <c r="S41" s="11"/>
      <c r="T41" s="11"/>
      <c r="U41" s="11"/>
      <c r="V41" s="11"/>
      <c r="W41" s="11"/>
      <c r="X41" s="11"/>
      <c r="Y41" s="11"/>
      <c r="Z41" s="11"/>
    </row>
    <row r="42" spans="1:26" ht="15">
      <c r="A42" s="56" t="s">
        <v>92</v>
      </c>
      <c r="B42" s="57">
        <v>2019</v>
      </c>
      <c r="C42" s="57" t="s">
        <v>3161</v>
      </c>
      <c r="D42" s="76" t="s">
        <v>1405</v>
      </c>
      <c r="E42" s="292"/>
      <c r="F42" s="292"/>
      <c r="G42" s="11" t="s">
        <v>1406</v>
      </c>
      <c r="H42" s="11"/>
      <c r="I42" s="11"/>
      <c r="J42" s="11"/>
      <c r="K42" s="11"/>
      <c r="L42" s="11"/>
      <c r="M42" s="11"/>
      <c r="N42" s="11"/>
      <c r="O42" s="11"/>
      <c r="P42" s="11"/>
      <c r="Q42" s="11"/>
      <c r="R42" s="11"/>
      <c r="S42" s="11"/>
      <c r="T42" s="11"/>
      <c r="U42" s="11"/>
      <c r="V42" s="11"/>
      <c r="W42" s="11"/>
      <c r="X42" s="11"/>
      <c r="Y42" s="11"/>
      <c r="Z42" s="11"/>
    </row>
    <row r="43" spans="1:26" ht="60">
      <c r="A43" s="56" t="s">
        <v>1042</v>
      </c>
      <c r="B43" s="57">
        <v>2019</v>
      </c>
      <c r="C43" s="57" t="s">
        <v>3162</v>
      </c>
      <c r="D43" s="80" t="s">
        <v>1408</v>
      </c>
      <c r="E43" s="292"/>
      <c r="F43" s="292"/>
      <c r="G43" s="11" t="s">
        <v>1321</v>
      </c>
      <c r="H43" s="11"/>
      <c r="I43" s="11"/>
      <c r="J43" s="11"/>
      <c r="K43" s="11"/>
      <c r="L43" s="11"/>
      <c r="M43" s="11"/>
      <c r="N43" s="11"/>
      <c r="O43" s="11"/>
      <c r="P43" s="11"/>
      <c r="Q43" s="11"/>
      <c r="R43" s="11"/>
      <c r="S43" s="11"/>
      <c r="T43" s="11"/>
      <c r="U43" s="11"/>
      <c r="V43" s="11"/>
      <c r="W43" s="11"/>
      <c r="X43" s="11"/>
      <c r="Y43" s="11"/>
      <c r="Z43" s="11"/>
    </row>
    <row r="44" spans="1:26" ht="30">
      <c r="A44" s="56" t="s">
        <v>1177</v>
      </c>
      <c r="B44" s="57">
        <v>2019</v>
      </c>
      <c r="C44" s="281" t="s">
        <v>1304</v>
      </c>
      <c r="D44" s="80" t="s">
        <v>1409</v>
      </c>
      <c r="E44" s="292"/>
      <c r="F44" s="292"/>
      <c r="G44" s="11" t="s">
        <v>1375</v>
      </c>
      <c r="H44" s="11"/>
      <c r="I44" s="11"/>
      <c r="J44" s="11"/>
      <c r="K44" s="11"/>
      <c r="L44" s="11"/>
      <c r="M44" s="11"/>
      <c r="N44" s="11"/>
      <c r="O44" s="11"/>
      <c r="P44" s="11"/>
      <c r="Q44" s="11"/>
      <c r="R44" s="11"/>
      <c r="S44" s="11"/>
      <c r="T44" s="11"/>
      <c r="U44" s="11"/>
      <c r="V44" s="11"/>
      <c r="W44" s="11"/>
      <c r="X44" s="11"/>
      <c r="Y44" s="11"/>
      <c r="Z44" s="11"/>
    </row>
    <row r="45" spans="1:26" ht="60">
      <c r="A45" s="56" t="s">
        <v>368</v>
      </c>
      <c r="B45" s="57">
        <v>2021</v>
      </c>
      <c r="C45" s="57" t="s">
        <v>3163</v>
      </c>
      <c r="D45" s="81" t="s">
        <v>1411</v>
      </c>
      <c r="E45" s="302" t="s">
        <v>1412</v>
      </c>
      <c r="F45" s="303" t="s">
        <v>1413</v>
      </c>
      <c r="G45" s="11" t="s">
        <v>1414</v>
      </c>
      <c r="H45" s="11"/>
      <c r="I45" s="11"/>
      <c r="J45" s="11"/>
      <c r="K45" s="11"/>
      <c r="L45" s="11"/>
      <c r="M45" s="11"/>
      <c r="N45" s="11"/>
      <c r="O45" s="11"/>
      <c r="P45" s="11"/>
      <c r="Q45" s="11"/>
      <c r="R45" s="11"/>
      <c r="S45" s="11"/>
      <c r="T45" s="11"/>
      <c r="U45" s="11"/>
      <c r="V45" s="11"/>
      <c r="W45" s="11"/>
      <c r="X45" s="11"/>
      <c r="Y45" s="11"/>
      <c r="Z45" s="11"/>
    </row>
    <row r="46" spans="1:26" ht="105">
      <c r="A46" s="56" t="s">
        <v>978</v>
      </c>
      <c r="B46" s="57">
        <v>2021</v>
      </c>
      <c r="C46" s="57" t="s">
        <v>3164</v>
      </c>
      <c r="D46" s="81" t="s">
        <v>1416</v>
      </c>
      <c r="E46" s="292"/>
      <c r="F46" s="292"/>
      <c r="G46" s="71" t="s">
        <v>1312</v>
      </c>
      <c r="H46" s="11"/>
      <c r="I46" s="11"/>
      <c r="J46" s="11"/>
      <c r="K46" s="11"/>
      <c r="L46" s="11"/>
      <c r="M46" s="11"/>
      <c r="N46" s="11"/>
      <c r="O46" s="11"/>
      <c r="P46" s="11"/>
      <c r="Q46" s="11"/>
      <c r="R46" s="11"/>
      <c r="S46" s="11"/>
      <c r="T46" s="11"/>
      <c r="U46" s="11"/>
      <c r="V46" s="11"/>
      <c r="W46" s="11"/>
      <c r="X46" s="11"/>
      <c r="Y46" s="11"/>
      <c r="Z46" s="11"/>
    </row>
    <row r="47" spans="1:26" ht="75">
      <c r="A47" s="56" t="s">
        <v>955</v>
      </c>
      <c r="B47" s="57">
        <v>2022</v>
      </c>
      <c r="C47" s="57" t="s">
        <v>3165</v>
      </c>
      <c r="D47" s="81" t="s">
        <v>1418</v>
      </c>
      <c r="E47" s="292"/>
      <c r="F47" s="292"/>
      <c r="G47" s="11" t="s">
        <v>1419</v>
      </c>
      <c r="H47" s="11"/>
      <c r="I47" s="11"/>
      <c r="J47" s="11"/>
      <c r="K47" s="11"/>
      <c r="L47" s="11"/>
      <c r="M47" s="11"/>
      <c r="N47" s="11"/>
      <c r="O47" s="11"/>
      <c r="P47" s="11"/>
      <c r="Q47" s="11"/>
      <c r="R47" s="11"/>
      <c r="S47" s="11"/>
      <c r="T47" s="11"/>
      <c r="U47" s="11"/>
      <c r="V47" s="11"/>
      <c r="W47" s="11"/>
      <c r="X47" s="11"/>
      <c r="Y47" s="11"/>
      <c r="Z47" s="11"/>
    </row>
    <row r="48" spans="1:26" ht="105">
      <c r="A48" s="56" t="s">
        <v>1129</v>
      </c>
      <c r="B48" s="57">
        <v>2022</v>
      </c>
      <c r="C48" s="57" t="s">
        <v>3166</v>
      </c>
      <c r="D48" s="7" t="s">
        <v>1421</v>
      </c>
      <c r="E48" s="292"/>
      <c r="F48" s="292"/>
      <c r="G48" s="11" t="s">
        <v>1422</v>
      </c>
      <c r="H48" s="11"/>
      <c r="I48" s="11"/>
      <c r="J48" s="11"/>
      <c r="K48" s="11"/>
      <c r="L48" s="11"/>
      <c r="M48" s="11"/>
      <c r="N48" s="11"/>
      <c r="O48" s="11"/>
      <c r="P48" s="11"/>
      <c r="Q48" s="11"/>
      <c r="R48" s="11"/>
      <c r="S48" s="11"/>
      <c r="T48" s="11"/>
      <c r="U48" s="11"/>
      <c r="V48" s="11"/>
      <c r="W48" s="11"/>
      <c r="X48" s="11"/>
      <c r="Y48" s="11"/>
      <c r="Z48" s="11"/>
    </row>
    <row r="49" spans="1:26" ht="15.75" customHeight="1">
      <c r="A49" s="11"/>
      <c r="B49" s="11"/>
      <c r="C49" s="11"/>
      <c r="D49" s="5"/>
      <c r="E49" s="11"/>
      <c r="F49" s="11"/>
      <c r="G49" s="11"/>
      <c r="H49" s="11"/>
      <c r="I49" s="11"/>
      <c r="J49" s="11"/>
      <c r="K49" s="11"/>
      <c r="L49" s="11"/>
      <c r="M49" s="11"/>
      <c r="N49" s="11"/>
      <c r="O49" s="11"/>
      <c r="P49" s="11"/>
      <c r="Q49" s="11"/>
      <c r="R49" s="11"/>
      <c r="S49" s="11"/>
      <c r="T49" s="11"/>
      <c r="U49" s="11"/>
      <c r="V49" s="11"/>
      <c r="W49" s="11"/>
      <c r="X49" s="11"/>
      <c r="Y49" s="11"/>
      <c r="Z49" s="11"/>
    </row>
    <row r="50" spans="1:26" ht="15.75" customHeight="1">
      <c r="A50" s="11"/>
      <c r="B50" s="11"/>
      <c r="C50" s="11"/>
      <c r="D50" s="5" t="s">
        <v>3167</v>
      </c>
      <c r="E50" s="11"/>
      <c r="F50" s="11"/>
      <c r="G50" s="11"/>
      <c r="H50" s="11"/>
      <c r="I50" s="11"/>
      <c r="J50" s="11"/>
      <c r="K50" s="11"/>
      <c r="L50" s="11"/>
      <c r="M50" s="11"/>
      <c r="N50" s="11"/>
      <c r="O50" s="11"/>
      <c r="P50" s="11"/>
      <c r="Q50" s="11"/>
      <c r="R50" s="11"/>
      <c r="S50" s="11"/>
      <c r="T50" s="11"/>
      <c r="U50" s="11"/>
      <c r="V50" s="11"/>
      <c r="W50" s="11"/>
      <c r="X50" s="11"/>
      <c r="Y50" s="11"/>
      <c r="Z50" s="11"/>
    </row>
    <row r="51" spans="1:26" ht="15">
      <c r="A51" s="282"/>
      <c r="B51" s="11"/>
      <c r="C51" s="283" t="s">
        <v>3168</v>
      </c>
      <c r="D51" s="284" t="s">
        <v>3169</v>
      </c>
      <c r="E51" s="283"/>
      <c r="F51" s="283"/>
      <c r="G51" s="11"/>
      <c r="H51" s="11"/>
      <c r="I51" s="11"/>
      <c r="J51" s="11"/>
      <c r="K51" s="11"/>
      <c r="L51" s="11"/>
      <c r="M51" s="11"/>
      <c r="N51" s="11"/>
      <c r="O51" s="11"/>
      <c r="P51" s="11"/>
      <c r="Q51" s="11"/>
      <c r="R51" s="11"/>
      <c r="S51" s="11"/>
      <c r="T51" s="11"/>
      <c r="U51" s="11"/>
      <c r="V51" s="11"/>
      <c r="W51" s="11"/>
      <c r="X51" s="11"/>
      <c r="Y51" s="11"/>
      <c r="Z51" s="11"/>
    </row>
    <row r="52" spans="1:26" ht="30">
      <c r="A52" s="5" t="s">
        <v>3170</v>
      </c>
      <c r="B52" s="11"/>
      <c r="C52" s="285" t="s">
        <v>1309</v>
      </c>
      <c r="D52" s="5"/>
      <c r="E52" s="11"/>
      <c r="F52" s="11"/>
      <c r="G52" s="11"/>
      <c r="H52" s="11"/>
      <c r="I52" s="11"/>
      <c r="J52" s="11"/>
      <c r="K52" s="11"/>
      <c r="L52" s="11"/>
      <c r="M52" s="11"/>
      <c r="N52" s="11"/>
      <c r="O52" s="11"/>
      <c r="P52" s="11"/>
      <c r="Q52" s="11"/>
      <c r="R52" s="11"/>
      <c r="S52" s="11"/>
      <c r="T52" s="11"/>
      <c r="U52" s="11"/>
      <c r="V52" s="11"/>
      <c r="W52" s="11"/>
      <c r="X52" s="11"/>
      <c r="Y52" s="11"/>
      <c r="Z52" s="11"/>
    </row>
    <row r="53" spans="1:26" ht="30">
      <c r="A53" s="11"/>
      <c r="B53" s="11"/>
      <c r="C53" s="285" t="s">
        <v>1314</v>
      </c>
      <c r="D53" s="5" t="s">
        <v>3171</v>
      </c>
      <c r="E53" s="352" t="s">
        <v>3172</v>
      </c>
      <c r="F53" s="292"/>
      <c r="G53" s="11"/>
      <c r="H53" s="11"/>
      <c r="I53" s="11"/>
      <c r="J53" s="11"/>
      <c r="K53" s="11"/>
      <c r="L53" s="11"/>
      <c r="M53" s="11"/>
      <c r="N53" s="11"/>
      <c r="O53" s="11"/>
      <c r="P53" s="11"/>
      <c r="Q53" s="11"/>
      <c r="R53" s="11"/>
      <c r="S53" s="11"/>
      <c r="T53" s="11"/>
      <c r="U53" s="11"/>
      <c r="V53" s="11"/>
      <c r="W53" s="11"/>
      <c r="X53" s="11"/>
      <c r="Y53" s="11"/>
      <c r="Z53" s="11"/>
    </row>
    <row r="54" spans="1:26" ht="45">
      <c r="A54" s="11"/>
      <c r="B54" s="11"/>
      <c r="C54" s="62" t="s">
        <v>1320</v>
      </c>
      <c r="D54" s="5" t="s">
        <v>3173</v>
      </c>
      <c r="E54" s="352" t="s">
        <v>3174</v>
      </c>
      <c r="F54" s="292"/>
      <c r="G54" s="11"/>
      <c r="H54" s="11"/>
      <c r="I54" s="11"/>
      <c r="J54" s="11"/>
      <c r="K54" s="11"/>
      <c r="L54" s="11"/>
      <c r="M54" s="11"/>
      <c r="N54" s="11"/>
      <c r="O54" s="11"/>
      <c r="P54" s="11"/>
      <c r="Q54" s="11"/>
      <c r="R54" s="11"/>
      <c r="S54" s="11"/>
      <c r="T54" s="11"/>
      <c r="U54" s="11"/>
      <c r="V54" s="11"/>
      <c r="W54" s="11"/>
      <c r="X54" s="11"/>
      <c r="Y54" s="11"/>
      <c r="Z54" s="11"/>
    </row>
    <row r="55" spans="1:26" ht="120">
      <c r="A55" s="11"/>
      <c r="B55" s="11"/>
      <c r="C55" s="62" t="s">
        <v>1322</v>
      </c>
      <c r="D55" s="5" t="s">
        <v>3175</v>
      </c>
      <c r="E55" s="352" t="s">
        <v>3176</v>
      </c>
      <c r="F55" s="292"/>
      <c r="G55" s="11"/>
      <c r="H55" s="11"/>
      <c r="I55" s="11"/>
      <c r="J55" s="11"/>
      <c r="K55" s="11"/>
      <c r="L55" s="11"/>
      <c r="M55" s="11"/>
      <c r="N55" s="11"/>
      <c r="O55" s="11"/>
      <c r="P55" s="11"/>
      <c r="Q55" s="11"/>
      <c r="R55" s="11"/>
      <c r="S55" s="11"/>
      <c r="T55" s="11"/>
      <c r="U55" s="11"/>
      <c r="V55" s="11"/>
      <c r="W55" s="11"/>
      <c r="X55" s="11"/>
      <c r="Y55" s="11"/>
      <c r="Z55" s="11"/>
    </row>
    <row r="56" spans="1:26" ht="120">
      <c r="A56" s="11"/>
      <c r="B56" s="11"/>
      <c r="C56" s="67" t="s">
        <v>1328</v>
      </c>
      <c r="D56" s="5" t="s">
        <v>3177</v>
      </c>
      <c r="E56" s="352" t="s">
        <v>3178</v>
      </c>
      <c r="F56" s="292"/>
      <c r="G56" s="11"/>
      <c r="H56" s="11"/>
      <c r="I56" s="11"/>
      <c r="J56" s="11"/>
      <c r="K56" s="11"/>
      <c r="L56" s="11"/>
      <c r="M56" s="11"/>
      <c r="N56" s="11"/>
      <c r="O56" s="11"/>
      <c r="P56" s="11"/>
      <c r="Q56" s="11"/>
      <c r="R56" s="11"/>
      <c r="S56" s="11"/>
      <c r="T56" s="11"/>
      <c r="U56" s="11"/>
      <c r="V56" s="11"/>
      <c r="W56" s="11"/>
      <c r="X56" s="11"/>
      <c r="Y56" s="11"/>
      <c r="Z56" s="11"/>
    </row>
    <row r="57" spans="1:26" ht="60">
      <c r="A57" s="11"/>
      <c r="B57" s="11"/>
      <c r="C57" s="67" t="s">
        <v>1330</v>
      </c>
      <c r="D57" s="5" t="s">
        <v>3179</v>
      </c>
      <c r="E57" s="352" t="s">
        <v>3180</v>
      </c>
      <c r="F57" s="292"/>
      <c r="G57" s="11"/>
      <c r="H57" s="11"/>
      <c r="I57" s="11"/>
      <c r="J57" s="11"/>
      <c r="K57" s="11"/>
      <c r="L57" s="11"/>
      <c r="M57" s="11"/>
      <c r="N57" s="11"/>
      <c r="O57" s="11"/>
      <c r="P57" s="11"/>
      <c r="Q57" s="11"/>
      <c r="R57" s="11"/>
      <c r="S57" s="11"/>
      <c r="T57" s="11"/>
      <c r="U57" s="11"/>
      <c r="V57" s="11"/>
      <c r="W57" s="11"/>
      <c r="X57" s="11"/>
      <c r="Y57" s="11"/>
      <c r="Z57" s="11"/>
    </row>
    <row r="58" spans="1:26" ht="45">
      <c r="A58" s="11"/>
      <c r="B58" s="11"/>
      <c r="C58" s="67" t="s">
        <v>1335</v>
      </c>
      <c r="D58" s="5" t="s">
        <v>3181</v>
      </c>
      <c r="E58" s="352" t="s">
        <v>3182</v>
      </c>
      <c r="F58" s="292"/>
      <c r="G58" s="11"/>
      <c r="H58" s="11"/>
      <c r="I58" s="11"/>
      <c r="J58" s="11"/>
      <c r="K58" s="11"/>
      <c r="L58" s="11"/>
      <c r="M58" s="11"/>
      <c r="N58" s="11"/>
      <c r="O58" s="11"/>
      <c r="P58" s="11"/>
      <c r="Q58" s="11"/>
      <c r="R58" s="11"/>
      <c r="S58" s="11"/>
      <c r="T58" s="11"/>
      <c r="U58" s="11"/>
      <c r="V58" s="11"/>
      <c r="W58" s="11"/>
      <c r="X58" s="11"/>
      <c r="Y58" s="11"/>
      <c r="Z58" s="11"/>
    </row>
    <row r="59" spans="1:26" ht="75">
      <c r="A59" s="11"/>
      <c r="B59" s="11"/>
      <c r="C59" s="67" t="s">
        <v>1341</v>
      </c>
      <c r="D59" s="5" t="s">
        <v>3183</v>
      </c>
      <c r="E59" s="352" t="s">
        <v>3184</v>
      </c>
      <c r="F59" s="292"/>
      <c r="G59" s="11"/>
      <c r="H59" s="11"/>
      <c r="I59" s="11"/>
      <c r="J59" s="11"/>
      <c r="K59" s="11"/>
      <c r="L59" s="11"/>
      <c r="M59" s="11"/>
      <c r="N59" s="11"/>
      <c r="O59" s="11"/>
      <c r="P59" s="11"/>
      <c r="Q59" s="11"/>
      <c r="R59" s="11"/>
      <c r="S59" s="11"/>
      <c r="T59" s="11"/>
      <c r="U59" s="11"/>
      <c r="V59" s="11"/>
      <c r="W59" s="11"/>
      <c r="X59" s="11"/>
      <c r="Y59" s="11"/>
      <c r="Z59" s="11"/>
    </row>
    <row r="60" spans="1:26" ht="45">
      <c r="A60" s="11"/>
      <c r="B60" s="11"/>
      <c r="C60" s="67" t="s">
        <v>1346</v>
      </c>
      <c r="D60" s="5" t="s">
        <v>3185</v>
      </c>
      <c r="E60" s="352" t="s">
        <v>3186</v>
      </c>
      <c r="F60" s="292"/>
      <c r="G60" s="11"/>
      <c r="H60" s="11"/>
      <c r="I60" s="11"/>
      <c r="J60" s="11"/>
      <c r="K60" s="11"/>
      <c r="L60" s="11"/>
      <c r="M60" s="11"/>
      <c r="N60" s="11"/>
      <c r="O60" s="11"/>
      <c r="P60" s="11"/>
      <c r="Q60" s="11"/>
      <c r="R60" s="11"/>
      <c r="S60" s="11"/>
      <c r="T60" s="11"/>
      <c r="U60" s="11"/>
      <c r="V60" s="11"/>
      <c r="W60" s="11"/>
      <c r="X60" s="11"/>
      <c r="Y60" s="11"/>
      <c r="Z60" s="11"/>
    </row>
    <row r="61" spans="1:26" ht="45">
      <c r="A61" s="11"/>
      <c r="B61" s="5" t="s">
        <v>3187</v>
      </c>
      <c r="C61" s="67" t="s">
        <v>1349</v>
      </c>
      <c r="D61" s="5" t="s">
        <v>3188</v>
      </c>
      <c r="E61" s="352" t="s">
        <v>3188</v>
      </c>
      <c r="F61" s="292"/>
      <c r="G61" s="11"/>
      <c r="H61" s="11"/>
      <c r="I61" s="11"/>
      <c r="J61" s="11"/>
      <c r="K61" s="11"/>
      <c r="L61" s="11"/>
      <c r="M61" s="11"/>
      <c r="N61" s="11"/>
      <c r="O61" s="11"/>
      <c r="P61" s="11"/>
      <c r="Q61" s="11"/>
      <c r="R61" s="11"/>
      <c r="S61" s="11"/>
      <c r="T61" s="11"/>
      <c r="U61" s="11"/>
      <c r="V61" s="11"/>
      <c r="W61" s="11"/>
      <c r="X61" s="11"/>
      <c r="Y61" s="11"/>
      <c r="Z61" s="11"/>
    </row>
    <row r="62" spans="1:26" ht="30">
      <c r="A62" s="11"/>
      <c r="B62" s="11"/>
      <c r="C62" s="74" t="s">
        <v>1364</v>
      </c>
      <c r="D62" s="5" t="s">
        <v>3189</v>
      </c>
      <c r="E62" s="352" t="s">
        <v>3190</v>
      </c>
      <c r="F62" s="292"/>
      <c r="G62" s="11"/>
      <c r="H62" s="11"/>
      <c r="I62" s="11"/>
      <c r="J62" s="11"/>
      <c r="K62" s="11"/>
      <c r="L62" s="11"/>
      <c r="M62" s="11"/>
      <c r="N62" s="11"/>
      <c r="O62" s="11"/>
      <c r="P62" s="11"/>
      <c r="Q62" s="11"/>
      <c r="R62" s="11"/>
      <c r="S62" s="11"/>
      <c r="T62" s="11"/>
      <c r="U62" s="11"/>
      <c r="V62" s="11"/>
      <c r="W62" s="11"/>
      <c r="X62" s="11"/>
      <c r="Y62" s="11"/>
      <c r="Z62" s="11"/>
    </row>
    <row r="63" spans="1:26" ht="30">
      <c r="A63" s="11"/>
      <c r="B63" s="11"/>
      <c r="C63" s="76" t="s">
        <v>1370</v>
      </c>
      <c r="D63" s="5" t="s">
        <v>3191</v>
      </c>
      <c r="E63" s="352" t="s">
        <v>3191</v>
      </c>
      <c r="F63" s="292"/>
      <c r="G63" s="11"/>
      <c r="H63" s="11"/>
      <c r="I63" s="11"/>
      <c r="J63" s="11"/>
      <c r="K63" s="11"/>
      <c r="L63" s="11"/>
      <c r="M63" s="11"/>
      <c r="N63" s="11"/>
      <c r="O63" s="11"/>
      <c r="P63" s="11"/>
      <c r="Q63" s="11"/>
      <c r="R63" s="11"/>
      <c r="S63" s="11"/>
      <c r="T63" s="11"/>
      <c r="U63" s="11"/>
      <c r="V63" s="11"/>
      <c r="W63" s="11"/>
      <c r="X63" s="11"/>
      <c r="Y63" s="11"/>
      <c r="Z63" s="11"/>
    </row>
    <row r="64" spans="1:26" ht="45">
      <c r="A64" s="11"/>
      <c r="B64" s="11"/>
      <c r="C64" s="76" t="s">
        <v>1372</v>
      </c>
      <c r="D64" s="5" t="s">
        <v>3192</v>
      </c>
      <c r="E64" s="352" t="s">
        <v>3193</v>
      </c>
      <c r="F64" s="292"/>
      <c r="G64" s="11"/>
      <c r="H64" s="11"/>
      <c r="I64" s="11"/>
      <c r="J64" s="11"/>
      <c r="K64" s="11"/>
      <c r="L64" s="11"/>
      <c r="M64" s="11"/>
      <c r="N64" s="11"/>
      <c r="O64" s="11"/>
      <c r="P64" s="11"/>
      <c r="Q64" s="11"/>
      <c r="R64" s="11"/>
      <c r="S64" s="11"/>
      <c r="T64" s="11"/>
      <c r="U64" s="11"/>
      <c r="V64" s="11"/>
      <c r="W64" s="11"/>
      <c r="X64" s="11"/>
      <c r="Y64" s="11"/>
      <c r="Z64" s="11"/>
    </row>
    <row r="65" spans="1:26" ht="45">
      <c r="A65" s="11"/>
      <c r="B65" s="11"/>
      <c r="C65" s="76" t="s">
        <v>1374</v>
      </c>
      <c r="D65" s="5" t="s">
        <v>3194</v>
      </c>
      <c r="E65" s="352" t="s">
        <v>3195</v>
      </c>
      <c r="F65" s="292"/>
      <c r="G65" s="11"/>
      <c r="H65" s="11"/>
      <c r="I65" s="11"/>
      <c r="J65" s="11"/>
      <c r="K65" s="11"/>
      <c r="L65" s="11"/>
      <c r="M65" s="11"/>
      <c r="N65" s="11"/>
      <c r="O65" s="11"/>
      <c r="P65" s="11"/>
      <c r="Q65" s="11"/>
      <c r="R65" s="11"/>
      <c r="S65" s="11"/>
      <c r="T65" s="11"/>
      <c r="U65" s="11"/>
      <c r="V65" s="11"/>
      <c r="W65" s="11"/>
      <c r="X65" s="11"/>
      <c r="Y65" s="11"/>
      <c r="Z65" s="11"/>
    </row>
    <row r="66" spans="1:26" ht="75">
      <c r="A66" s="11"/>
      <c r="B66" s="11"/>
      <c r="C66" s="76" t="s">
        <v>1376</v>
      </c>
      <c r="D66" s="5" t="s">
        <v>3196</v>
      </c>
      <c r="E66" s="352" t="s">
        <v>3197</v>
      </c>
      <c r="F66" s="292"/>
      <c r="G66" s="11"/>
      <c r="H66" s="11"/>
      <c r="I66" s="11"/>
      <c r="J66" s="11"/>
      <c r="K66" s="11"/>
      <c r="L66" s="11"/>
      <c r="M66" s="11"/>
      <c r="N66" s="11"/>
      <c r="O66" s="11"/>
      <c r="P66" s="11"/>
      <c r="Q66" s="11"/>
      <c r="R66" s="11"/>
      <c r="S66" s="11"/>
      <c r="T66" s="11"/>
      <c r="U66" s="11"/>
      <c r="V66" s="11"/>
      <c r="W66" s="11"/>
      <c r="X66" s="11"/>
      <c r="Y66" s="11"/>
      <c r="Z66" s="11"/>
    </row>
    <row r="67" spans="1:26" ht="75">
      <c r="A67" s="11"/>
      <c r="B67" s="11"/>
      <c r="C67" s="76" t="s">
        <v>1386</v>
      </c>
      <c r="D67" s="5" t="s">
        <v>3198</v>
      </c>
      <c r="E67" s="352" t="s">
        <v>3199</v>
      </c>
      <c r="F67" s="292"/>
      <c r="G67" s="11"/>
      <c r="H67" s="11"/>
      <c r="I67" s="11"/>
      <c r="J67" s="11"/>
      <c r="K67" s="11"/>
      <c r="L67" s="11"/>
      <c r="M67" s="11"/>
      <c r="N67" s="11"/>
      <c r="O67" s="11"/>
      <c r="P67" s="11"/>
      <c r="Q67" s="11"/>
      <c r="R67" s="11"/>
      <c r="S67" s="11"/>
      <c r="T67" s="11"/>
      <c r="U67" s="11"/>
      <c r="V67" s="11"/>
      <c r="W67" s="11"/>
      <c r="X67" s="11"/>
      <c r="Y67" s="11"/>
      <c r="Z67" s="11"/>
    </row>
    <row r="68" spans="1:26" ht="30">
      <c r="A68" s="11"/>
      <c r="B68" s="11"/>
      <c r="C68" s="286" t="s">
        <v>1393</v>
      </c>
      <c r="D68" s="5" t="s">
        <v>3200</v>
      </c>
      <c r="E68" s="352" t="s">
        <v>3201</v>
      </c>
      <c r="F68" s="292"/>
      <c r="G68" s="11"/>
      <c r="H68" s="11"/>
      <c r="I68" s="11"/>
      <c r="J68" s="11"/>
      <c r="K68" s="11"/>
      <c r="L68" s="11"/>
      <c r="M68" s="11"/>
      <c r="N68" s="11"/>
      <c r="O68" s="11"/>
      <c r="P68" s="11"/>
      <c r="Q68" s="11"/>
      <c r="R68" s="11"/>
      <c r="S68" s="11"/>
      <c r="T68" s="11"/>
      <c r="U68" s="11"/>
      <c r="V68" s="11"/>
      <c r="W68" s="11"/>
      <c r="X68" s="11"/>
      <c r="Y68" s="11"/>
      <c r="Z68" s="11"/>
    </row>
    <row r="69" spans="1:26" ht="30">
      <c r="A69" s="11"/>
      <c r="B69" s="11"/>
      <c r="C69" s="286" t="s">
        <v>1395</v>
      </c>
      <c r="D69" s="5" t="s">
        <v>3202</v>
      </c>
      <c r="E69" s="352" t="s">
        <v>3202</v>
      </c>
      <c r="F69" s="292"/>
      <c r="G69" s="11"/>
      <c r="H69" s="11"/>
      <c r="I69" s="11"/>
      <c r="J69" s="11"/>
      <c r="K69" s="11"/>
      <c r="L69" s="11"/>
      <c r="M69" s="11"/>
      <c r="N69" s="11"/>
      <c r="O69" s="11"/>
      <c r="P69" s="11"/>
      <c r="Q69" s="11"/>
      <c r="R69" s="11"/>
      <c r="S69" s="11"/>
      <c r="T69" s="11"/>
      <c r="U69" s="11"/>
      <c r="V69" s="11"/>
      <c r="W69" s="11"/>
      <c r="X69" s="11"/>
      <c r="Y69" s="11"/>
      <c r="Z69" s="11"/>
    </row>
    <row r="70" spans="1:26" ht="45">
      <c r="A70" s="11"/>
      <c r="B70" s="5" t="s">
        <v>3203</v>
      </c>
      <c r="C70" s="76" t="s">
        <v>3159</v>
      </c>
      <c r="D70" s="5" t="s">
        <v>3204</v>
      </c>
      <c r="E70" s="352" t="s">
        <v>3204</v>
      </c>
      <c r="F70" s="292"/>
      <c r="G70" s="11"/>
      <c r="H70" s="11"/>
      <c r="I70" s="11"/>
      <c r="J70" s="11"/>
      <c r="K70" s="11"/>
      <c r="L70" s="11"/>
      <c r="M70" s="11"/>
      <c r="N70" s="11"/>
      <c r="O70" s="11"/>
      <c r="P70" s="11"/>
      <c r="Q70" s="11"/>
      <c r="R70" s="11"/>
      <c r="S70" s="11"/>
      <c r="T70" s="11"/>
      <c r="U70" s="11"/>
      <c r="V70" s="11"/>
      <c r="W70" s="11"/>
      <c r="X70" s="11"/>
      <c r="Y70" s="11"/>
      <c r="Z70" s="11"/>
    </row>
    <row r="71" spans="1:26" ht="30">
      <c r="A71" s="11"/>
      <c r="B71" s="11"/>
      <c r="C71" s="286" t="s">
        <v>1403</v>
      </c>
      <c r="D71" s="5" t="s">
        <v>3205</v>
      </c>
      <c r="E71" s="352" t="s">
        <v>3205</v>
      </c>
      <c r="F71" s="292"/>
      <c r="G71" s="11"/>
      <c r="H71" s="11"/>
      <c r="I71" s="11"/>
      <c r="J71" s="11"/>
      <c r="K71" s="11"/>
      <c r="L71" s="11"/>
      <c r="M71" s="11"/>
      <c r="N71" s="11"/>
      <c r="O71" s="11"/>
      <c r="P71" s="11"/>
      <c r="Q71" s="11"/>
      <c r="R71" s="11"/>
      <c r="S71" s="11"/>
      <c r="T71" s="11"/>
      <c r="U71" s="11"/>
      <c r="V71" s="11"/>
      <c r="W71" s="11"/>
      <c r="X71" s="11"/>
      <c r="Y71" s="11"/>
      <c r="Z71" s="11"/>
    </row>
    <row r="72" spans="1:26" ht="30">
      <c r="A72" s="11"/>
      <c r="C72" s="286" t="s">
        <v>1408</v>
      </c>
      <c r="D72" s="5" t="s">
        <v>3206</v>
      </c>
      <c r="E72" s="352" t="s">
        <v>3206</v>
      </c>
      <c r="F72" s="292"/>
      <c r="G72" s="11"/>
      <c r="H72" s="11"/>
      <c r="I72" s="11"/>
      <c r="J72" s="11"/>
      <c r="K72" s="11"/>
      <c r="L72" s="11"/>
      <c r="M72" s="11"/>
      <c r="N72" s="11"/>
      <c r="O72" s="11"/>
      <c r="P72" s="11"/>
      <c r="Q72" s="11"/>
      <c r="R72" s="11"/>
      <c r="S72" s="11"/>
      <c r="T72" s="11"/>
      <c r="U72" s="11"/>
      <c r="V72" s="11"/>
      <c r="W72" s="11"/>
      <c r="X72" s="11"/>
      <c r="Y72" s="11"/>
      <c r="Z72" s="11"/>
    </row>
    <row r="73" spans="1:26" ht="30">
      <c r="A73" s="11"/>
      <c r="B73" s="11"/>
      <c r="C73" s="286" t="s">
        <v>1409</v>
      </c>
      <c r="D73" s="5" t="s">
        <v>3207</v>
      </c>
      <c r="E73" s="352" t="s">
        <v>3207</v>
      </c>
      <c r="F73" s="292"/>
      <c r="G73" s="11"/>
      <c r="H73" s="11"/>
      <c r="I73" s="11"/>
      <c r="J73" s="11"/>
      <c r="K73" s="11"/>
      <c r="L73" s="11"/>
      <c r="M73" s="11"/>
      <c r="N73" s="11"/>
      <c r="O73" s="11"/>
      <c r="P73" s="11"/>
      <c r="Q73" s="11"/>
      <c r="R73" s="11"/>
      <c r="S73" s="11"/>
      <c r="T73" s="11"/>
      <c r="U73" s="11"/>
      <c r="V73" s="11"/>
      <c r="W73" s="11"/>
      <c r="X73" s="11"/>
      <c r="Y73" s="11"/>
      <c r="Z73" s="11"/>
    </row>
    <row r="74" spans="1:26" ht="30">
      <c r="A74" s="11"/>
      <c r="B74" s="11"/>
      <c r="C74" s="287" t="s">
        <v>1416</v>
      </c>
      <c r="D74" s="5" t="s">
        <v>3208</v>
      </c>
      <c r="E74" s="352" t="s">
        <v>3208</v>
      </c>
      <c r="F74" s="292"/>
      <c r="G74" s="11"/>
      <c r="H74" s="11"/>
      <c r="I74" s="11"/>
      <c r="J74" s="11"/>
      <c r="K74" s="11"/>
      <c r="L74" s="11"/>
      <c r="M74" s="11"/>
      <c r="N74" s="11"/>
      <c r="O74" s="11"/>
      <c r="P74" s="11"/>
      <c r="Q74" s="11"/>
      <c r="R74" s="11"/>
      <c r="S74" s="11"/>
      <c r="T74" s="11"/>
      <c r="U74" s="11"/>
      <c r="V74" s="11"/>
      <c r="W74" s="11"/>
      <c r="X74" s="11"/>
      <c r="Y74" s="11"/>
      <c r="Z74" s="11"/>
    </row>
    <row r="75" spans="1:26" ht="15">
      <c r="A75" s="11"/>
      <c r="B75" s="11"/>
      <c r="C75" s="67" t="s">
        <v>3142</v>
      </c>
      <c r="D75" s="5" t="s">
        <v>3209</v>
      </c>
      <c r="E75" s="352" t="s">
        <v>3209</v>
      </c>
      <c r="F75" s="292"/>
      <c r="G75" s="11"/>
      <c r="H75" s="11"/>
      <c r="I75" s="11"/>
      <c r="J75" s="11"/>
      <c r="K75" s="11"/>
      <c r="L75" s="11"/>
      <c r="M75" s="11"/>
      <c r="N75" s="11"/>
      <c r="O75" s="11"/>
      <c r="P75" s="11"/>
      <c r="Q75" s="11"/>
      <c r="R75" s="11"/>
      <c r="S75" s="11"/>
      <c r="T75" s="11"/>
      <c r="U75" s="11"/>
      <c r="V75" s="11"/>
      <c r="W75" s="11"/>
      <c r="X75" s="11"/>
      <c r="Y75" s="11"/>
      <c r="Z75" s="11"/>
    </row>
    <row r="76" spans="1:26" ht="14">
      <c r="A76" s="11"/>
      <c r="B76" s="11"/>
      <c r="C76" s="11"/>
      <c r="D76" s="5"/>
      <c r="E76" s="352"/>
      <c r="F76" s="292"/>
      <c r="G76" s="11"/>
      <c r="H76" s="11"/>
      <c r="I76" s="11"/>
      <c r="J76" s="11"/>
      <c r="K76" s="11"/>
      <c r="L76" s="11"/>
      <c r="M76" s="11"/>
      <c r="N76" s="11"/>
      <c r="O76" s="11"/>
      <c r="P76" s="11"/>
      <c r="Q76" s="11"/>
      <c r="R76" s="11"/>
      <c r="S76" s="11"/>
      <c r="T76" s="11"/>
      <c r="U76" s="11"/>
      <c r="V76" s="11"/>
      <c r="W76" s="11"/>
      <c r="X76" s="11"/>
      <c r="Y76" s="11"/>
      <c r="Z76" s="11"/>
    </row>
    <row r="77" spans="1:26" ht="30">
      <c r="A77" s="71" t="s">
        <v>1348</v>
      </c>
      <c r="B77" s="11"/>
      <c r="C77" s="67" t="s">
        <v>1347</v>
      </c>
      <c r="D77" s="5" t="s">
        <v>3210</v>
      </c>
      <c r="E77" s="352" t="s">
        <v>3210</v>
      </c>
      <c r="F77" s="292"/>
      <c r="G77" s="11"/>
      <c r="H77" s="11"/>
      <c r="I77" s="11"/>
      <c r="J77" s="11"/>
      <c r="K77" s="11"/>
      <c r="L77" s="11"/>
      <c r="M77" s="11"/>
      <c r="N77" s="11"/>
      <c r="O77" s="11"/>
      <c r="P77" s="11"/>
      <c r="Q77" s="11"/>
      <c r="R77" s="11"/>
      <c r="S77" s="11"/>
      <c r="T77" s="11"/>
      <c r="U77" s="11"/>
      <c r="V77" s="11"/>
      <c r="W77" s="11"/>
      <c r="X77" s="11"/>
      <c r="Y77" s="11"/>
      <c r="Z77" s="11"/>
    </row>
    <row r="78" spans="1:26" ht="30">
      <c r="A78" s="11"/>
      <c r="B78" s="11"/>
      <c r="C78" s="76" t="s">
        <v>1360</v>
      </c>
      <c r="D78" s="5" t="s">
        <v>3211</v>
      </c>
      <c r="E78" s="352" t="s">
        <v>3211</v>
      </c>
      <c r="F78" s="292"/>
      <c r="G78" s="11"/>
      <c r="H78" s="11"/>
      <c r="I78" s="11"/>
      <c r="J78" s="11"/>
      <c r="K78" s="11"/>
      <c r="L78" s="11"/>
      <c r="M78" s="11"/>
      <c r="N78" s="11"/>
      <c r="O78" s="11"/>
      <c r="P78" s="11"/>
      <c r="Q78" s="11"/>
      <c r="R78" s="11"/>
      <c r="S78" s="11"/>
      <c r="T78" s="11"/>
      <c r="U78" s="11"/>
      <c r="V78" s="11"/>
      <c r="W78" s="11"/>
      <c r="X78" s="11"/>
      <c r="Y78" s="11"/>
      <c r="Z78" s="11"/>
    </row>
    <row r="79" spans="1:26" ht="30">
      <c r="A79" s="11"/>
      <c r="B79" s="11"/>
      <c r="C79" s="287" t="s">
        <v>1411</v>
      </c>
      <c r="D79" s="5" t="s">
        <v>3212</v>
      </c>
      <c r="E79" s="352" t="s">
        <v>3212</v>
      </c>
      <c r="F79" s="292"/>
      <c r="G79" s="11"/>
      <c r="H79" s="11"/>
      <c r="I79" s="11"/>
      <c r="J79" s="11"/>
      <c r="K79" s="11"/>
      <c r="L79" s="11"/>
      <c r="M79" s="11"/>
      <c r="N79" s="11"/>
      <c r="O79" s="11"/>
      <c r="P79" s="11"/>
      <c r="Q79" s="11"/>
      <c r="R79" s="11"/>
      <c r="S79" s="11"/>
      <c r="T79" s="11"/>
      <c r="U79" s="11"/>
      <c r="V79" s="11"/>
      <c r="W79" s="11"/>
      <c r="X79" s="11"/>
      <c r="Y79" s="11"/>
      <c r="Z79" s="11"/>
    </row>
    <row r="80" spans="1:26" ht="30">
      <c r="A80" s="11"/>
      <c r="B80" s="11"/>
      <c r="C80" s="74" t="s">
        <v>1362</v>
      </c>
      <c r="D80" s="5" t="s">
        <v>3213</v>
      </c>
      <c r="E80" s="352" t="s">
        <v>3213</v>
      </c>
      <c r="F80" s="292"/>
      <c r="G80" s="11"/>
      <c r="H80" s="11"/>
      <c r="I80" s="11"/>
      <c r="J80" s="11"/>
      <c r="K80" s="11"/>
      <c r="L80" s="11"/>
      <c r="M80" s="11"/>
      <c r="N80" s="11"/>
      <c r="O80" s="11"/>
      <c r="P80" s="11"/>
      <c r="Q80" s="11"/>
      <c r="R80" s="11"/>
      <c r="S80" s="11"/>
      <c r="T80" s="11"/>
      <c r="U80" s="11"/>
      <c r="V80" s="11"/>
      <c r="W80" s="11"/>
      <c r="X80" s="11"/>
      <c r="Y80" s="11"/>
      <c r="Z80" s="11"/>
    </row>
    <row r="81" spans="1:26" ht="14">
      <c r="A81" s="11"/>
      <c r="B81" s="11"/>
      <c r="C81" s="11"/>
      <c r="D81" s="5"/>
      <c r="E81" s="352"/>
      <c r="F81" s="292"/>
      <c r="G81" s="11"/>
      <c r="H81" s="11"/>
      <c r="I81" s="11"/>
      <c r="J81" s="11"/>
      <c r="K81" s="11"/>
      <c r="L81" s="11"/>
      <c r="M81" s="11"/>
      <c r="N81" s="11"/>
      <c r="O81" s="11"/>
      <c r="P81" s="11"/>
      <c r="Q81" s="11"/>
      <c r="R81" s="11"/>
      <c r="S81" s="11"/>
      <c r="T81" s="11"/>
      <c r="U81" s="11"/>
      <c r="V81" s="11"/>
      <c r="W81" s="11"/>
      <c r="X81" s="11"/>
      <c r="Y81" s="11"/>
      <c r="Z81" s="11"/>
    </row>
    <row r="82" spans="1:26" ht="15">
      <c r="A82" s="232" t="s">
        <v>1438</v>
      </c>
      <c r="B82" s="232"/>
      <c r="C82" s="288" t="s">
        <v>1315</v>
      </c>
      <c r="D82" s="246"/>
      <c r="E82" s="353"/>
      <c r="F82" s="292"/>
      <c r="G82" s="232"/>
      <c r="H82" s="232"/>
      <c r="I82" s="232"/>
      <c r="J82" s="232"/>
      <c r="K82" s="232"/>
      <c r="L82" s="232"/>
      <c r="M82" s="232"/>
      <c r="N82" s="232"/>
      <c r="O82" s="232"/>
      <c r="P82" s="232"/>
      <c r="Q82" s="232"/>
      <c r="R82" s="232"/>
      <c r="S82" s="232"/>
      <c r="T82" s="232"/>
      <c r="U82" s="232"/>
      <c r="V82" s="232"/>
      <c r="W82" s="232"/>
      <c r="X82" s="232"/>
      <c r="Y82" s="232"/>
      <c r="Z82" s="232"/>
    </row>
    <row r="83" spans="1:26" ht="14">
      <c r="A83" s="11"/>
      <c r="B83" s="11"/>
      <c r="C83" s="11"/>
      <c r="D83" s="5"/>
      <c r="E83" s="352"/>
      <c r="F83" s="292"/>
      <c r="G83" s="11"/>
      <c r="H83" s="11"/>
      <c r="I83" s="11"/>
      <c r="J83" s="11"/>
      <c r="K83" s="11"/>
      <c r="L83" s="11"/>
      <c r="M83" s="11"/>
      <c r="N83" s="11"/>
      <c r="O83" s="11"/>
      <c r="P83" s="11"/>
      <c r="Q83" s="11"/>
      <c r="R83" s="11"/>
      <c r="S83" s="11"/>
      <c r="T83" s="11"/>
      <c r="U83" s="11"/>
      <c r="V83" s="11"/>
      <c r="W83" s="11"/>
      <c r="X83" s="11"/>
      <c r="Y83" s="11"/>
      <c r="Z83" s="11"/>
    </row>
    <row r="84" spans="1:26" ht="30">
      <c r="A84" s="11" t="s">
        <v>3214</v>
      </c>
      <c r="B84" s="11"/>
      <c r="C84" s="67" t="s">
        <v>1324</v>
      </c>
      <c r="D84" s="5" t="s">
        <v>3215</v>
      </c>
      <c r="E84" s="352" t="s">
        <v>3215</v>
      </c>
      <c r="F84" s="292"/>
      <c r="G84" s="11"/>
      <c r="H84" s="11"/>
      <c r="I84" s="11"/>
      <c r="J84" s="11"/>
      <c r="K84" s="11"/>
      <c r="L84" s="11"/>
      <c r="M84" s="11"/>
      <c r="N84" s="11"/>
      <c r="O84" s="11"/>
      <c r="P84" s="11"/>
      <c r="Q84" s="11"/>
      <c r="R84" s="11"/>
      <c r="S84" s="11"/>
      <c r="T84" s="11"/>
      <c r="U84" s="11"/>
      <c r="V84" s="11"/>
      <c r="W84" s="11"/>
      <c r="X84" s="11"/>
      <c r="Y84" s="11"/>
      <c r="Z84" s="11"/>
    </row>
    <row r="85" spans="1:26" ht="30">
      <c r="A85" s="11"/>
      <c r="B85" s="11"/>
      <c r="C85" s="7" t="s">
        <v>1421</v>
      </c>
      <c r="D85" s="5" t="s">
        <v>3216</v>
      </c>
      <c r="E85" s="352" t="s">
        <v>3216</v>
      </c>
      <c r="F85" s="292"/>
      <c r="G85" s="11"/>
      <c r="H85" s="11"/>
      <c r="I85" s="11"/>
      <c r="J85" s="11"/>
      <c r="K85" s="11"/>
      <c r="L85" s="11"/>
      <c r="M85" s="11"/>
      <c r="N85" s="11"/>
      <c r="O85" s="11"/>
      <c r="P85" s="11"/>
      <c r="Q85" s="11"/>
      <c r="R85" s="11"/>
      <c r="S85" s="11"/>
      <c r="T85" s="11"/>
      <c r="U85" s="11"/>
      <c r="V85" s="11"/>
      <c r="W85" s="11"/>
      <c r="X85" s="11"/>
      <c r="Y85" s="11"/>
      <c r="Z85" s="11"/>
    </row>
    <row r="86" spans="1:26" ht="14">
      <c r="A86" s="11"/>
      <c r="B86" s="11"/>
      <c r="C86" s="11"/>
      <c r="D86" s="5"/>
      <c r="E86" s="352"/>
      <c r="F86" s="292"/>
      <c r="G86" s="11"/>
      <c r="H86" s="11"/>
      <c r="I86" s="11"/>
      <c r="J86" s="11"/>
      <c r="K86" s="11"/>
      <c r="L86" s="11"/>
      <c r="M86" s="11"/>
      <c r="N86" s="11"/>
      <c r="O86" s="11"/>
      <c r="P86" s="11"/>
      <c r="Q86" s="11"/>
      <c r="R86" s="11"/>
      <c r="S86" s="11"/>
      <c r="T86" s="11"/>
      <c r="U86" s="11"/>
      <c r="V86" s="11"/>
      <c r="W86" s="11"/>
      <c r="X86" s="11"/>
      <c r="Y86" s="11"/>
      <c r="Z86" s="11"/>
    </row>
    <row r="87" spans="1:26" ht="30">
      <c r="A87" s="11" t="s">
        <v>1353</v>
      </c>
      <c r="B87" s="11"/>
      <c r="C87" s="67" t="s">
        <v>1352</v>
      </c>
      <c r="D87" s="5" t="s">
        <v>3217</v>
      </c>
      <c r="E87" s="352" t="s">
        <v>3217</v>
      </c>
      <c r="F87" s="292"/>
      <c r="G87" s="11"/>
      <c r="H87" s="11"/>
      <c r="I87" s="11"/>
      <c r="J87" s="11"/>
      <c r="K87" s="11"/>
      <c r="L87" s="11"/>
      <c r="M87" s="11"/>
      <c r="N87" s="11"/>
      <c r="O87" s="11"/>
      <c r="P87" s="11"/>
      <c r="Q87" s="11"/>
      <c r="R87" s="11"/>
      <c r="S87" s="11"/>
      <c r="T87" s="11"/>
      <c r="U87" s="11"/>
      <c r="V87" s="11"/>
      <c r="W87" s="11"/>
      <c r="X87" s="11"/>
      <c r="Y87" s="11"/>
      <c r="Z87" s="11"/>
    </row>
    <row r="88" spans="1:26" ht="30">
      <c r="A88" s="11"/>
      <c r="B88" s="11"/>
      <c r="C88" s="286" t="s">
        <v>1401</v>
      </c>
      <c r="D88" s="5" t="s">
        <v>3218</v>
      </c>
      <c r="E88" s="352" t="s">
        <v>3218</v>
      </c>
      <c r="F88" s="292"/>
      <c r="G88" s="11"/>
      <c r="H88" s="11"/>
      <c r="I88" s="11"/>
      <c r="J88" s="11"/>
      <c r="K88" s="11"/>
      <c r="L88" s="11"/>
      <c r="M88" s="11"/>
      <c r="N88" s="11"/>
      <c r="O88" s="11"/>
      <c r="P88" s="11"/>
      <c r="Q88" s="11"/>
      <c r="R88" s="11"/>
      <c r="S88" s="11"/>
      <c r="T88" s="11"/>
      <c r="U88" s="11"/>
      <c r="V88" s="11"/>
      <c r="W88" s="11"/>
      <c r="X88" s="11"/>
      <c r="Y88" s="11"/>
      <c r="Z88" s="11"/>
    </row>
    <row r="89" spans="1:26" ht="45">
      <c r="A89" s="11"/>
      <c r="B89" s="11"/>
      <c r="C89" s="67" t="s">
        <v>1349</v>
      </c>
      <c r="D89" s="5" t="s">
        <v>3188</v>
      </c>
      <c r="E89" s="352" t="s">
        <v>3188</v>
      </c>
      <c r="F89" s="292"/>
      <c r="G89" s="11"/>
      <c r="H89" s="11"/>
      <c r="I89" s="11"/>
      <c r="J89" s="11"/>
      <c r="K89" s="11"/>
      <c r="L89" s="11"/>
      <c r="M89" s="11"/>
      <c r="N89" s="11"/>
      <c r="O89" s="11"/>
      <c r="P89" s="11"/>
      <c r="Q89" s="11"/>
      <c r="R89" s="11"/>
      <c r="S89" s="11"/>
      <c r="T89" s="11"/>
      <c r="U89" s="11"/>
      <c r="V89" s="11"/>
      <c r="W89" s="11"/>
      <c r="X89" s="11"/>
      <c r="Y89" s="11"/>
      <c r="Z89" s="11"/>
    </row>
    <row r="90" spans="1:26" ht="14">
      <c r="A90" s="11"/>
      <c r="B90" s="11"/>
      <c r="C90" s="11"/>
      <c r="D90" s="5"/>
      <c r="E90" s="352"/>
      <c r="F90" s="292"/>
      <c r="G90" s="11"/>
      <c r="H90" s="11"/>
      <c r="I90" s="11"/>
      <c r="J90" s="11"/>
      <c r="K90" s="11"/>
      <c r="L90" s="11"/>
      <c r="M90" s="11"/>
      <c r="N90" s="11"/>
      <c r="O90" s="11"/>
      <c r="P90" s="11"/>
      <c r="Q90" s="11"/>
      <c r="R90" s="11"/>
      <c r="S90" s="11"/>
      <c r="T90" s="11"/>
      <c r="U90" s="11"/>
      <c r="V90" s="11"/>
      <c r="W90" s="11"/>
      <c r="X90" s="11"/>
      <c r="Y90" s="11"/>
      <c r="Z90" s="11"/>
    </row>
    <row r="91" spans="1:26" ht="15">
      <c r="A91" s="11" t="s">
        <v>1337</v>
      </c>
      <c r="B91" s="11"/>
      <c r="C91" s="67" t="s">
        <v>1332</v>
      </c>
      <c r="D91" s="5" t="s">
        <v>3219</v>
      </c>
      <c r="E91" s="352" t="s">
        <v>3219</v>
      </c>
      <c r="F91" s="292"/>
      <c r="G91" s="11"/>
      <c r="H91" s="11"/>
      <c r="I91" s="11"/>
      <c r="J91" s="11"/>
      <c r="K91" s="11"/>
      <c r="L91" s="11"/>
      <c r="M91" s="11"/>
      <c r="N91" s="11"/>
      <c r="O91" s="11"/>
      <c r="P91" s="11"/>
      <c r="Q91" s="11"/>
      <c r="R91" s="11"/>
      <c r="S91" s="11"/>
      <c r="T91" s="11"/>
      <c r="U91" s="11"/>
      <c r="V91" s="11"/>
      <c r="W91" s="11"/>
      <c r="X91" s="11"/>
      <c r="Y91" s="11"/>
      <c r="Z91" s="11"/>
    </row>
    <row r="92" spans="1:26" ht="30">
      <c r="A92" s="11"/>
      <c r="B92" s="11"/>
      <c r="C92" s="67" t="s">
        <v>1336</v>
      </c>
      <c r="D92" s="5" t="s">
        <v>3220</v>
      </c>
      <c r="E92" s="352" t="s">
        <v>3220</v>
      </c>
      <c r="F92" s="292"/>
      <c r="G92" s="11"/>
      <c r="H92" s="11"/>
      <c r="I92" s="11"/>
      <c r="J92" s="11"/>
      <c r="K92" s="11"/>
      <c r="L92" s="11"/>
      <c r="M92" s="11"/>
      <c r="N92" s="11"/>
      <c r="O92" s="11"/>
      <c r="P92" s="11"/>
      <c r="Q92" s="11"/>
      <c r="R92" s="11"/>
      <c r="S92" s="11"/>
      <c r="T92" s="11"/>
      <c r="U92" s="11"/>
      <c r="V92" s="11"/>
      <c r="W92" s="11"/>
      <c r="X92" s="11"/>
      <c r="Y92" s="11"/>
      <c r="Z92" s="11"/>
    </row>
    <row r="93" spans="1:26" ht="30">
      <c r="A93" s="11"/>
      <c r="B93" s="11"/>
      <c r="C93" s="67" t="s">
        <v>1344</v>
      </c>
      <c r="D93" s="5" t="s">
        <v>3221</v>
      </c>
      <c r="E93" s="352" t="s">
        <v>3221</v>
      </c>
      <c r="F93" s="292"/>
      <c r="G93" s="11"/>
      <c r="H93" s="11"/>
      <c r="I93" s="11"/>
      <c r="J93" s="11"/>
      <c r="K93" s="11"/>
      <c r="L93" s="11"/>
      <c r="M93" s="11"/>
      <c r="N93" s="11"/>
      <c r="O93" s="11"/>
      <c r="P93" s="11"/>
      <c r="Q93" s="11"/>
      <c r="R93" s="11"/>
      <c r="S93" s="11"/>
      <c r="T93" s="11"/>
      <c r="U93" s="11"/>
      <c r="V93" s="11"/>
      <c r="W93" s="11"/>
      <c r="X93" s="11"/>
      <c r="Y93" s="11"/>
      <c r="Z93" s="11"/>
    </row>
    <row r="94" spans="1:26" ht="14">
      <c r="A94" s="11"/>
      <c r="B94" s="11"/>
      <c r="C94" s="11"/>
      <c r="D94" s="5"/>
      <c r="E94" s="352"/>
      <c r="F94" s="292"/>
      <c r="G94" s="11"/>
      <c r="H94" s="11"/>
      <c r="I94" s="11"/>
      <c r="J94" s="11"/>
      <c r="K94" s="11"/>
      <c r="L94" s="11"/>
      <c r="M94" s="11"/>
      <c r="N94" s="11"/>
      <c r="O94" s="11"/>
      <c r="P94" s="11"/>
      <c r="Q94" s="11"/>
      <c r="R94" s="11"/>
      <c r="S94" s="11"/>
      <c r="T94" s="11"/>
      <c r="U94" s="11"/>
      <c r="V94" s="11"/>
      <c r="W94" s="11"/>
      <c r="X94" s="11"/>
      <c r="Y94" s="11"/>
      <c r="Z94" s="11"/>
    </row>
    <row r="95" spans="1:26" ht="30">
      <c r="A95" s="11" t="s">
        <v>1379</v>
      </c>
      <c r="B95" s="11"/>
      <c r="C95" s="76" t="s">
        <v>1378</v>
      </c>
      <c r="D95" s="5" t="s">
        <v>3222</v>
      </c>
      <c r="E95" s="352" t="s">
        <v>3222</v>
      </c>
      <c r="F95" s="292"/>
      <c r="G95" s="11"/>
      <c r="H95" s="11"/>
      <c r="I95" s="11"/>
      <c r="J95" s="11"/>
      <c r="K95" s="11"/>
      <c r="L95" s="11"/>
      <c r="M95" s="11"/>
      <c r="N95" s="11"/>
      <c r="O95" s="11"/>
      <c r="P95" s="11"/>
      <c r="Q95" s="11"/>
      <c r="R95" s="11"/>
      <c r="S95" s="11"/>
      <c r="T95" s="11"/>
      <c r="U95" s="11"/>
      <c r="V95" s="11"/>
      <c r="W95" s="11"/>
      <c r="X95" s="11"/>
      <c r="Y95" s="11"/>
      <c r="Z95" s="11"/>
    </row>
    <row r="96" spans="1:26" ht="30">
      <c r="A96" s="11"/>
      <c r="B96" s="11"/>
      <c r="C96" s="76" t="s">
        <v>1388</v>
      </c>
      <c r="D96" s="5" t="s">
        <v>3223</v>
      </c>
      <c r="E96" s="352" t="s">
        <v>3224</v>
      </c>
      <c r="F96" s="292"/>
      <c r="G96" s="11"/>
      <c r="H96" s="11"/>
      <c r="I96" s="11"/>
      <c r="J96" s="11"/>
      <c r="K96" s="11"/>
      <c r="L96" s="11"/>
      <c r="M96" s="11"/>
      <c r="N96" s="11"/>
      <c r="O96" s="11"/>
      <c r="P96" s="11"/>
      <c r="Q96" s="11"/>
      <c r="R96" s="11"/>
      <c r="S96" s="11"/>
      <c r="T96" s="11"/>
      <c r="U96" s="11"/>
      <c r="V96" s="11"/>
      <c r="W96" s="11"/>
      <c r="X96" s="11"/>
      <c r="Y96" s="11"/>
      <c r="Z96" s="11"/>
    </row>
    <row r="97" spans="1:26" ht="14">
      <c r="A97" s="11"/>
      <c r="B97" s="11"/>
      <c r="C97" s="11"/>
      <c r="D97" s="5"/>
      <c r="E97" s="352"/>
      <c r="F97" s="292"/>
      <c r="G97" s="11"/>
      <c r="H97" s="11"/>
      <c r="I97" s="11"/>
      <c r="J97" s="11"/>
      <c r="K97" s="11"/>
      <c r="L97" s="11"/>
      <c r="M97" s="11"/>
      <c r="N97" s="11"/>
      <c r="O97" s="11"/>
      <c r="P97" s="11"/>
      <c r="Q97" s="11"/>
      <c r="R97" s="11"/>
      <c r="S97" s="11"/>
      <c r="T97" s="11"/>
      <c r="U97" s="11"/>
      <c r="V97" s="11"/>
      <c r="W97" s="11"/>
      <c r="X97" s="11"/>
      <c r="Y97" s="11"/>
      <c r="Z97" s="11"/>
    </row>
    <row r="98" spans="1:26" ht="30">
      <c r="A98" s="11" t="s">
        <v>1382</v>
      </c>
      <c r="B98" s="11"/>
      <c r="C98" s="74" t="s">
        <v>1381</v>
      </c>
      <c r="D98" s="5" t="s">
        <v>3225</v>
      </c>
      <c r="E98" s="352" t="s">
        <v>3225</v>
      </c>
      <c r="F98" s="292"/>
      <c r="G98" s="11"/>
      <c r="H98" s="11"/>
      <c r="I98" s="11"/>
      <c r="J98" s="11"/>
      <c r="K98" s="11"/>
      <c r="L98" s="11"/>
      <c r="M98" s="11"/>
      <c r="N98" s="11"/>
      <c r="O98" s="11"/>
      <c r="P98" s="11"/>
      <c r="Q98" s="11"/>
      <c r="R98" s="11"/>
      <c r="S98" s="11"/>
      <c r="T98" s="11"/>
      <c r="U98" s="11"/>
      <c r="V98" s="11"/>
      <c r="W98" s="11"/>
      <c r="X98" s="11"/>
      <c r="Y98" s="11"/>
      <c r="Z98" s="11"/>
    </row>
    <row r="99" spans="1:26" ht="14">
      <c r="A99" s="11"/>
      <c r="B99" s="11"/>
      <c r="C99" s="11"/>
      <c r="D99" s="5"/>
      <c r="E99" s="352"/>
      <c r="F99" s="292"/>
      <c r="G99" s="11"/>
      <c r="H99" s="11"/>
      <c r="I99" s="11"/>
      <c r="J99" s="11"/>
      <c r="K99" s="11"/>
      <c r="L99" s="11"/>
      <c r="M99" s="11"/>
      <c r="N99" s="11"/>
      <c r="O99" s="11"/>
      <c r="P99" s="11"/>
      <c r="Q99" s="11"/>
      <c r="R99" s="11"/>
      <c r="S99" s="11"/>
      <c r="T99" s="11"/>
      <c r="U99" s="11"/>
      <c r="V99" s="11"/>
      <c r="W99" s="11"/>
      <c r="X99" s="11"/>
      <c r="Y99" s="11"/>
      <c r="Z99" s="11"/>
    </row>
    <row r="100" spans="1:26" ht="30">
      <c r="A100" s="71" t="s">
        <v>1445</v>
      </c>
      <c r="B100" s="11"/>
      <c r="C100" s="74" t="s">
        <v>1355</v>
      </c>
      <c r="D100" s="5" t="s">
        <v>3226</v>
      </c>
      <c r="E100" s="352" t="s">
        <v>3226</v>
      </c>
      <c r="F100" s="292"/>
      <c r="G100" s="11"/>
      <c r="H100" s="11"/>
      <c r="I100" s="11"/>
      <c r="J100" s="11"/>
      <c r="K100" s="11"/>
      <c r="L100" s="11"/>
      <c r="M100" s="11"/>
      <c r="N100" s="11"/>
      <c r="O100" s="11"/>
      <c r="P100" s="11"/>
      <c r="Q100" s="11"/>
      <c r="R100" s="11"/>
      <c r="S100" s="11"/>
      <c r="T100" s="11"/>
      <c r="U100" s="11"/>
      <c r="V100" s="11"/>
      <c r="W100" s="11"/>
      <c r="X100" s="11"/>
      <c r="Y100" s="11"/>
      <c r="Z100" s="11"/>
    </row>
    <row r="101" spans="1:26" ht="15">
      <c r="A101" s="11"/>
      <c r="B101" s="11"/>
      <c r="C101" s="62" t="s">
        <v>1315</v>
      </c>
      <c r="D101" s="5" t="s">
        <v>3227</v>
      </c>
      <c r="E101" s="352" t="s">
        <v>3227</v>
      </c>
      <c r="F101" s="292"/>
      <c r="G101" s="11"/>
      <c r="H101" s="11"/>
      <c r="I101" s="11"/>
      <c r="J101" s="11"/>
      <c r="K101" s="11"/>
      <c r="L101" s="11"/>
      <c r="M101" s="11"/>
      <c r="N101" s="11"/>
      <c r="O101" s="11"/>
      <c r="P101" s="11"/>
      <c r="Q101" s="11"/>
      <c r="R101" s="11"/>
      <c r="S101" s="11"/>
      <c r="T101" s="11"/>
      <c r="U101" s="11"/>
      <c r="V101" s="11"/>
      <c r="W101" s="11"/>
      <c r="X101" s="11"/>
      <c r="Y101" s="11"/>
      <c r="Z101" s="11"/>
    </row>
    <row r="102" spans="1:26" ht="14">
      <c r="A102" s="11"/>
      <c r="B102" s="11"/>
      <c r="C102" s="11"/>
      <c r="D102" s="5"/>
      <c r="E102" s="5"/>
      <c r="F102" s="5"/>
      <c r="G102" s="11"/>
      <c r="H102" s="11"/>
      <c r="I102" s="11"/>
      <c r="J102" s="11"/>
      <c r="K102" s="11"/>
      <c r="L102" s="11"/>
      <c r="M102" s="11"/>
      <c r="N102" s="11"/>
      <c r="O102" s="11"/>
      <c r="P102" s="11"/>
      <c r="Q102" s="11"/>
      <c r="R102" s="11"/>
      <c r="S102" s="11"/>
      <c r="T102" s="11"/>
      <c r="U102" s="11"/>
      <c r="V102" s="11"/>
      <c r="W102" s="11"/>
      <c r="X102" s="11"/>
      <c r="Y102" s="11"/>
      <c r="Z102" s="11"/>
    </row>
    <row r="103" spans="1:26" ht="15">
      <c r="A103" s="11" t="s">
        <v>1406</v>
      </c>
      <c r="B103" s="11"/>
      <c r="C103" s="76" t="s">
        <v>1405</v>
      </c>
      <c r="D103" s="5" t="s">
        <v>3228</v>
      </c>
      <c r="E103" s="352" t="s">
        <v>3228</v>
      </c>
      <c r="F103" s="292"/>
      <c r="G103" s="11"/>
      <c r="H103" s="11"/>
      <c r="I103" s="11"/>
      <c r="J103" s="11"/>
      <c r="K103" s="11"/>
      <c r="L103" s="11"/>
      <c r="M103" s="11"/>
      <c r="N103" s="11"/>
      <c r="O103" s="11"/>
      <c r="P103" s="11"/>
      <c r="Q103" s="11"/>
      <c r="R103" s="11"/>
      <c r="S103" s="11"/>
      <c r="T103" s="11"/>
      <c r="U103" s="11"/>
      <c r="V103" s="11"/>
      <c r="W103" s="11"/>
      <c r="X103" s="11"/>
      <c r="Y103" s="11"/>
      <c r="Z103" s="11"/>
    </row>
    <row r="104" spans="1:26" ht="14">
      <c r="A104" s="11"/>
      <c r="B104" s="11"/>
      <c r="C104" s="11"/>
      <c r="D104" s="5"/>
      <c r="E104" s="352"/>
      <c r="F104" s="292"/>
      <c r="G104" s="11"/>
      <c r="H104" s="11"/>
      <c r="I104" s="11"/>
      <c r="J104" s="11"/>
      <c r="K104" s="11"/>
      <c r="L104" s="11"/>
      <c r="M104" s="11"/>
      <c r="N104" s="11"/>
      <c r="O104" s="11"/>
      <c r="P104" s="11"/>
      <c r="Q104" s="11"/>
      <c r="R104" s="11"/>
      <c r="S104" s="11"/>
      <c r="T104" s="11"/>
      <c r="U104" s="11"/>
      <c r="V104" s="11"/>
      <c r="W104" s="11"/>
      <c r="X104" s="11"/>
      <c r="Y104" s="11"/>
      <c r="Z104" s="11"/>
    </row>
    <row r="105" spans="1:26" ht="30">
      <c r="A105" s="11" t="s">
        <v>1448</v>
      </c>
      <c r="B105" s="11"/>
      <c r="C105" s="74" t="s">
        <v>1383</v>
      </c>
      <c r="D105" s="5" t="s">
        <v>3229</v>
      </c>
      <c r="E105" s="352" t="s">
        <v>3229</v>
      </c>
      <c r="F105" s="292"/>
      <c r="G105" s="11"/>
      <c r="H105" s="11"/>
      <c r="I105" s="11"/>
      <c r="J105" s="11"/>
      <c r="K105" s="11"/>
      <c r="L105" s="11"/>
      <c r="M105" s="11"/>
      <c r="N105" s="11"/>
      <c r="O105" s="11"/>
      <c r="P105" s="11"/>
      <c r="Q105" s="11"/>
      <c r="R105" s="11"/>
      <c r="S105" s="11"/>
      <c r="T105" s="11"/>
      <c r="U105" s="11"/>
      <c r="V105" s="11"/>
      <c r="W105" s="11"/>
      <c r="X105" s="11"/>
      <c r="Y105" s="11"/>
      <c r="Z105" s="11"/>
    </row>
    <row r="106" spans="1:26" ht="14">
      <c r="A106" s="11"/>
      <c r="B106" s="11"/>
      <c r="C106" s="11"/>
      <c r="D106" s="5"/>
      <c r="E106" s="352"/>
      <c r="F106" s="292"/>
      <c r="G106" s="11"/>
      <c r="H106" s="11"/>
      <c r="I106" s="11"/>
      <c r="J106" s="11"/>
      <c r="K106" s="11"/>
      <c r="L106" s="11"/>
      <c r="M106" s="11"/>
      <c r="N106" s="11"/>
      <c r="O106" s="11"/>
      <c r="P106" s="11"/>
      <c r="Q106" s="11"/>
      <c r="R106" s="11"/>
      <c r="S106" s="11"/>
      <c r="T106" s="11"/>
      <c r="U106" s="11"/>
      <c r="V106" s="11"/>
      <c r="W106" s="11"/>
      <c r="X106" s="11"/>
      <c r="Y106" s="11"/>
      <c r="Z106" s="11"/>
    </row>
    <row r="107" spans="1:26" ht="30">
      <c r="A107" s="232" t="s">
        <v>1363</v>
      </c>
      <c r="B107" s="232"/>
      <c r="C107" s="289" t="s">
        <v>1362</v>
      </c>
      <c r="D107" s="246" t="s">
        <v>3213</v>
      </c>
      <c r="E107" s="353" t="s">
        <v>3213</v>
      </c>
      <c r="F107" s="292"/>
      <c r="G107" s="11"/>
      <c r="H107" s="11"/>
      <c r="I107" s="11"/>
      <c r="J107" s="11"/>
      <c r="K107" s="11"/>
      <c r="L107" s="11"/>
      <c r="M107" s="11"/>
      <c r="N107" s="11"/>
      <c r="O107" s="11"/>
      <c r="P107" s="11"/>
      <c r="Q107" s="11"/>
      <c r="R107" s="11"/>
      <c r="S107" s="11"/>
      <c r="T107" s="11"/>
      <c r="U107" s="11"/>
      <c r="V107" s="11"/>
      <c r="W107" s="11"/>
      <c r="X107" s="11"/>
      <c r="Y107" s="11"/>
      <c r="Z107" s="11"/>
    </row>
    <row r="108" spans="1:26" ht="14">
      <c r="A108" s="11"/>
      <c r="B108" s="11"/>
      <c r="C108" s="11"/>
      <c r="D108" s="5"/>
      <c r="E108" s="352"/>
      <c r="F108" s="292"/>
      <c r="G108" s="11"/>
      <c r="H108" s="11"/>
      <c r="I108" s="11"/>
      <c r="J108" s="11"/>
      <c r="K108" s="11"/>
      <c r="L108" s="11"/>
      <c r="M108" s="11"/>
      <c r="N108" s="11"/>
      <c r="O108" s="11"/>
      <c r="P108" s="11"/>
      <c r="Q108" s="11"/>
      <c r="R108" s="11"/>
      <c r="S108" s="11"/>
      <c r="T108" s="11"/>
      <c r="U108" s="11"/>
      <c r="V108" s="11"/>
      <c r="W108" s="11"/>
      <c r="X108" s="11"/>
      <c r="Y108" s="11"/>
      <c r="Z108" s="11"/>
    </row>
    <row r="109" spans="1:26" ht="30">
      <c r="A109" s="11" t="s">
        <v>1368</v>
      </c>
      <c r="B109" s="11"/>
      <c r="C109" s="74" t="s">
        <v>1367</v>
      </c>
      <c r="D109" s="5" t="s">
        <v>3230</v>
      </c>
      <c r="E109" s="352" t="s">
        <v>3230</v>
      </c>
      <c r="F109" s="292"/>
      <c r="G109" s="11"/>
      <c r="H109" s="11"/>
      <c r="I109" s="11"/>
      <c r="J109" s="11"/>
      <c r="K109" s="11"/>
      <c r="L109" s="11"/>
      <c r="M109" s="11"/>
      <c r="N109" s="11"/>
      <c r="O109" s="11"/>
      <c r="P109" s="11"/>
      <c r="Q109" s="11"/>
      <c r="R109" s="11"/>
      <c r="S109" s="11"/>
      <c r="T109" s="11"/>
      <c r="U109" s="11"/>
      <c r="V109" s="11"/>
      <c r="W109" s="11"/>
      <c r="X109" s="11"/>
      <c r="Y109" s="11"/>
      <c r="Z109" s="11"/>
    </row>
    <row r="110" spans="1:26" ht="14">
      <c r="A110" s="11"/>
      <c r="B110" s="11"/>
      <c r="C110" s="11"/>
      <c r="D110" s="5"/>
      <c r="E110" s="352"/>
      <c r="F110" s="292"/>
      <c r="G110" s="11"/>
      <c r="H110" s="11"/>
      <c r="I110" s="11"/>
      <c r="J110" s="11"/>
      <c r="K110" s="11"/>
      <c r="L110" s="11"/>
      <c r="M110" s="11"/>
      <c r="N110" s="11"/>
      <c r="O110" s="11"/>
      <c r="P110" s="11"/>
      <c r="Q110" s="11"/>
      <c r="R110" s="11"/>
      <c r="S110" s="11"/>
      <c r="T110" s="11"/>
      <c r="U110" s="11"/>
      <c r="V110" s="11"/>
      <c r="W110" s="11"/>
      <c r="X110" s="11"/>
      <c r="Y110" s="11"/>
      <c r="Z110" s="11"/>
    </row>
    <row r="111" spans="1:26" ht="45">
      <c r="A111" s="11" t="s">
        <v>1450</v>
      </c>
      <c r="B111" s="11"/>
      <c r="C111" s="80" t="s">
        <v>1399</v>
      </c>
      <c r="D111" s="5" t="s">
        <v>3231</v>
      </c>
      <c r="E111" s="352" t="s">
        <v>3231</v>
      </c>
      <c r="F111" s="292"/>
      <c r="G111" s="11"/>
      <c r="H111" s="11"/>
      <c r="I111" s="11"/>
      <c r="J111" s="11"/>
      <c r="K111" s="11"/>
      <c r="L111" s="11"/>
      <c r="M111" s="11"/>
      <c r="N111" s="11"/>
      <c r="O111" s="11"/>
      <c r="P111" s="11"/>
      <c r="Q111" s="11"/>
      <c r="R111" s="11"/>
      <c r="S111" s="11"/>
      <c r="T111" s="11"/>
      <c r="U111" s="11"/>
      <c r="V111" s="11"/>
      <c r="W111" s="11"/>
      <c r="X111" s="11"/>
      <c r="Y111" s="11"/>
      <c r="Z111" s="11"/>
    </row>
    <row r="112" spans="1:26" ht="14">
      <c r="A112" s="11"/>
      <c r="B112" s="11"/>
      <c r="C112" s="11"/>
      <c r="D112" s="5"/>
      <c r="E112" s="352"/>
      <c r="F112" s="292"/>
      <c r="G112" s="11"/>
      <c r="H112" s="11"/>
      <c r="I112" s="11"/>
      <c r="J112" s="11"/>
      <c r="K112" s="11"/>
      <c r="L112" s="11"/>
      <c r="M112" s="11"/>
      <c r="N112" s="11"/>
      <c r="O112" s="11"/>
      <c r="P112" s="11"/>
      <c r="Q112" s="11"/>
      <c r="R112" s="11"/>
      <c r="S112" s="11"/>
      <c r="T112" s="11"/>
      <c r="U112" s="11"/>
      <c r="V112" s="11"/>
      <c r="W112" s="11"/>
      <c r="X112" s="11"/>
      <c r="Y112" s="11"/>
      <c r="Z112" s="11"/>
    </row>
    <row r="113" spans="1:26" ht="15">
      <c r="A113" s="11" t="s">
        <v>1451</v>
      </c>
      <c r="B113" s="11"/>
      <c r="C113" s="290" t="s">
        <v>3142</v>
      </c>
      <c r="D113" s="246" t="s">
        <v>3209</v>
      </c>
      <c r="E113" s="353" t="s">
        <v>3209</v>
      </c>
      <c r="F113" s="292"/>
      <c r="G113" s="11"/>
      <c r="H113" s="11"/>
      <c r="I113" s="11"/>
      <c r="J113" s="11"/>
      <c r="K113" s="11"/>
      <c r="L113" s="11"/>
      <c r="M113" s="11"/>
      <c r="N113" s="11"/>
      <c r="O113" s="11"/>
      <c r="P113" s="11"/>
      <c r="Q113" s="11"/>
      <c r="R113" s="11"/>
      <c r="S113" s="11"/>
      <c r="T113" s="11"/>
      <c r="U113" s="11"/>
      <c r="V113" s="11"/>
      <c r="W113" s="11"/>
      <c r="X113" s="11"/>
      <c r="Y113" s="11"/>
      <c r="Z113" s="11"/>
    </row>
    <row r="114" spans="1:26" ht="14">
      <c r="A114" s="11"/>
      <c r="B114" s="11"/>
      <c r="C114" s="11"/>
      <c r="D114" s="5"/>
      <c r="E114" s="352"/>
      <c r="F114" s="292"/>
      <c r="G114" s="11"/>
      <c r="H114" s="11"/>
      <c r="I114" s="11"/>
      <c r="J114" s="11"/>
      <c r="K114" s="11"/>
      <c r="L114" s="11"/>
      <c r="M114" s="11"/>
      <c r="N114" s="11"/>
      <c r="O114" s="11"/>
      <c r="P114" s="11"/>
      <c r="Q114" s="11"/>
      <c r="R114" s="11"/>
      <c r="S114" s="11"/>
      <c r="T114" s="11"/>
      <c r="U114" s="11"/>
      <c r="V114" s="11"/>
      <c r="W114" s="11"/>
      <c r="X114" s="11"/>
      <c r="Y114" s="11"/>
      <c r="Z114" s="11"/>
    </row>
    <row r="115" spans="1:26" ht="15">
      <c r="A115" s="11" t="s">
        <v>1453</v>
      </c>
      <c r="B115" s="11"/>
      <c r="C115" s="76" t="s">
        <v>1390</v>
      </c>
      <c r="D115" s="5" t="s">
        <v>3232</v>
      </c>
      <c r="E115" s="352" t="s">
        <v>3232</v>
      </c>
      <c r="F115" s="292"/>
      <c r="G115" s="11"/>
      <c r="H115" s="11"/>
      <c r="I115" s="11"/>
      <c r="J115" s="11"/>
      <c r="K115" s="11"/>
      <c r="L115" s="11"/>
      <c r="M115" s="11"/>
      <c r="N115" s="11"/>
      <c r="O115" s="11"/>
      <c r="P115" s="11"/>
      <c r="Q115" s="11"/>
      <c r="R115" s="11"/>
      <c r="S115" s="11"/>
      <c r="T115" s="11"/>
      <c r="U115" s="11"/>
      <c r="V115" s="11"/>
      <c r="W115" s="11"/>
      <c r="X115" s="11"/>
      <c r="Y115" s="11"/>
      <c r="Z115" s="11"/>
    </row>
    <row r="116" spans="1:26" ht="14">
      <c r="A116" s="11"/>
      <c r="B116" s="11"/>
      <c r="C116" s="11"/>
      <c r="D116" s="5"/>
      <c r="E116" s="352"/>
      <c r="F116" s="292"/>
      <c r="G116" s="11"/>
      <c r="H116" s="11"/>
      <c r="I116" s="11"/>
      <c r="J116" s="11"/>
      <c r="K116" s="11"/>
      <c r="L116" s="11"/>
      <c r="M116" s="11"/>
      <c r="N116" s="11"/>
      <c r="O116" s="11"/>
      <c r="P116" s="11"/>
      <c r="Q116" s="11"/>
      <c r="R116" s="11"/>
      <c r="S116" s="11"/>
      <c r="T116" s="11"/>
      <c r="U116" s="11"/>
      <c r="V116" s="11"/>
      <c r="W116" s="11"/>
      <c r="X116" s="11"/>
      <c r="Y116" s="11"/>
      <c r="Z116" s="11"/>
    </row>
    <row r="117" spans="1:26" ht="30">
      <c r="A117" s="11" t="s">
        <v>1419</v>
      </c>
      <c r="B117" s="11"/>
      <c r="C117" s="81" t="s">
        <v>1418</v>
      </c>
      <c r="D117" s="5" t="s">
        <v>3233</v>
      </c>
      <c r="E117" s="352" t="s">
        <v>3233</v>
      </c>
      <c r="F117" s="292"/>
      <c r="G117" s="11"/>
      <c r="H117" s="11"/>
      <c r="I117" s="11"/>
      <c r="J117" s="11"/>
      <c r="K117" s="11"/>
      <c r="L117" s="11"/>
      <c r="M117" s="11"/>
      <c r="N117" s="11"/>
      <c r="O117" s="11"/>
      <c r="P117" s="11"/>
      <c r="Q117" s="11"/>
      <c r="R117" s="11"/>
      <c r="S117" s="11"/>
      <c r="T117" s="11"/>
      <c r="U117" s="11"/>
      <c r="V117" s="11"/>
      <c r="W117" s="11"/>
      <c r="X117" s="11"/>
      <c r="Y117" s="11"/>
      <c r="Z117" s="11"/>
    </row>
    <row r="118" spans="1:26" ht="14">
      <c r="A118" s="11"/>
      <c r="B118" s="11"/>
      <c r="C118" s="11"/>
      <c r="D118" s="5"/>
      <c r="E118" s="354"/>
      <c r="F118" s="292"/>
      <c r="G118" s="11"/>
      <c r="H118" s="11"/>
      <c r="I118" s="11"/>
      <c r="J118" s="11"/>
      <c r="K118" s="11"/>
      <c r="L118" s="11"/>
      <c r="M118" s="11"/>
      <c r="N118" s="11"/>
      <c r="O118" s="11"/>
      <c r="P118" s="11"/>
      <c r="Q118" s="11"/>
      <c r="R118" s="11"/>
      <c r="S118" s="11"/>
      <c r="T118" s="11"/>
      <c r="U118" s="11"/>
      <c r="V118" s="11"/>
      <c r="W118" s="11"/>
      <c r="X118" s="11"/>
      <c r="Y118" s="11"/>
      <c r="Z118" s="11"/>
    </row>
    <row r="119" spans="1:26" ht="45">
      <c r="A119" s="11" t="s">
        <v>1868</v>
      </c>
      <c r="B119" s="11"/>
      <c r="C119" s="76" t="s">
        <v>3159</v>
      </c>
      <c r="D119" s="5" t="s">
        <v>3204</v>
      </c>
      <c r="E119" s="352" t="s">
        <v>3204</v>
      </c>
      <c r="F119" s="292"/>
      <c r="G119" s="11"/>
      <c r="H119" s="11"/>
      <c r="I119" s="11"/>
      <c r="J119" s="11"/>
      <c r="K119" s="11"/>
      <c r="L119" s="11"/>
      <c r="M119" s="11"/>
      <c r="N119" s="11"/>
      <c r="O119" s="11"/>
      <c r="P119" s="11"/>
      <c r="Q119" s="11"/>
      <c r="R119" s="11"/>
      <c r="S119" s="11"/>
      <c r="T119" s="11"/>
      <c r="U119" s="11"/>
      <c r="V119" s="11"/>
      <c r="W119" s="11"/>
      <c r="X119" s="11"/>
      <c r="Y119" s="11"/>
      <c r="Z119" s="11"/>
    </row>
    <row r="120" spans="1:26" ht="14">
      <c r="A120" s="11"/>
      <c r="B120" s="11"/>
      <c r="C120" s="11"/>
      <c r="D120" s="5"/>
      <c r="E120" s="354"/>
      <c r="F120" s="292"/>
      <c r="G120" s="11"/>
      <c r="H120" s="11"/>
      <c r="I120" s="11"/>
      <c r="J120" s="11"/>
      <c r="K120" s="11"/>
      <c r="L120" s="11"/>
      <c r="M120" s="11"/>
      <c r="N120" s="11"/>
      <c r="O120" s="11"/>
      <c r="P120" s="11"/>
      <c r="Q120" s="11"/>
      <c r="R120" s="11"/>
      <c r="S120" s="11"/>
      <c r="T120" s="11"/>
      <c r="U120" s="11"/>
      <c r="V120" s="11"/>
      <c r="W120" s="11"/>
      <c r="X120" s="11"/>
      <c r="Y120" s="11"/>
      <c r="Z120" s="11"/>
    </row>
    <row r="121" spans="1:26" ht="14">
      <c r="A121" s="11"/>
      <c r="B121" s="11"/>
      <c r="C121" s="11"/>
      <c r="D121" s="5"/>
      <c r="E121" s="354"/>
      <c r="F121" s="292"/>
      <c r="G121" s="11"/>
      <c r="H121" s="11"/>
      <c r="I121" s="11"/>
      <c r="J121" s="11"/>
      <c r="K121" s="11"/>
      <c r="L121" s="11"/>
      <c r="M121" s="11"/>
      <c r="N121" s="11"/>
      <c r="O121" s="11"/>
      <c r="P121" s="11"/>
      <c r="Q121" s="11"/>
      <c r="R121" s="11"/>
      <c r="S121" s="11"/>
      <c r="T121" s="11"/>
      <c r="U121" s="11"/>
      <c r="V121" s="11"/>
      <c r="W121" s="11"/>
      <c r="X121" s="11"/>
      <c r="Y121" s="11"/>
      <c r="Z121" s="11"/>
    </row>
    <row r="122" spans="1:26" ht="14">
      <c r="A122" s="11"/>
      <c r="B122" s="11"/>
      <c r="C122" s="11"/>
      <c r="D122" s="5"/>
      <c r="E122" s="354"/>
      <c r="F122" s="292"/>
      <c r="G122" s="11"/>
      <c r="H122" s="11"/>
      <c r="I122" s="11"/>
      <c r="J122" s="11"/>
      <c r="K122" s="11"/>
      <c r="L122" s="11"/>
      <c r="M122" s="11"/>
      <c r="N122" s="11"/>
      <c r="O122" s="11"/>
      <c r="P122" s="11"/>
      <c r="Q122" s="11"/>
      <c r="R122" s="11"/>
      <c r="S122" s="11"/>
      <c r="T122" s="11"/>
      <c r="U122" s="11"/>
      <c r="V122" s="11"/>
      <c r="W122" s="11"/>
      <c r="X122" s="11"/>
      <c r="Y122" s="11"/>
      <c r="Z122" s="11"/>
    </row>
    <row r="123" spans="1:26" ht="14">
      <c r="A123" s="11"/>
      <c r="B123" s="11"/>
      <c r="C123" s="11"/>
      <c r="D123" s="5"/>
      <c r="E123" s="354"/>
      <c r="F123" s="292"/>
      <c r="G123" s="11"/>
      <c r="H123" s="11"/>
      <c r="I123" s="11"/>
      <c r="J123" s="11"/>
      <c r="K123" s="11"/>
      <c r="L123" s="11"/>
      <c r="M123" s="11"/>
      <c r="N123" s="11"/>
      <c r="O123" s="11"/>
      <c r="P123" s="11"/>
      <c r="Q123" s="11"/>
      <c r="R123" s="11"/>
      <c r="S123" s="11"/>
      <c r="T123" s="11"/>
      <c r="U123" s="11"/>
      <c r="V123" s="11"/>
      <c r="W123" s="11"/>
      <c r="X123" s="11"/>
      <c r="Y123" s="11"/>
      <c r="Z123" s="11"/>
    </row>
    <row r="124" spans="1:26" ht="14">
      <c r="A124" s="11"/>
      <c r="B124" s="11"/>
      <c r="C124" s="11"/>
      <c r="D124" s="5"/>
      <c r="E124" s="354"/>
      <c r="F124" s="292"/>
      <c r="G124" s="11"/>
      <c r="H124" s="11"/>
      <c r="I124" s="11"/>
      <c r="J124" s="11"/>
      <c r="K124" s="11"/>
      <c r="L124" s="11"/>
      <c r="M124" s="11"/>
      <c r="N124" s="11"/>
      <c r="O124" s="11"/>
      <c r="P124" s="11"/>
      <c r="Q124" s="11"/>
      <c r="R124" s="11"/>
      <c r="S124" s="11"/>
      <c r="T124" s="11"/>
      <c r="U124" s="11"/>
      <c r="V124" s="11"/>
      <c r="W124" s="11"/>
      <c r="X124" s="11"/>
      <c r="Y124" s="11"/>
      <c r="Z124" s="11"/>
    </row>
    <row r="125" spans="1:26" ht="14">
      <c r="B125" s="11"/>
      <c r="C125" s="11"/>
      <c r="D125" s="5"/>
      <c r="E125" s="354"/>
      <c r="F125" s="292"/>
      <c r="G125" s="11"/>
      <c r="H125" s="11"/>
      <c r="I125" s="11"/>
      <c r="J125" s="11"/>
      <c r="K125" s="11"/>
      <c r="L125" s="11"/>
      <c r="M125" s="11"/>
      <c r="N125" s="11"/>
      <c r="O125" s="11"/>
      <c r="P125" s="11"/>
      <c r="Q125" s="11"/>
      <c r="R125" s="11"/>
      <c r="S125" s="11"/>
      <c r="T125" s="11"/>
      <c r="U125" s="11"/>
      <c r="V125" s="11"/>
      <c r="W125" s="11"/>
      <c r="X125" s="11"/>
      <c r="Y125" s="11"/>
      <c r="Z125" s="11"/>
    </row>
    <row r="126" spans="1:26" ht="14">
      <c r="A126" s="11"/>
      <c r="B126" s="11"/>
      <c r="C126" s="11"/>
      <c r="D126" s="5"/>
      <c r="E126" s="354"/>
      <c r="F126" s="292"/>
      <c r="G126" s="11"/>
      <c r="H126" s="11"/>
      <c r="I126" s="11"/>
      <c r="J126" s="11"/>
      <c r="K126" s="11"/>
      <c r="L126" s="11"/>
      <c r="M126" s="11"/>
      <c r="N126" s="11"/>
      <c r="O126" s="11"/>
      <c r="P126" s="11"/>
      <c r="Q126" s="11"/>
      <c r="R126" s="11"/>
      <c r="S126" s="11"/>
      <c r="T126" s="11"/>
      <c r="U126" s="11"/>
      <c r="V126" s="11"/>
      <c r="W126" s="11"/>
      <c r="X126" s="11"/>
      <c r="Y126" s="11"/>
      <c r="Z126" s="11"/>
    </row>
    <row r="127" spans="1:26" ht="14">
      <c r="A127" s="11"/>
      <c r="B127" s="11"/>
      <c r="C127" s="11"/>
      <c r="D127" s="5"/>
      <c r="E127" s="354"/>
      <c r="F127" s="292"/>
      <c r="G127" s="11"/>
      <c r="H127" s="11"/>
      <c r="I127" s="11"/>
      <c r="J127" s="11"/>
      <c r="K127" s="11"/>
      <c r="L127" s="11"/>
      <c r="M127" s="11"/>
      <c r="N127" s="11"/>
      <c r="O127" s="11"/>
      <c r="P127" s="11"/>
      <c r="Q127" s="11"/>
      <c r="R127" s="11"/>
      <c r="S127" s="11"/>
      <c r="T127" s="11"/>
      <c r="U127" s="11"/>
      <c r="V127" s="11"/>
      <c r="W127" s="11"/>
      <c r="X127" s="11"/>
      <c r="Y127" s="11"/>
      <c r="Z127" s="11"/>
    </row>
    <row r="128" spans="1:26" ht="14">
      <c r="A128" s="11"/>
      <c r="B128" s="11"/>
      <c r="C128" s="11"/>
      <c r="D128" s="5"/>
      <c r="E128" s="354"/>
      <c r="F128" s="292"/>
      <c r="G128" s="11"/>
      <c r="H128" s="11"/>
      <c r="I128" s="11"/>
      <c r="J128" s="11"/>
      <c r="K128" s="11"/>
      <c r="L128" s="11"/>
      <c r="M128" s="11"/>
      <c r="N128" s="11"/>
      <c r="O128" s="11"/>
      <c r="P128" s="11"/>
      <c r="Q128" s="11"/>
      <c r="R128" s="11"/>
      <c r="S128" s="11"/>
      <c r="T128" s="11"/>
      <c r="U128" s="11"/>
      <c r="V128" s="11"/>
      <c r="W128" s="11"/>
      <c r="X128" s="11"/>
      <c r="Y128" s="11"/>
      <c r="Z128" s="11"/>
    </row>
    <row r="129" spans="1:26" ht="14">
      <c r="A129" s="11"/>
      <c r="B129" s="11"/>
      <c r="C129" s="11"/>
      <c r="D129" s="5"/>
      <c r="E129" s="354"/>
      <c r="F129" s="292"/>
      <c r="G129" s="11"/>
      <c r="H129" s="11"/>
      <c r="I129" s="11"/>
      <c r="J129" s="11"/>
      <c r="K129" s="11"/>
      <c r="L129" s="11"/>
      <c r="M129" s="11"/>
      <c r="N129" s="11"/>
      <c r="O129" s="11"/>
      <c r="P129" s="11"/>
      <c r="Q129" s="11"/>
      <c r="R129" s="11"/>
      <c r="S129" s="11"/>
      <c r="T129" s="11"/>
      <c r="U129" s="11"/>
      <c r="V129" s="11"/>
      <c r="W129" s="11"/>
      <c r="X129" s="11"/>
      <c r="Y129" s="11"/>
      <c r="Z129" s="11"/>
    </row>
    <row r="130" spans="1:26" ht="14">
      <c r="A130" s="11"/>
      <c r="B130" s="11"/>
      <c r="C130" s="11"/>
      <c r="D130" s="5"/>
      <c r="E130" s="354"/>
      <c r="F130" s="292"/>
      <c r="G130" s="11"/>
      <c r="H130" s="11"/>
      <c r="I130" s="11"/>
      <c r="J130" s="11"/>
      <c r="K130" s="11"/>
      <c r="L130" s="11"/>
      <c r="M130" s="11"/>
      <c r="N130" s="11"/>
      <c r="O130" s="11"/>
      <c r="P130" s="11"/>
      <c r="Q130" s="11"/>
      <c r="R130" s="11"/>
      <c r="S130" s="11"/>
      <c r="T130" s="11"/>
      <c r="U130" s="11"/>
      <c r="V130" s="11"/>
      <c r="W130" s="11"/>
      <c r="X130" s="11"/>
      <c r="Y130" s="11"/>
      <c r="Z130" s="11"/>
    </row>
    <row r="131" spans="1:26" ht="14">
      <c r="A131" s="11"/>
      <c r="B131" s="11"/>
      <c r="C131" s="11"/>
      <c r="D131" s="5"/>
      <c r="E131" s="354"/>
      <c r="F131" s="292"/>
      <c r="G131" s="11"/>
      <c r="H131" s="11"/>
      <c r="I131" s="11"/>
      <c r="J131" s="11"/>
      <c r="K131" s="11"/>
      <c r="L131" s="11"/>
      <c r="M131" s="11"/>
      <c r="N131" s="11"/>
      <c r="O131" s="11"/>
      <c r="P131" s="11"/>
      <c r="Q131" s="11"/>
      <c r="R131" s="11"/>
      <c r="S131" s="11"/>
      <c r="T131" s="11"/>
      <c r="U131" s="11"/>
      <c r="V131" s="11"/>
      <c r="W131" s="11"/>
      <c r="X131" s="11"/>
      <c r="Y131" s="11"/>
      <c r="Z131" s="11"/>
    </row>
    <row r="132" spans="1:26" ht="14">
      <c r="A132" s="11"/>
      <c r="B132" s="11"/>
      <c r="C132" s="11"/>
      <c r="D132" s="5"/>
      <c r="E132" s="354"/>
      <c r="F132" s="292"/>
      <c r="G132" s="11"/>
      <c r="H132" s="11"/>
      <c r="I132" s="11"/>
      <c r="J132" s="11"/>
      <c r="K132" s="11"/>
      <c r="L132" s="11"/>
      <c r="M132" s="11"/>
      <c r="N132" s="11"/>
      <c r="O132" s="11"/>
      <c r="P132" s="11"/>
      <c r="Q132" s="11"/>
      <c r="R132" s="11"/>
      <c r="S132" s="11"/>
      <c r="T132" s="11"/>
      <c r="U132" s="11"/>
      <c r="V132" s="11"/>
      <c r="W132" s="11"/>
      <c r="X132" s="11"/>
      <c r="Y132" s="11"/>
      <c r="Z132" s="11"/>
    </row>
    <row r="133" spans="1:26" ht="14">
      <c r="A133" s="11"/>
      <c r="B133" s="11"/>
      <c r="C133" s="11"/>
      <c r="D133" s="5"/>
      <c r="E133" s="354"/>
      <c r="F133" s="292"/>
      <c r="G133" s="11"/>
      <c r="H133" s="11"/>
      <c r="I133" s="11"/>
      <c r="J133" s="11"/>
      <c r="K133" s="11"/>
      <c r="L133" s="11"/>
      <c r="M133" s="11"/>
      <c r="N133" s="11"/>
      <c r="O133" s="11"/>
      <c r="P133" s="11"/>
      <c r="Q133" s="11"/>
      <c r="R133" s="11"/>
      <c r="S133" s="11"/>
      <c r="T133" s="11"/>
      <c r="U133" s="11"/>
      <c r="V133" s="11"/>
      <c r="W133" s="11"/>
      <c r="X133" s="11"/>
      <c r="Y133" s="11"/>
      <c r="Z133" s="11"/>
    </row>
    <row r="134" spans="1:26" ht="14">
      <c r="A134" s="11"/>
      <c r="B134" s="11"/>
      <c r="C134" s="11"/>
      <c r="D134" s="5"/>
      <c r="E134" s="354"/>
      <c r="F134" s="292"/>
      <c r="G134" s="11"/>
      <c r="H134" s="11"/>
      <c r="I134" s="11"/>
      <c r="J134" s="11"/>
      <c r="K134" s="11"/>
      <c r="L134" s="11"/>
      <c r="M134" s="11"/>
      <c r="N134" s="11"/>
      <c r="O134" s="11"/>
      <c r="P134" s="11"/>
      <c r="Q134" s="11"/>
      <c r="R134" s="11"/>
      <c r="S134" s="11"/>
      <c r="T134" s="11"/>
      <c r="U134" s="11"/>
      <c r="V134" s="11"/>
      <c r="W134" s="11"/>
      <c r="X134" s="11"/>
      <c r="Y134" s="11"/>
      <c r="Z134" s="11"/>
    </row>
    <row r="135" spans="1:26" ht="14">
      <c r="A135" s="11"/>
      <c r="B135" s="11"/>
      <c r="C135" s="11"/>
      <c r="D135" s="5"/>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ht="14">
      <c r="A136" s="11"/>
      <c r="B136" s="11"/>
      <c r="C136" s="11"/>
      <c r="D136" s="5"/>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ht="14">
      <c r="A137" s="11"/>
      <c r="B137" s="11"/>
      <c r="C137" s="11"/>
      <c r="D137" s="5"/>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ht="14">
      <c r="A138" s="11"/>
      <c r="B138" s="11"/>
      <c r="C138" s="11"/>
      <c r="D138" s="5"/>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ht="14">
      <c r="A139" s="11"/>
      <c r="B139" s="11"/>
      <c r="C139" s="11"/>
      <c r="D139" s="5"/>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ht="14">
      <c r="A140" s="11"/>
      <c r="B140" s="11"/>
      <c r="C140" s="11"/>
      <c r="D140" s="5"/>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ht="14">
      <c r="A141" s="11"/>
      <c r="B141" s="11"/>
      <c r="C141" s="11"/>
      <c r="D141" s="5"/>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ht="14">
      <c r="A142" s="11"/>
      <c r="B142" s="11"/>
      <c r="C142" s="11"/>
      <c r="D142" s="5"/>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ht="14">
      <c r="A143" s="11"/>
      <c r="B143" s="11"/>
      <c r="C143" s="11"/>
      <c r="D143" s="5"/>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ht="14">
      <c r="A144" s="11"/>
      <c r="B144" s="11"/>
      <c r="C144" s="11"/>
      <c r="D144" s="5"/>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ht="14">
      <c r="A145" s="11"/>
      <c r="B145" s="11"/>
      <c r="C145" s="11"/>
      <c r="D145" s="5"/>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ht="14">
      <c r="A146" s="11"/>
      <c r="B146" s="11"/>
      <c r="C146" s="11"/>
      <c r="D146" s="5"/>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ht="14">
      <c r="A147" s="11"/>
      <c r="B147" s="11"/>
      <c r="C147" s="11"/>
      <c r="D147" s="5"/>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ht="14">
      <c r="A148" s="11"/>
      <c r="B148" s="11"/>
      <c r="C148" s="11"/>
      <c r="D148" s="5"/>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ht="14">
      <c r="A149" s="11"/>
      <c r="B149" s="11"/>
      <c r="C149" s="11"/>
      <c r="D149" s="5"/>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ht="14">
      <c r="A150" s="11"/>
      <c r="B150" s="11"/>
      <c r="C150" s="11"/>
      <c r="D150" s="5"/>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ht="14">
      <c r="A151" s="11"/>
      <c r="B151" s="11"/>
      <c r="C151" s="11"/>
      <c r="D151" s="5"/>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ht="14">
      <c r="A152" s="11"/>
      <c r="B152" s="11"/>
      <c r="C152" s="11"/>
      <c r="D152" s="5"/>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ht="14">
      <c r="A153" s="11"/>
      <c r="B153" s="11"/>
      <c r="C153" s="11"/>
      <c r="D153" s="5"/>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ht="14">
      <c r="A154" s="11"/>
      <c r="B154" s="11"/>
      <c r="C154" s="11"/>
      <c r="D154" s="5"/>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ht="14">
      <c r="A155" s="11"/>
      <c r="B155" s="11"/>
      <c r="C155" s="11"/>
      <c r="D155" s="5"/>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ht="14">
      <c r="A156" s="11"/>
      <c r="B156" s="11"/>
      <c r="C156" s="11"/>
      <c r="D156" s="5"/>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ht="14">
      <c r="A157" s="11"/>
      <c r="B157" s="11"/>
      <c r="C157" s="11"/>
      <c r="D157" s="5"/>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ht="14">
      <c r="A158" s="11"/>
      <c r="B158" s="11"/>
      <c r="C158" s="11"/>
      <c r="D158" s="5"/>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ht="14">
      <c r="A159" s="11"/>
      <c r="B159" s="11"/>
      <c r="C159" s="11"/>
      <c r="D159" s="5"/>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ht="14">
      <c r="A160" s="11"/>
      <c r="B160" s="11"/>
      <c r="C160" s="11"/>
      <c r="D160" s="5"/>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ht="14">
      <c r="A161" s="11"/>
      <c r="B161" s="11"/>
      <c r="C161" s="11"/>
      <c r="D161" s="5"/>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ht="14">
      <c r="A162" s="11"/>
      <c r="B162" s="11"/>
      <c r="C162" s="11"/>
      <c r="D162" s="5"/>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ht="14">
      <c r="A163" s="11"/>
      <c r="B163" s="11"/>
      <c r="C163" s="11"/>
      <c r="D163" s="5"/>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ht="14">
      <c r="A164" s="11"/>
      <c r="B164" s="11"/>
      <c r="C164" s="11"/>
      <c r="D164" s="5"/>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ht="14">
      <c r="A165" s="11"/>
      <c r="B165" s="11"/>
      <c r="C165" s="11"/>
      <c r="D165" s="5"/>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ht="14">
      <c r="A166" s="11"/>
      <c r="B166" s="11"/>
      <c r="C166" s="11"/>
      <c r="D166" s="5"/>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ht="14">
      <c r="A167" s="11"/>
      <c r="B167" s="11"/>
      <c r="C167" s="11"/>
      <c r="D167" s="5"/>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ht="14">
      <c r="A168" s="11"/>
      <c r="B168" s="11"/>
      <c r="C168" s="11"/>
      <c r="D168" s="5"/>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ht="14">
      <c r="A169" s="11"/>
      <c r="B169" s="11"/>
      <c r="C169" s="11"/>
      <c r="D169" s="5"/>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ht="14">
      <c r="A170" s="11"/>
      <c r="B170" s="11"/>
      <c r="C170" s="11"/>
      <c r="D170" s="5"/>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ht="14">
      <c r="A171" s="11"/>
      <c r="B171" s="11"/>
      <c r="C171" s="11"/>
      <c r="D171" s="5"/>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ht="14">
      <c r="A172" s="11"/>
      <c r="B172" s="11"/>
      <c r="C172" s="11"/>
      <c r="D172" s="5"/>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ht="14">
      <c r="A173" s="11"/>
      <c r="B173" s="11"/>
      <c r="C173" s="11"/>
      <c r="D173" s="5"/>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ht="14">
      <c r="A174" s="11"/>
      <c r="B174" s="11"/>
      <c r="C174" s="11"/>
      <c r="D174" s="5"/>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ht="14">
      <c r="A175" s="11"/>
      <c r="B175" s="11"/>
      <c r="C175" s="11"/>
      <c r="D175" s="5"/>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ht="14">
      <c r="A176" s="11"/>
      <c r="B176" s="11"/>
      <c r="C176" s="11"/>
      <c r="D176" s="5"/>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ht="14">
      <c r="A177" s="11"/>
      <c r="B177" s="11"/>
      <c r="C177" s="11"/>
      <c r="D177" s="5"/>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ht="14">
      <c r="A178" s="11"/>
      <c r="B178" s="11"/>
      <c r="C178" s="11"/>
      <c r="D178" s="5"/>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ht="14">
      <c r="A179" s="11"/>
      <c r="B179" s="11"/>
      <c r="C179" s="11"/>
      <c r="D179" s="5"/>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ht="14">
      <c r="A180" s="11"/>
      <c r="B180" s="11"/>
      <c r="C180" s="11"/>
      <c r="D180" s="5"/>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ht="14">
      <c r="A181" s="11"/>
      <c r="B181" s="11"/>
      <c r="C181" s="11"/>
      <c r="D181" s="5"/>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ht="14">
      <c r="A182" s="11"/>
      <c r="B182" s="11"/>
      <c r="C182" s="11"/>
      <c r="D182" s="5"/>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ht="14">
      <c r="A183" s="11"/>
      <c r="B183" s="11"/>
      <c r="C183" s="11"/>
      <c r="D183" s="5"/>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ht="14">
      <c r="A184" s="11"/>
      <c r="B184" s="11"/>
      <c r="C184" s="11"/>
      <c r="D184" s="5"/>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ht="14">
      <c r="A185" s="11"/>
      <c r="B185" s="11"/>
      <c r="C185" s="11"/>
      <c r="D185" s="5"/>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ht="14">
      <c r="A186" s="11"/>
      <c r="B186" s="11"/>
      <c r="C186" s="11"/>
      <c r="D186" s="5"/>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ht="14">
      <c r="A187" s="11"/>
      <c r="B187" s="11"/>
      <c r="C187" s="11"/>
      <c r="D187" s="5"/>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ht="14">
      <c r="A188" s="11"/>
      <c r="B188" s="11"/>
      <c r="C188" s="11"/>
      <c r="D188" s="5"/>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ht="14">
      <c r="A189" s="11"/>
      <c r="B189" s="11"/>
      <c r="C189" s="11"/>
      <c r="D189" s="5"/>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ht="14">
      <c r="A190" s="11"/>
      <c r="B190" s="11"/>
      <c r="C190" s="11"/>
      <c r="D190" s="5"/>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ht="14">
      <c r="A191" s="11"/>
      <c r="B191" s="11"/>
      <c r="C191" s="11"/>
      <c r="D191" s="5"/>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ht="14">
      <c r="A192" s="11"/>
      <c r="B192" s="11"/>
      <c r="C192" s="11"/>
      <c r="D192" s="5"/>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ht="14">
      <c r="A193" s="11"/>
      <c r="B193" s="11"/>
      <c r="C193" s="11"/>
      <c r="D193" s="5"/>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ht="14">
      <c r="A194" s="11"/>
      <c r="B194" s="11"/>
      <c r="C194" s="11"/>
      <c r="D194" s="5"/>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ht="14">
      <c r="A195" s="11"/>
      <c r="B195" s="11"/>
      <c r="C195" s="11"/>
      <c r="D195" s="5"/>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4">
      <c r="A196" s="11"/>
      <c r="B196" s="11"/>
      <c r="C196" s="11"/>
      <c r="D196" s="5"/>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4">
      <c r="A197" s="11"/>
      <c r="B197" s="11"/>
      <c r="C197" s="11"/>
      <c r="D197" s="5"/>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4">
      <c r="A198" s="11"/>
      <c r="B198" s="11"/>
      <c r="C198" s="11"/>
      <c r="D198" s="5"/>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4">
      <c r="A199" s="11"/>
      <c r="B199" s="11"/>
      <c r="C199" s="11"/>
      <c r="D199" s="5"/>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4">
      <c r="A200" s="11"/>
      <c r="B200" s="11"/>
      <c r="C200" s="11"/>
      <c r="D200" s="5"/>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4">
      <c r="A201" s="11"/>
      <c r="B201" s="11"/>
      <c r="C201" s="11"/>
      <c r="D201" s="5"/>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4">
      <c r="A202" s="11"/>
      <c r="B202" s="11"/>
      <c r="C202" s="11"/>
      <c r="D202" s="5"/>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4">
      <c r="A203" s="11"/>
      <c r="B203" s="11"/>
      <c r="C203" s="11"/>
      <c r="D203" s="5"/>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4">
      <c r="A204" s="11"/>
      <c r="B204" s="11"/>
      <c r="C204" s="11"/>
      <c r="D204" s="5"/>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4">
      <c r="A205" s="11"/>
      <c r="B205" s="11"/>
      <c r="C205" s="11"/>
      <c r="D205" s="5"/>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4">
      <c r="A206" s="11"/>
      <c r="B206" s="11"/>
      <c r="C206" s="11"/>
      <c r="D206" s="5"/>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4">
      <c r="A207" s="11"/>
      <c r="B207" s="11"/>
      <c r="C207" s="11"/>
      <c r="D207" s="5"/>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4">
      <c r="A208" s="11"/>
      <c r="B208" s="11"/>
      <c r="C208" s="11"/>
      <c r="D208" s="5"/>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4">
      <c r="A209" s="11"/>
      <c r="B209" s="11"/>
      <c r="C209" s="11"/>
      <c r="D209" s="5"/>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4">
      <c r="A210" s="11"/>
      <c r="B210" s="11"/>
      <c r="C210" s="11"/>
      <c r="D210" s="5"/>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4">
      <c r="A211" s="11"/>
      <c r="B211" s="11"/>
      <c r="C211" s="11"/>
      <c r="D211" s="5"/>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4">
      <c r="A212" s="11"/>
      <c r="B212" s="11"/>
      <c r="C212" s="11"/>
      <c r="D212" s="5"/>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4">
      <c r="A213" s="11"/>
      <c r="B213" s="11"/>
      <c r="C213" s="11"/>
      <c r="D213" s="5"/>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4">
      <c r="A214" s="11"/>
      <c r="B214" s="11"/>
      <c r="C214" s="11"/>
      <c r="D214" s="5"/>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4">
      <c r="A215" s="11"/>
      <c r="B215" s="11"/>
      <c r="C215" s="11"/>
      <c r="D215" s="5"/>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4">
      <c r="A216" s="11"/>
      <c r="B216" s="11"/>
      <c r="C216" s="11"/>
      <c r="D216" s="5"/>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4">
      <c r="A217" s="11"/>
      <c r="B217" s="11"/>
      <c r="C217" s="11"/>
      <c r="D217" s="5"/>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4">
      <c r="A218" s="11"/>
      <c r="B218" s="11"/>
      <c r="C218" s="11"/>
      <c r="D218" s="5"/>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4">
      <c r="A219" s="11"/>
      <c r="B219" s="11"/>
      <c r="C219" s="11"/>
      <c r="D219" s="5"/>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4">
      <c r="A220" s="11"/>
      <c r="B220" s="11"/>
      <c r="C220" s="11"/>
      <c r="D220" s="5"/>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4">
      <c r="A221" s="11"/>
      <c r="B221" s="11"/>
      <c r="C221" s="11"/>
      <c r="D221" s="5"/>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4">
      <c r="A222" s="11"/>
      <c r="B222" s="11"/>
      <c r="C222" s="11"/>
      <c r="D222" s="5"/>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4">
      <c r="A223" s="11"/>
      <c r="B223" s="11"/>
      <c r="C223" s="11"/>
      <c r="D223" s="5"/>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4">
      <c r="A224" s="11"/>
      <c r="B224" s="11"/>
      <c r="C224" s="11"/>
      <c r="D224" s="5"/>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4">
      <c r="A225" s="11"/>
      <c r="B225" s="11"/>
      <c r="C225" s="11"/>
      <c r="D225" s="5"/>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4">
      <c r="A226" s="11"/>
      <c r="B226" s="11"/>
      <c r="C226" s="11"/>
      <c r="D226" s="5"/>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4">
      <c r="A227" s="11"/>
      <c r="B227" s="11"/>
      <c r="C227" s="11"/>
      <c r="D227" s="5"/>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4">
      <c r="A228" s="11"/>
      <c r="B228" s="11"/>
      <c r="C228" s="11"/>
      <c r="D228" s="5"/>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4">
      <c r="A229" s="11"/>
      <c r="B229" s="11"/>
      <c r="C229" s="11"/>
      <c r="D229" s="5"/>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4">
      <c r="A230" s="11"/>
      <c r="B230" s="11"/>
      <c r="C230" s="11"/>
      <c r="D230" s="5"/>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4">
      <c r="A231" s="11"/>
      <c r="B231" s="11"/>
      <c r="C231" s="11"/>
      <c r="D231" s="5"/>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4">
      <c r="A232" s="11"/>
      <c r="B232" s="11"/>
      <c r="C232" s="11"/>
      <c r="D232" s="5"/>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4">
      <c r="A233" s="11"/>
      <c r="B233" s="11"/>
      <c r="C233" s="11"/>
      <c r="D233" s="5"/>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4">
      <c r="A234" s="11"/>
      <c r="B234" s="11"/>
      <c r="C234" s="11"/>
      <c r="D234" s="5"/>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4">
      <c r="A235" s="11"/>
      <c r="B235" s="11"/>
      <c r="C235" s="11"/>
      <c r="D235" s="5"/>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4">
      <c r="A236" s="11"/>
      <c r="B236" s="11"/>
      <c r="C236" s="11"/>
      <c r="D236" s="5"/>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4">
      <c r="A237" s="11"/>
      <c r="B237" s="11"/>
      <c r="C237" s="11"/>
      <c r="D237" s="5"/>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4">
      <c r="A238" s="11"/>
      <c r="B238" s="11"/>
      <c r="C238" s="11"/>
      <c r="D238" s="5"/>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4">
      <c r="A239" s="11"/>
      <c r="B239" s="11"/>
      <c r="C239" s="11"/>
      <c r="D239" s="5"/>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4">
      <c r="A240" s="11"/>
      <c r="B240" s="11"/>
      <c r="C240" s="11"/>
      <c r="D240" s="5"/>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4">
      <c r="A241" s="11"/>
      <c r="B241" s="11"/>
      <c r="C241" s="11"/>
      <c r="D241" s="5"/>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4">
      <c r="A242" s="11"/>
      <c r="B242" s="11"/>
      <c r="C242" s="11"/>
      <c r="D242" s="5"/>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4">
      <c r="A243" s="11"/>
      <c r="B243" s="11"/>
      <c r="C243" s="11"/>
      <c r="D243" s="5"/>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4">
      <c r="A244" s="11"/>
      <c r="B244" s="11"/>
      <c r="C244" s="11"/>
      <c r="D244" s="5"/>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4">
      <c r="A245" s="11"/>
      <c r="B245" s="11"/>
      <c r="C245" s="11"/>
      <c r="D245" s="5"/>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4">
      <c r="A246" s="11"/>
      <c r="B246" s="11"/>
      <c r="C246" s="11"/>
      <c r="D246" s="5"/>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4">
      <c r="A247" s="11"/>
      <c r="B247" s="11"/>
      <c r="C247" s="11"/>
      <c r="D247" s="5"/>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4">
      <c r="A248" s="11"/>
      <c r="B248" s="11"/>
      <c r="C248" s="11"/>
      <c r="D248" s="5"/>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4">
      <c r="A249" s="11"/>
      <c r="B249" s="11"/>
      <c r="C249" s="11"/>
      <c r="D249" s="5"/>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4">
      <c r="A250" s="11"/>
      <c r="B250" s="11"/>
      <c r="C250" s="11"/>
      <c r="D250" s="5"/>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4">
      <c r="A251" s="11"/>
      <c r="B251" s="11"/>
      <c r="C251" s="11"/>
      <c r="D251" s="5"/>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4">
      <c r="A252" s="11"/>
      <c r="B252" s="11"/>
      <c r="C252" s="11"/>
      <c r="D252" s="5"/>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4">
      <c r="A253" s="11"/>
      <c r="B253" s="11"/>
      <c r="C253" s="11"/>
      <c r="D253" s="5"/>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4">
      <c r="A254" s="11"/>
      <c r="B254" s="11"/>
      <c r="C254" s="11"/>
      <c r="D254" s="5"/>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4">
      <c r="A255" s="11"/>
      <c r="B255" s="11"/>
      <c r="C255" s="11"/>
      <c r="D255" s="5"/>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4">
      <c r="A256" s="11"/>
      <c r="B256" s="11"/>
      <c r="C256" s="11"/>
      <c r="D256" s="5"/>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4">
      <c r="A257" s="11"/>
      <c r="B257" s="11"/>
      <c r="C257" s="11"/>
      <c r="D257" s="5"/>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4">
      <c r="A258" s="11"/>
      <c r="B258" s="11"/>
      <c r="C258" s="11"/>
      <c r="D258" s="5"/>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4">
      <c r="A259" s="11"/>
      <c r="B259" s="11"/>
      <c r="C259" s="11"/>
      <c r="D259" s="5"/>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4">
      <c r="A260" s="11"/>
      <c r="B260" s="11"/>
      <c r="C260" s="11"/>
      <c r="D260" s="5"/>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4">
      <c r="A261" s="11"/>
      <c r="B261" s="11"/>
      <c r="C261" s="11"/>
      <c r="D261" s="5"/>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4">
      <c r="A262" s="11"/>
      <c r="B262" s="11"/>
      <c r="C262" s="11"/>
      <c r="D262" s="5"/>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4">
      <c r="A263" s="11"/>
      <c r="B263" s="11"/>
      <c r="C263" s="11"/>
      <c r="D263" s="5"/>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4">
      <c r="A264" s="11"/>
      <c r="B264" s="11"/>
      <c r="C264" s="11"/>
      <c r="D264" s="5"/>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4">
      <c r="A265" s="11"/>
      <c r="B265" s="11"/>
      <c r="C265" s="11"/>
      <c r="D265" s="5"/>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4">
      <c r="A266" s="11"/>
      <c r="B266" s="11"/>
      <c r="C266" s="11"/>
      <c r="D266" s="5"/>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4">
      <c r="A267" s="11"/>
      <c r="B267" s="11"/>
      <c r="C267" s="11"/>
      <c r="D267" s="5"/>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4">
      <c r="A268" s="11"/>
      <c r="B268" s="11"/>
      <c r="C268" s="11"/>
      <c r="D268" s="5"/>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4">
      <c r="A269" s="11"/>
      <c r="B269" s="11"/>
      <c r="C269" s="11"/>
      <c r="D269" s="5"/>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4">
      <c r="A270" s="11"/>
      <c r="B270" s="11"/>
      <c r="C270" s="11"/>
      <c r="D270" s="5"/>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4">
      <c r="A271" s="11"/>
      <c r="B271" s="11"/>
      <c r="C271" s="11"/>
      <c r="D271" s="5"/>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4">
      <c r="A272" s="11"/>
      <c r="B272" s="11"/>
      <c r="C272" s="11"/>
      <c r="D272" s="5"/>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4">
      <c r="A273" s="11"/>
      <c r="B273" s="11"/>
      <c r="C273" s="11"/>
      <c r="D273" s="5"/>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4">
      <c r="A274" s="11"/>
      <c r="B274" s="11"/>
      <c r="C274" s="11"/>
      <c r="D274" s="5"/>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4">
      <c r="A275" s="11"/>
      <c r="B275" s="11"/>
      <c r="C275" s="11"/>
      <c r="D275" s="5"/>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4">
      <c r="A276" s="11"/>
      <c r="B276" s="11"/>
      <c r="C276" s="11"/>
      <c r="D276" s="5"/>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4">
      <c r="A277" s="11"/>
      <c r="B277" s="11"/>
      <c r="C277" s="11"/>
      <c r="D277" s="5"/>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4">
      <c r="A278" s="11"/>
      <c r="B278" s="11"/>
      <c r="C278" s="11"/>
      <c r="D278" s="5"/>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4">
      <c r="A279" s="11"/>
      <c r="B279" s="11"/>
      <c r="C279" s="11"/>
      <c r="D279" s="5"/>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4">
      <c r="A280" s="11"/>
      <c r="B280" s="11"/>
      <c r="C280" s="11"/>
      <c r="D280" s="5"/>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4">
      <c r="A281" s="11"/>
      <c r="B281" s="11"/>
      <c r="C281" s="11"/>
      <c r="D281" s="5"/>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4">
      <c r="A282" s="11"/>
      <c r="B282" s="11"/>
      <c r="C282" s="11"/>
      <c r="D282" s="5"/>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4">
      <c r="A283" s="11"/>
      <c r="B283" s="11"/>
      <c r="C283" s="11"/>
      <c r="D283" s="5"/>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4">
      <c r="A284" s="11"/>
      <c r="B284" s="11"/>
      <c r="C284" s="11"/>
      <c r="D284" s="5"/>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4">
      <c r="A285" s="11"/>
      <c r="B285" s="11"/>
      <c r="C285" s="11"/>
      <c r="D285" s="5"/>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4">
      <c r="A286" s="11"/>
      <c r="B286" s="11"/>
      <c r="C286" s="11"/>
      <c r="D286" s="5"/>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4">
      <c r="A287" s="11"/>
      <c r="B287" s="11"/>
      <c r="C287" s="11"/>
      <c r="D287" s="5"/>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4">
      <c r="A288" s="11"/>
      <c r="B288" s="11"/>
      <c r="C288" s="11"/>
      <c r="D288" s="5"/>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4">
      <c r="A289" s="11"/>
      <c r="B289" s="11"/>
      <c r="C289" s="11"/>
      <c r="D289" s="5"/>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4">
      <c r="A290" s="11"/>
      <c r="B290" s="11"/>
      <c r="C290" s="11"/>
      <c r="D290" s="5"/>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4">
      <c r="A291" s="11"/>
      <c r="B291" s="11"/>
      <c r="C291" s="11"/>
      <c r="D291" s="5"/>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4">
      <c r="A292" s="11"/>
      <c r="B292" s="11"/>
      <c r="C292" s="11"/>
      <c r="D292" s="5"/>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4">
      <c r="A293" s="11"/>
      <c r="B293" s="11"/>
      <c r="C293" s="11"/>
      <c r="D293" s="5"/>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4">
      <c r="A294" s="11"/>
      <c r="B294" s="11"/>
      <c r="C294" s="11"/>
      <c r="D294" s="5"/>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4">
      <c r="A295" s="11"/>
      <c r="B295" s="11"/>
      <c r="C295" s="11"/>
      <c r="D295" s="5"/>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4">
      <c r="A296" s="11"/>
      <c r="B296" s="11"/>
      <c r="C296" s="11"/>
      <c r="D296" s="5"/>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4">
      <c r="A297" s="11"/>
      <c r="B297" s="11"/>
      <c r="C297" s="11"/>
      <c r="D297" s="5"/>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4">
      <c r="A298" s="11"/>
      <c r="B298" s="11"/>
      <c r="C298" s="11"/>
      <c r="D298" s="5"/>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4">
      <c r="A299" s="11"/>
      <c r="B299" s="11"/>
      <c r="C299" s="11"/>
      <c r="D299" s="5"/>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4">
      <c r="A300" s="11"/>
      <c r="B300" s="11"/>
      <c r="C300" s="11"/>
      <c r="D300" s="5"/>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4">
      <c r="A301" s="11"/>
      <c r="B301" s="11"/>
      <c r="C301" s="11"/>
      <c r="D301" s="5"/>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4">
      <c r="A302" s="11"/>
      <c r="B302" s="11"/>
      <c r="C302" s="11"/>
      <c r="D302" s="5"/>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4">
      <c r="A303" s="11"/>
      <c r="B303" s="11"/>
      <c r="C303" s="11"/>
      <c r="D303" s="5"/>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4">
      <c r="A304" s="11"/>
      <c r="B304" s="11"/>
      <c r="C304" s="11"/>
      <c r="D304" s="5"/>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4">
      <c r="A305" s="11"/>
      <c r="B305" s="11"/>
      <c r="C305" s="11"/>
      <c r="D305" s="5"/>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4">
      <c r="A306" s="11"/>
      <c r="B306" s="11"/>
      <c r="C306" s="11"/>
      <c r="D306" s="5"/>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4">
      <c r="A307" s="11"/>
      <c r="B307" s="11"/>
      <c r="C307" s="11"/>
      <c r="D307" s="5"/>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4">
      <c r="A308" s="11"/>
      <c r="B308" s="11"/>
      <c r="C308" s="11"/>
      <c r="D308" s="5"/>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4">
      <c r="A309" s="11"/>
      <c r="B309" s="11"/>
      <c r="C309" s="11"/>
      <c r="D309" s="5"/>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4">
      <c r="A310" s="11"/>
      <c r="B310" s="11"/>
      <c r="C310" s="11"/>
      <c r="D310" s="5"/>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4">
      <c r="A311" s="11"/>
      <c r="B311" s="11"/>
      <c r="C311" s="11"/>
      <c r="D311" s="5"/>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4">
      <c r="A312" s="11"/>
      <c r="B312" s="11"/>
      <c r="C312" s="11"/>
      <c r="D312" s="5"/>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4">
      <c r="A313" s="11"/>
      <c r="B313" s="11"/>
      <c r="C313" s="11"/>
      <c r="D313" s="5"/>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4">
      <c r="A314" s="11"/>
      <c r="B314" s="11"/>
      <c r="C314" s="11"/>
      <c r="D314" s="5"/>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4">
      <c r="A315" s="11"/>
      <c r="B315" s="11"/>
      <c r="C315" s="11"/>
      <c r="D315" s="5"/>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4">
      <c r="A316" s="11"/>
      <c r="B316" s="11"/>
      <c r="C316" s="11"/>
      <c r="D316" s="5"/>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4">
      <c r="A317" s="11"/>
      <c r="B317" s="11"/>
      <c r="C317" s="11"/>
      <c r="D317" s="5"/>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4">
      <c r="A318" s="11"/>
      <c r="B318" s="11"/>
      <c r="C318" s="11"/>
      <c r="D318" s="5"/>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4">
      <c r="A319" s="11"/>
      <c r="B319" s="11"/>
      <c r="C319" s="11"/>
      <c r="D319" s="5"/>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4">
      <c r="A320" s="11"/>
      <c r="B320" s="11"/>
      <c r="C320" s="11"/>
      <c r="D320" s="5"/>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4">
      <c r="A321" s="11"/>
      <c r="B321" s="11"/>
      <c r="C321" s="11"/>
      <c r="D321" s="5"/>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4">
      <c r="A322" s="11"/>
      <c r="B322" s="11"/>
      <c r="C322" s="11"/>
      <c r="D322" s="5"/>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4">
      <c r="A323" s="11"/>
      <c r="B323" s="11"/>
      <c r="C323" s="11"/>
      <c r="D323" s="5"/>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4">
      <c r="A324" s="11"/>
      <c r="B324" s="11"/>
      <c r="C324" s="11"/>
      <c r="D324" s="5"/>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4">
      <c r="A325" s="11"/>
      <c r="B325" s="11"/>
      <c r="C325" s="11"/>
      <c r="D325" s="5"/>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4">
      <c r="A326" s="11"/>
      <c r="B326" s="11"/>
      <c r="C326" s="11"/>
      <c r="D326" s="5"/>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4">
      <c r="A327" s="11"/>
      <c r="B327" s="11"/>
      <c r="C327" s="11"/>
      <c r="D327" s="5"/>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4">
      <c r="A328" s="11"/>
      <c r="B328" s="11"/>
      <c r="C328" s="11"/>
      <c r="D328" s="5"/>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4">
      <c r="A329" s="11"/>
      <c r="B329" s="11"/>
      <c r="C329" s="11"/>
      <c r="D329" s="5"/>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4">
      <c r="A330" s="11"/>
      <c r="B330" s="11"/>
      <c r="C330" s="11"/>
      <c r="D330" s="5"/>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4">
      <c r="A331" s="11"/>
      <c r="B331" s="11"/>
      <c r="C331" s="11"/>
      <c r="D331" s="5"/>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4">
      <c r="A332" s="11"/>
      <c r="B332" s="11"/>
      <c r="C332" s="11"/>
      <c r="D332" s="5"/>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4">
      <c r="A333" s="11"/>
      <c r="B333" s="11"/>
      <c r="C333" s="11"/>
      <c r="D333" s="5"/>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4">
      <c r="A334" s="11"/>
      <c r="B334" s="11"/>
      <c r="C334" s="11"/>
      <c r="D334" s="5"/>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4">
      <c r="A335" s="11"/>
      <c r="B335" s="11"/>
      <c r="C335" s="11"/>
      <c r="D335" s="5"/>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4">
      <c r="A336" s="11"/>
      <c r="B336" s="11"/>
      <c r="C336" s="11"/>
      <c r="D336" s="5"/>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4">
      <c r="A337" s="11"/>
      <c r="B337" s="11"/>
      <c r="C337" s="11"/>
      <c r="D337" s="5"/>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4">
      <c r="A338" s="11"/>
      <c r="B338" s="11"/>
      <c r="C338" s="11"/>
      <c r="D338" s="5"/>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4">
      <c r="A339" s="11"/>
      <c r="B339" s="11"/>
      <c r="C339" s="11"/>
      <c r="D339" s="5"/>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4">
      <c r="A340" s="11"/>
      <c r="B340" s="11"/>
      <c r="C340" s="11"/>
      <c r="D340" s="5"/>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4">
      <c r="A341" s="11"/>
      <c r="B341" s="11"/>
      <c r="C341" s="11"/>
      <c r="D341" s="5"/>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4">
      <c r="A342" s="11"/>
      <c r="B342" s="11"/>
      <c r="C342" s="11"/>
      <c r="D342" s="5"/>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4">
      <c r="A343" s="11"/>
      <c r="B343" s="11"/>
      <c r="C343" s="11"/>
      <c r="D343" s="5"/>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4">
      <c r="A344" s="11"/>
      <c r="B344" s="11"/>
      <c r="C344" s="11"/>
      <c r="D344" s="5"/>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4">
      <c r="A345" s="11"/>
      <c r="B345" s="11"/>
      <c r="C345" s="11"/>
      <c r="D345" s="5"/>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4">
      <c r="A346" s="11"/>
      <c r="B346" s="11"/>
      <c r="C346" s="11"/>
      <c r="D346" s="5"/>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4">
      <c r="A347" s="11"/>
      <c r="B347" s="11"/>
      <c r="C347" s="11"/>
      <c r="D347" s="5"/>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4">
      <c r="A348" s="11"/>
      <c r="B348" s="11"/>
      <c r="C348" s="11"/>
      <c r="D348" s="5"/>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4">
      <c r="A349" s="11"/>
      <c r="B349" s="11"/>
      <c r="C349" s="11"/>
      <c r="D349" s="5"/>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4">
      <c r="A350" s="11"/>
      <c r="B350" s="11"/>
      <c r="C350" s="11"/>
      <c r="D350" s="5"/>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4">
      <c r="A351" s="11"/>
      <c r="B351" s="11"/>
      <c r="C351" s="11"/>
      <c r="D351" s="5"/>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4">
      <c r="A352" s="11"/>
      <c r="B352" s="11"/>
      <c r="C352" s="11"/>
      <c r="D352" s="5"/>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4">
      <c r="A353" s="11"/>
      <c r="B353" s="11"/>
      <c r="C353" s="11"/>
      <c r="D353" s="5"/>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4">
      <c r="A354" s="11"/>
      <c r="B354" s="11"/>
      <c r="C354" s="11"/>
      <c r="D354" s="5"/>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4">
      <c r="A355" s="11"/>
      <c r="B355" s="11"/>
      <c r="C355" s="11"/>
      <c r="D355" s="5"/>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4">
      <c r="A356" s="11"/>
      <c r="B356" s="11"/>
      <c r="C356" s="11"/>
      <c r="D356" s="5"/>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4">
      <c r="A357" s="11"/>
      <c r="B357" s="11"/>
      <c r="C357" s="11"/>
      <c r="D357" s="5"/>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4">
      <c r="A358" s="11"/>
      <c r="B358" s="11"/>
      <c r="C358" s="11"/>
      <c r="D358" s="5"/>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4">
      <c r="A359" s="11"/>
      <c r="B359" s="11"/>
      <c r="C359" s="11"/>
      <c r="D359" s="5"/>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4">
      <c r="A360" s="11"/>
      <c r="B360" s="11"/>
      <c r="C360" s="11"/>
      <c r="D360" s="5"/>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4">
      <c r="A361" s="11"/>
      <c r="B361" s="11"/>
      <c r="C361" s="11"/>
      <c r="D361" s="5"/>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4">
      <c r="A362" s="11"/>
      <c r="B362" s="11"/>
      <c r="C362" s="11"/>
      <c r="D362" s="5"/>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4">
      <c r="A363" s="11"/>
      <c r="B363" s="11"/>
      <c r="C363" s="11"/>
      <c r="D363" s="5"/>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4">
      <c r="A364" s="11"/>
      <c r="B364" s="11"/>
      <c r="C364" s="11"/>
      <c r="D364" s="5"/>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4">
      <c r="A365" s="11"/>
      <c r="B365" s="11"/>
      <c r="C365" s="11"/>
      <c r="D365" s="5"/>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4">
      <c r="A366" s="11"/>
      <c r="B366" s="11"/>
      <c r="C366" s="11"/>
      <c r="D366" s="5"/>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4">
      <c r="A367" s="11"/>
      <c r="B367" s="11"/>
      <c r="C367" s="11"/>
      <c r="D367" s="5"/>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4">
      <c r="A368" s="11"/>
      <c r="B368" s="11"/>
      <c r="C368" s="11"/>
      <c r="D368" s="5"/>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4">
      <c r="A369" s="11"/>
      <c r="B369" s="11"/>
      <c r="C369" s="11"/>
      <c r="D369" s="5"/>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4">
      <c r="A370" s="11"/>
      <c r="B370" s="11"/>
      <c r="C370" s="11"/>
      <c r="D370" s="5"/>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4">
      <c r="A371" s="11"/>
      <c r="B371" s="11"/>
      <c r="C371" s="11"/>
      <c r="D371" s="5"/>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4">
      <c r="A372" s="11"/>
      <c r="B372" s="11"/>
      <c r="C372" s="11"/>
      <c r="D372" s="5"/>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4">
      <c r="A373" s="11"/>
      <c r="B373" s="11"/>
      <c r="C373" s="11"/>
      <c r="D373" s="5"/>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4">
      <c r="A374" s="11"/>
      <c r="B374" s="11"/>
      <c r="C374" s="11"/>
      <c r="D374" s="5"/>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4">
      <c r="A375" s="11"/>
      <c r="B375" s="11"/>
      <c r="C375" s="11"/>
      <c r="D375" s="5"/>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4">
      <c r="A376" s="11"/>
      <c r="B376" s="11"/>
      <c r="C376" s="11"/>
      <c r="D376" s="5"/>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4">
      <c r="A377" s="11"/>
      <c r="B377" s="11"/>
      <c r="C377" s="11"/>
      <c r="D377" s="5"/>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4">
      <c r="A378" s="11"/>
      <c r="B378" s="11"/>
      <c r="C378" s="11"/>
      <c r="D378" s="5"/>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4">
      <c r="A379" s="11"/>
      <c r="B379" s="11"/>
      <c r="C379" s="11"/>
      <c r="D379" s="5"/>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4">
      <c r="A380" s="11"/>
      <c r="B380" s="11"/>
      <c r="C380" s="11"/>
      <c r="D380" s="5"/>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4">
      <c r="A381" s="11"/>
      <c r="B381" s="11"/>
      <c r="C381" s="11"/>
      <c r="D381" s="5"/>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4">
      <c r="A382" s="11"/>
      <c r="B382" s="11"/>
      <c r="C382" s="11"/>
      <c r="D382" s="5"/>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4">
      <c r="A383" s="11"/>
      <c r="B383" s="11"/>
      <c r="C383" s="11"/>
      <c r="D383" s="5"/>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4">
      <c r="A384" s="11"/>
      <c r="B384" s="11"/>
      <c r="C384" s="11"/>
      <c r="D384" s="5"/>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4">
      <c r="A385" s="11"/>
      <c r="B385" s="11"/>
      <c r="C385" s="11"/>
      <c r="D385" s="5"/>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4">
      <c r="A386" s="11"/>
      <c r="B386" s="11"/>
      <c r="C386" s="11"/>
      <c r="D386" s="5"/>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4">
      <c r="A387" s="11"/>
      <c r="B387" s="11"/>
      <c r="C387" s="11"/>
      <c r="D387" s="5"/>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4">
      <c r="A388" s="11"/>
      <c r="B388" s="11"/>
      <c r="C388" s="11"/>
      <c r="D388" s="5"/>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4">
      <c r="A389" s="11"/>
      <c r="B389" s="11"/>
      <c r="C389" s="11"/>
      <c r="D389" s="5"/>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4">
      <c r="A390" s="11"/>
      <c r="B390" s="11"/>
      <c r="C390" s="11"/>
      <c r="D390" s="5"/>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4">
      <c r="A391" s="11"/>
      <c r="B391" s="11"/>
      <c r="C391" s="11"/>
      <c r="D391" s="5"/>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4">
      <c r="A392" s="11"/>
      <c r="B392" s="11"/>
      <c r="C392" s="11"/>
      <c r="D392" s="5"/>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4">
      <c r="A393" s="11"/>
      <c r="B393" s="11"/>
      <c r="C393" s="11"/>
      <c r="D393" s="5"/>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4">
      <c r="A394" s="11"/>
      <c r="B394" s="11"/>
      <c r="C394" s="11"/>
      <c r="D394" s="5"/>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4">
      <c r="A395" s="11"/>
      <c r="B395" s="11"/>
      <c r="C395" s="11"/>
      <c r="D395" s="5"/>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4">
      <c r="A396" s="11"/>
      <c r="B396" s="11"/>
      <c r="C396" s="11"/>
      <c r="D396" s="5"/>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4">
      <c r="A397" s="11"/>
      <c r="B397" s="11"/>
      <c r="C397" s="11"/>
      <c r="D397" s="5"/>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4">
      <c r="A398" s="11"/>
      <c r="B398" s="11"/>
      <c r="C398" s="11"/>
      <c r="D398" s="5"/>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4">
      <c r="A399" s="11"/>
      <c r="B399" s="11"/>
      <c r="C399" s="11"/>
      <c r="D399" s="5"/>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4">
      <c r="A400" s="11"/>
      <c r="B400" s="11"/>
      <c r="C400" s="11"/>
      <c r="D400" s="5"/>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4">
      <c r="A401" s="11"/>
      <c r="B401" s="11"/>
      <c r="C401" s="11"/>
      <c r="D401" s="5"/>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4">
      <c r="A402" s="11"/>
      <c r="B402" s="11"/>
      <c r="C402" s="11"/>
      <c r="D402" s="5"/>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4">
      <c r="A403" s="11"/>
      <c r="B403" s="11"/>
      <c r="C403" s="11"/>
      <c r="D403" s="5"/>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4">
      <c r="A404" s="11"/>
      <c r="B404" s="11"/>
      <c r="C404" s="11"/>
      <c r="D404" s="5"/>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4">
      <c r="A405" s="11"/>
      <c r="B405" s="11"/>
      <c r="C405" s="11"/>
      <c r="D405" s="5"/>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4">
      <c r="A406" s="11"/>
      <c r="B406" s="11"/>
      <c r="C406" s="11"/>
      <c r="D406" s="5"/>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4">
      <c r="A407" s="11"/>
      <c r="B407" s="11"/>
      <c r="C407" s="11"/>
      <c r="D407" s="5"/>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4">
      <c r="A408" s="11"/>
      <c r="B408" s="11"/>
      <c r="C408" s="11"/>
      <c r="D408" s="5"/>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4">
      <c r="A409" s="11"/>
      <c r="B409" s="11"/>
      <c r="C409" s="11"/>
      <c r="D409" s="5"/>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4">
      <c r="A410" s="11"/>
      <c r="B410" s="11"/>
      <c r="C410" s="11"/>
      <c r="D410" s="5"/>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4">
      <c r="A411" s="11"/>
      <c r="B411" s="11"/>
      <c r="C411" s="11"/>
      <c r="D411" s="5"/>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4">
      <c r="A412" s="11"/>
      <c r="B412" s="11"/>
      <c r="C412" s="11"/>
      <c r="D412" s="5"/>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4">
      <c r="A413" s="11"/>
      <c r="B413" s="11"/>
      <c r="C413" s="11"/>
      <c r="D413" s="5"/>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4">
      <c r="A414" s="11"/>
      <c r="B414" s="11"/>
      <c r="C414" s="11"/>
      <c r="D414" s="5"/>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4">
      <c r="A415" s="11"/>
      <c r="B415" s="11"/>
      <c r="C415" s="11"/>
      <c r="D415" s="5"/>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4">
      <c r="A416" s="11"/>
      <c r="B416" s="11"/>
      <c r="C416" s="11"/>
      <c r="D416" s="5"/>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4">
      <c r="A417" s="11"/>
      <c r="B417" s="11"/>
      <c r="C417" s="11"/>
      <c r="D417" s="5"/>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4">
      <c r="A418" s="11"/>
      <c r="B418" s="11"/>
      <c r="C418" s="11"/>
      <c r="D418" s="5"/>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4">
      <c r="A419" s="11"/>
      <c r="B419" s="11"/>
      <c r="C419" s="11"/>
      <c r="D419" s="5"/>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4">
      <c r="A420" s="11"/>
      <c r="B420" s="11"/>
      <c r="C420" s="11"/>
      <c r="D420" s="5"/>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4">
      <c r="A421" s="11"/>
      <c r="B421" s="11"/>
      <c r="C421" s="11"/>
      <c r="D421" s="5"/>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4">
      <c r="A422" s="11"/>
      <c r="B422" s="11"/>
      <c r="C422" s="11"/>
      <c r="D422" s="5"/>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4">
      <c r="A423" s="11"/>
      <c r="B423" s="11"/>
      <c r="C423" s="11"/>
      <c r="D423" s="5"/>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4">
      <c r="A424" s="11"/>
      <c r="B424" s="11"/>
      <c r="C424" s="11"/>
      <c r="D424" s="5"/>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4">
      <c r="A425" s="11"/>
      <c r="B425" s="11"/>
      <c r="C425" s="11"/>
      <c r="D425" s="5"/>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4">
      <c r="A426" s="11"/>
      <c r="B426" s="11"/>
      <c r="C426" s="11"/>
      <c r="D426" s="5"/>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4">
      <c r="A427" s="11"/>
      <c r="B427" s="11"/>
      <c r="C427" s="11"/>
      <c r="D427" s="5"/>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4">
      <c r="A428" s="11"/>
      <c r="B428" s="11"/>
      <c r="C428" s="11"/>
      <c r="D428" s="5"/>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4">
      <c r="A429" s="11"/>
      <c r="B429" s="11"/>
      <c r="C429" s="11"/>
      <c r="D429" s="5"/>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4">
      <c r="A430" s="11"/>
      <c r="B430" s="11"/>
      <c r="C430" s="11"/>
      <c r="D430" s="5"/>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4">
      <c r="A431" s="11"/>
      <c r="B431" s="11"/>
      <c r="C431" s="11"/>
      <c r="D431" s="5"/>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4">
      <c r="A432" s="11"/>
      <c r="B432" s="11"/>
      <c r="C432" s="11"/>
      <c r="D432" s="5"/>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4">
      <c r="A433" s="11"/>
      <c r="B433" s="11"/>
      <c r="C433" s="11"/>
      <c r="D433" s="5"/>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4">
      <c r="A434" s="11"/>
      <c r="B434" s="11"/>
      <c r="C434" s="11"/>
      <c r="D434" s="5"/>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4">
      <c r="A435" s="11"/>
      <c r="B435" s="11"/>
      <c r="C435" s="11"/>
      <c r="D435" s="5"/>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4">
      <c r="A436" s="11"/>
      <c r="B436" s="11"/>
      <c r="C436" s="11"/>
      <c r="D436" s="5"/>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4">
      <c r="A437" s="11"/>
      <c r="B437" s="11"/>
      <c r="C437" s="11"/>
      <c r="D437" s="5"/>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4">
      <c r="A438" s="11"/>
      <c r="B438" s="11"/>
      <c r="C438" s="11"/>
      <c r="D438" s="5"/>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4">
      <c r="A439" s="11"/>
      <c r="B439" s="11"/>
      <c r="C439" s="11"/>
      <c r="D439" s="5"/>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4">
      <c r="A440" s="11"/>
      <c r="B440" s="11"/>
      <c r="C440" s="11"/>
      <c r="D440" s="5"/>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4">
      <c r="A441" s="11"/>
      <c r="B441" s="11"/>
      <c r="C441" s="11"/>
      <c r="D441" s="5"/>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4">
      <c r="A442" s="11"/>
      <c r="B442" s="11"/>
      <c r="C442" s="11"/>
      <c r="D442" s="5"/>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4">
      <c r="A443" s="11"/>
      <c r="B443" s="11"/>
      <c r="C443" s="11"/>
      <c r="D443" s="5"/>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4">
      <c r="A444" s="11"/>
      <c r="B444" s="11"/>
      <c r="C444" s="11"/>
      <c r="D444" s="5"/>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4">
      <c r="A445" s="11"/>
      <c r="B445" s="11"/>
      <c r="C445" s="11"/>
      <c r="D445" s="5"/>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4">
      <c r="A446" s="11"/>
      <c r="B446" s="11"/>
      <c r="C446" s="11"/>
      <c r="D446" s="5"/>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4">
      <c r="A447" s="11"/>
      <c r="B447" s="11"/>
      <c r="C447" s="11"/>
      <c r="D447" s="5"/>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4">
      <c r="A448" s="11"/>
      <c r="B448" s="11"/>
      <c r="C448" s="11"/>
      <c r="D448" s="5"/>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4">
      <c r="A449" s="11"/>
      <c r="B449" s="11"/>
      <c r="C449" s="11"/>
      <c r="D449" s="5"/>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4">
      <c r="A450" s="11"/>
      <c r="B450" s="11"/>
      <c r="C450" s="11"/>
      <c r="D450" s="5"/>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4">
      <c r="A451" s="11"/>
      <c r="B451" s="11"/>
      <c r="C451" s="11"/>
      <c r="D451" s="5"/>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4">
      <c r="A452" s="11"/>
      <c r="B452" s="11"/>
      <c r="C452" s="11"/>
      <c r="D452" s="5"/>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4">
      <c r="A453" s="11"/>
      <c r="B453" s="11"/>
      <c r="C453" s="11"/>
      <c r="D453" s="5"/>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4">
      <c r="A454" s="11"/>
      <c r="B454" s="11"/>
      <c r="C454" s="11"/>
      <c r="D454" s="5"/>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4">
      <c r="A455" s="11"/>
      <c r="B455" s="11"/>
      <c r="C455" s="11"/>
      <c r="D455" s="5"/>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4">
      <c r="A456" s="11"/>
      <c r="B456" s="11"/>
      <c r="C456" s="11"/>
      <c r="D456" s="5"/>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4">
      <c r="A457" s="11"/>
      <c r="B457" s="11"/>
      <c r="C457" s="11"/>
      <c r="D457" s="5"/>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4">
      <c r="A458" s="11"/>
      <c r="B458" s="11"/>
      <c r="C458" s="11"/>
      <c r="D458" s="5"/>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4">
      <c r="A459" s="11"/>
      <c r="B459" s="11"/>
      <c r="C459" s="11"/>
      <c r="D459" s="5"/>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4">
      <c r="A460" s="11"/>
      <c r="B460" s="11"/>
      <c r="C460" s="11"/>
      <c r="D460" s="5"/>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4">
      <c r="A461" s="11"/>
      <c r="B461" s="11"/>
      <c r="C461" s="11"/>
      <c r="D461" s="5"/>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4">
      <c r="A462" s="11"/>
      <c r="B462" s="11"/>
      <c r="C462" s="11"/>
      <c r="D462" s="5"/>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4">
      <c r="A463" s="11"/>
      <c r="B463" s="11"/>
      <c r="C463" s="11"/>
      <c r="D463" s="5"/>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4">
      <c r="A464" s="11"/>
      <c r="B464" s="11"/>
      <c r="C464" s="11"/>
      <c r="D464" s="5"/>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4">
      <c r="A465" s="11"/>
      <c r="B465" s="11"/>
      <c r="C465" s="11"/>
      <c r="D465" s="5"/>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4">
      <c r="A466" s="11"/>
      <c r="B466" s="11"/>
      <c r="C466" s="11"/>
      <c r="D466" s="5"/>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4">
      <c r="A467" s="11"/>
      <c r="B467" s="11"/>
      <c r="C467" s="11"/>
      <c r="D467" s="5"/>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4">
      <c r="A468" s="11"/>
      <c r="B468" s="11"/>
      <c r="C468" s="11"/>
      <c r="D468" s="5"/>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4">
      <c r="A469" s="11"/>
      <c r="B469" s="11"/>
      <c r="C469" s="11"/>
      <c r="D469" s="5"/>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4">
      <c r="A470" s="11"/>
      <c r="B470" s="11"/>
      <c r="C470" s="11"/>
      <c r="D470" s="5"/>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4">
      <c r="A471" s="11"/>
      <c r="B471" s="11"/>
      <c r="C471" s="11"/>
      <c r="D471" s="5"/>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4">
      <c r="A472" s="11"/>
      <c r="B472" s="11"/>
      <c r="C472" s="11"/>
      <c r="D472" s="5"/>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4">
      <c r="A473" s="11"/>
      <c r="B473" s="11"/>
      <c r="C473" s="11"/>
      <c r="D473" s="5"/>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4">
      <c r="A474" s="11"/>
      <c r="B474" s="11"/>
      <c r="C474" s="11"/>
      <c r="D474" s="5"/>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4">
      <c r="A475" s="11"/>
      <c r="B475" s="11"/>
      <c r="C475" s="11"/>
      <c r="D475" s="5"/>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4">
      <c r="A476" s="11"/>
      <c r="B476" s="11"/>
      <c r="C476" s="11"/>
      <c r="D476" s="5"/>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4">
      <c r="A477" s="11"/>
      <c r="B477" s="11"/>
      <c r="C477" s="11"/>
      <c r="D477" s="5"/>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4">
      <c r="A478" s="11"/>
      <c r="B478" s="11"/>
      <c r="C478" s="11"/>
      <c r="D478" s="5"/>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4">
      <c r="A479" s="11"/>
      <c r="B479" s="11"/>
      <c r="C479" s="11"/>
      <c r="D479" s="5"/>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4">
      <c r="A480" s="11"/>
      <c r="B480" s="11"/>
      <c r="C480" s="11"/>
      <c r="D480" s="5"/>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4">
      <c r="A481" s="11"/>
      <c r="B481" s="11"/>
      <c r="C481" s="11"/>
      <c r="D481" s="5"/>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4">
      <c r="A482" s="11"/>
      <c r="B482" s="11"/>
      <c r="C482" s="11"/>
      <c r="D482" s="5"/>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4">
      <c r="A483" s="11"/>
      <c r="B483" s="11"/>
      <c r="C483" s="11"/>
      <c r="D483" s="5"/>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4">
      <c r="A484" s="11"/>
      <c r="B484" s="11"/>
      <c r="C484" s="11"/>
      <c r="D484" s="5"/>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4">
      <c r="A485" s="11"/>
      <c r="B485" s="11"/>
      <c r="C485" s="11"/>
      <c r="D485" s="5"/>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4">
      <c r="A486" s="11"/>
      <c r="B486" s="11"/>
      <c r="C486" s="11"/>
      <c r="D486" s="5"/>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4">
      <c r="A487" s="11"/>
      <c r="B487" s="11"/>
      <c r="C487" s="11"/>
      <c r="D487" s="5"/>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4">
      <c r="A488" s="11"/>
      <c r="B488" s="11"/>
      <c r="C488" s="11"/>
      <c r="D488" s="5"/>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4">
      <c r="A489" s="11"/>
      <c r="B489" s="11"/>
      <c r="C489" s="11"/>
      <c r="D489" s="5"/>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4">
      <c r="A490" s="11"/>
      <c r="B490" s="11"/>
      <c r="C490" s="11"/>
      <c r="D490" s="5"/>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4">
      <c r="A491" s="11"/>
      <c r="B491" s="11"/>
      <c r="C491" s="11"/>
      <c r="D491" s="5"/>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4">
      <c r="A492" s="11"/>
      <c r="B492" s="11"/>
      <c r="C492" s="11"/>
      <c r="D492" s="5"/>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4">
      <c r="A493" s="11"/>
      <c r="B493" s="11"/>
      <c r="C493" s="11"/>
      <c r="D493" s="5"/>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4">
      <c r="A494" s="11"/>
      <c r="B494" s="11"/>
      <c r="C494" s="11"/>
      <c r="D494" s="5"/>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4">
      <c r="A495" s="11"/>
      <c r="B495" s="11"/>
      <c r="C495" s="11"/>
      <c r="D495" s="5"/>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4">
      <c r="A496" s="11"/>
      <c r="B496" s="11"/>
      <c r="C496" s="11"/>
      <c r="D496" s="5"/>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4">
      <c r="A497" s="11"/>
      <c r="B497" s="11"/>
      <c r="C497" s="11"/>
      <c r="D497" s="5"/>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4">
      <c r="A498" s="11"/>
      <c r="B498" s="11"/>
      <c r="C498" s="11"/>
      <c r="D498" s="5"/>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4">
      <c r="A499" s="11"/>
      <c r="B499" s="11"/>
      <c r="C499" s="11"/>
      <c r="D499" s="5"/>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4">
      <c r="A500" s="11"/>
      <c r="B500" s="11"/>
      <c r="C500" s="11"/>
      <c r="D500" s="5"/>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4">
      <c r="A501" s="11"/>
      <c r="B501" s="11"/>
      <c r="C501" s="11"/>
      <c r="D501" s="5"/>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4">
      <c r="A502" s="11"/>
      <c r="B502" s="11"/>
      <c r="C502" s="11"/>
      <c r="D502" s="5"/>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4">
      <c r="A503" s="11"/>
      <c r="B503" s="11"/>
      <c r="C503" s="11"/>
      <c r="D503" s="5"/>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4">
      <c r="A504" s="11"/>
      <c r="B504" s="11"/>
      <c r="C504" s="11"/>
      <c r="D504" s="5"/>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4">
      <c r="A505" s="11"/>
      <c r="B505" s="11"/>
      <c r="C505" s="11"/>
      <c r="D505" s="5"/>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4">
      <c r="A506" s="11"/>
      <c r="B506" s="11"/>
      <c r="C506" s="11"/>
      <c r="D506" s="5"/>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4">
      <c r="A507" s="11"/>
      <c r="B507" s="11"/>
      <c r="C507" s="11"/>
      <c r="D507" s="5"/>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4">
      <c r="A508" s="11"/>
      <c r="B508" s="11"/>
      <c r="C508" s="11"/>
      <c r="D508" s="5"/>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4">
      <c r="A509" s="11"/>
      <c r="B509" s="11"/>
      <c r="C509" s="11"/>
      <c r="D509" s="5"/>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4">
      <c r="A510" s="11"/>
      <c r="B510" s="11"/>
      <c r="C510" s="11"/>
      <c r="D510" s="5"/>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4">
      <c r="A511" s="11"/>
      <c r="B511" s="11"/>
      <c r="C511" s="11"/>
      <c r="D511" s="5"/>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4">
      <c r="A512" s="11"/>
      <c r="B512" s="11"/>
      <c r="C512" s="11"/>
      <c r="D512" s="5"/>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4">
      <c r="A513" s="11"/>
      <c r="B513" s="11"/>
      <c r="C513" s="11"/>
      <c r="D513" s="5"/>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4">
      <c r="A514" s="11"/>
      <c r="B514" s="11"/>
      <c r="C514" s="11"/>
      <c r="D514" s="5"/>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4">
      <c r="A515" s="11"/>
      <c r="B515" s="11"/>
      <c r="C515" s="11"/>
      <c r="D515" s="5"/>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4">
      <c r="A516" s="11"/>
      <c r="B516" s="11"/>
      <c r="C516" s="11"/>
      <c r="D516" s="5"/>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4">
      <c r="A517" s="11"/>
      <c r="B517" s="11"/>
      <c r="C517" s="11"/>
      <c r="D517" s="5"/>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4">
      <c r="A518" s="11"/>
      <c r="B518" s="11"/>
      <c r="C518" s="11"/>
      <c r="D518" s="5"/>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4">
      <c r="A519" s="11"/>
      <c r="B519" s="11"/>
      <c r="C519" s="11"/>
      <c r="D519" s="5"/>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4">
      <c r="A520" s="11"/>
      <c r="B520" s="11"/>
      <c r="C520" s="11"/>
      <c r="D520" s="5"/>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4">
      <c r="A521" s="11"/>
      <c r="B521" s="11"/>
      <c r="C521" s="11"/>
      <c r="D521" s="5"/>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4">
      <c r="A522" s="11"/>
      <c r="B522" s="11"/>
      <c r="C522" s="11"/>
      <c r="D522" s="5"/>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4">
      <c r="A523" s="11"/>
      <c r="B523" s="11"/>
      <c r="C523" s="11"/>
      <c r="D523" s="5"/>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4">
      <c r="A524" s="11"/>
      <c r="B524" s="11"/>
      <c r="C524" s="11"/>
      <c r="D524" s="5"/>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4">
      <c r="A525" s="11"/>
      <c r="B525" s="11"/>
      <c r="C525" s="11"/>
      <c r="D525" s="5"/>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4">
      <c r="A526" s="11"/>
      <c r="B526" s="11"/>
      <c r="C526" s="11"/>
      <c r="D526" s="5"/>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4">
      <c r="A527" s="11"/>
      <c r="B527" s="11"/>
      <c r="C527" s="11"/>
      <c r="D527" s="5"/>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4">
      <c r="A528" s="11"/>
      <c r="B528" s="11"/>
      <c r="C528" s="11"/>
      <c r="D528" s="5"/>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4">
      <c r="A529" s="11"/>
      <c r="B529" s="11"/>
      <c r="C529" s="11"/>
      <c r="D529" s="5"/>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4">
      <c r="A530" s="11"/>
      <c r="B530" s="11"/>
      <c r="C530" s="11"/>
      <c r="D530" s="5"/>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4">
      <c r="A531" s="11"/>
      <c r="B531" s="11"/>
      <c r="C531" s="11"/>
      <c r="D531" s="5"/>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4">
      <c r="A532" s="11"/>
      <c r="B532" s="11"/>
      <c r="C532" s="11"/>
      <c r="D532" s="5"/>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4">
      <c r="A533" s="11"/>
      <c r="B533" s="11"/>
      <c r="C533" s="11"/>
      <c r="D533" s="5"/>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4">
      <c r="A534" s="11"/>
      <c r="B534" s="11"/>
      <c r="C534" s="11"/>
      <c r="D534" s="5"/>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4">
      <c r="A535" s="11"/>
      <c r="B535" s="11"/>
      <c r="C535" s="11"/>
      <c r="D535" s="5"/>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4">
      <c r="A536" s="11"/>
      <c r="B536" s="11"/>
      <c r="C536" s="11"/>
      <c r="D536" s="5"/>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4">
      <c r="A537" s="11"/>
      <c r="B537" s="11"/>
      <c r="C537" s="11"/>
      <c r="D537" s="5"/>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4">
      <c r="A538" s="11"/>
      <c r="B538" s="11"/>
      <c r="C538" s="11"/>
      <c r="D538" s="5"/>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4">
      <c r="A539" s="11"/>
      <c r="B539" s="11"/>
      <c r="C539" s="11"/>
      <c r="D539" s="5"/>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4">
      <c r="A540" s="11"/>
      <c r="B540" s="11"/>
      <c r="C540" s="11"/>
      <c r="D540" s="5"/>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4">
      <c r="A541" s="11"/>
      <c r="B541" s="11"/>
      <c r="C541" s="11"/>
      <c r="D541" s="5"/>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4">
      <c r="A542" s="11"/>
      <c r="B542" s="11"/>
      <c r="C542" s="11"/>
      <c r="D542" s="5"/>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4">
      <c r="A543" s="11"/>
      <c r="B543" s="11"/>
      <c r="C543" s="11"/>
      <c r="D543" s="5"/>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4">
      <c r="A544" s="11"/>
      <c r="B544" s="11"/>
      <c r="C544" s="11"/>
      <c r="D544" s="5"/>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4">
      <c r="A545" s="11"/>
      <c r="B545" s="11"/>
      <c r="C545" s="11"/>
      <c r="D545" s="5"/>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4">
      <c r="A546" s="11"/>
      <c r="B546" s="11"/>
      <c r="C546" s="11"/>
      <c r="D546" s="5"/>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4">
      <c r="A547" s="11"/>
      <c r="B547" s="11"/>
      <c r="C547" s="11"/>
      <c r="D547" s="5"/>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4">
      <c r="A548" s="11"/>
      <c r="B548" s="11"/>
      <c r="C548" s="11"/>
      <c r="D548" s="5"/>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4">
      <c r="A549" s="11"/>
      <c r="B549" s="11"/>
      <c r="C549" s="11"/>
      <c r="D549" s="5"/>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4">
      <c r="A550" s="11"/>
      <c r="B550" s="11"/>
      <c r="C550" s="11"/>
      <c r="D550" s="5"/>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4">
      <c r="A551" s="11"/>
      <c r="B551" s="11"/>
      <c r="C551" s="11"/>
      <c r="D551" s="5"/>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4">
      <c r="A552" s="11"/>
      <c r="B552" s="11"/>
      <c r="C552" s="11"/>
      <c r="D552" s="5"/>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4">
      <c r="A553" s="11"/>
      <c r="B553" s="11"/>
      <c r="C553" s="11"/>
      <c r="D553" s="5"/>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4">
      <c r="A554" s="11"/>
      <c r="B554" s="11"/>
      <c r="C554" s="11"/>
      <c r="D554" s="5"/>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4">
      <c r="A555" s="11"/>
      <c r="B555" s="11"/>
      <c r="C555" s="11"/>
      <c r="D555" s="5"/>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4">
      <c r="A556" s="11"/>
      <c r="B556" s="11"/>
      <c r="C556" s="11"/>
      <c r="D556" s="5"/>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4">
      <c r="A557" s="11"/>
      <c r="B557" s="11"/>
      <c r="C557" s="11"/>
      <c r="D557" s="5"/>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4">
      <c r="A558" s="11"/>
      <c r="B558" s="11"/>
      <c r="C558" s="11"/>
      <c r="D558" s="5"/>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4">
      <c r="A559" s="11"/>
      <c r="B559" s="11"/>
      <c r="C559" s="11"/>
      <c r="D559" s="5"/>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4">
      <c r="A560" s="11"/>
      <c r="B560" s="11"/>
      <c r="C560" s="11"/>
      <c r="D560" s="5"/>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4">
      <c r="A561" s="11"/>
      <c r="B561" s="11"/>
      <c r="C561" s="11"/>
      <c r="D561" s="5"/>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4">
      <c r="A562" s="11"/>
      <c r="B562" s="11"/>
      <c r="C562" s="11"/>
      <c r="D562" s="5"/>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4">
      <c r="A563" s="11"/>
      <c r="B563" s="11"/>
      <c r="C563" s="11"/>
      <c r="D563" s="5"/>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4">
      <c r="A564" s="11"/>
      <c r="B564" s="11"/>
      <c r="C564" s="11"/>
      <c r="D564" s="5"/>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4">
      <c r="A565" s="11"/>
      <c r="B565" s="11"/>
      <c r="C565" s="11"/>
      <c r="D565" s="5"/>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4">
      <c r="A566" s="11"/>
      <c r="B566" s="11"/>
      <c r="C566" s="11"/>
      <c r="D566" s="5"/>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4">
      <c r="A567" s="11"/>
      <c r="B567" s="11"/>
      <c r="C567" s="11"/>
      <c r="D567" s="5"/>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4">
      <c r="A568" s="11"/>
      <c r="B568" s="11"/>
      <c r="C568" s="11"/>
      <c r="D568" s="5"/>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4">
      <c r="A569" s="11"/>
      <c r="B569" s="11"/>
      <c r="C569" s="11"/>
      <c r="D569" s="5"/>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4">
      <c r="A570" s="11"/>
      <c r="B570" s="11"/>
      <c r="C570" s="11"/>
      <c r="D570" s="5"/>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4">
      <c r="A571" s="11"/>
      <c r="B571" s="11"/>
      <c r="C571" s="11"/>
      <c r="D571" s="5"/>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4">
      <c r="A572" s="11"/>
      <c r="B572" s="11"/>
      <c r="C572" s="11"/>
      <c r="D572" s="5"/>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4">
      <c r="A573" s="11"/>
      <c r="B573" s="11"/>
      <c r="C573" s="11"/>
      <c r="D573" s="5"/>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4">
      <c r="A574" s="11"/>
      <c r="B574" s="11"/>
      <c r="C574" s="11"/>
      <c r="D574" s="5"/>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4">
      <c r="A575" s="11"/>
      <c r="B575" s="11"/>
      <c r="C575" s="11"/>
      <c r="D575" s="5"/>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4">
      <c r="A576" s="11"/>
      <c r="B576" s="11"/>
      <c r="C576" s="11"/>
      <c r="D576" s="5"/>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4">
      <c r="A577" s="11"/>
      <c r="B577" s="11"/>
      <c r="C577" s="11"/>
      <c r="D577" s="5"/>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4">
      <c r="A578" s="11"/>
      <c r="B578" s="11"/>
      <c r="C578" s="11"/>
      <c r="D578" s="5"/>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4">
      <c r="A579" s="11"/>
      <c r="B579" s="11"/>
      <c r="C579" s="11"/>
      <c r="D579" s="5"/>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4">
      <c r="A580" s="11"/>
      <c r="B580" s="11"/>
      <c r="C580" s="11"/>
      <c r="D580" s="5"/>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4">
      <c r="A581" s="11"/>
      <c r="B581" s="11"/>
      <c r="C581" s="11"/>
      <c r="D581" s="5"/>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4">
      <c r="A582" s="11"/>
      <c r="B582" s="11"/>
      <c r="C582" s="11"/>
      <c r="D582" s="5"/>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4">
      <c r="A583" s="11"/>
      <c r="B583" s="11"/>
      <c r="C583" s="11"/>
      <c r="D583" s="5"/>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4">
      <c r="A584" s="11"/>
      <c r="B584" s="11"/>
      <c r="C584" s="11"/>
      <c r="D584" s="5"/>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4">
      <c r="A585" s="11"/>
      <c r="B585" s="11"/>
      <c r="C585" s="11"/>
      <c r="D585" s="5"/>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4">
      <c r="A586" s="11"/>
      <c r="B586" s="11"/>
      <c r="C586" s="11"/>
      <c r="D586" s="5"/>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4">
      <c r="A587" s="11"/>
      <c r="B587" s="11"/>
      <c r="C587" s="11"/>
      <c r="D587" s="5"/>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4">
      <c r="A588" s="11"/>
      <c r="B588" s="11"/>
      <c r="C588" s="11"/>
      <c r="D588" s="5"/>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4">
      <c r="A589" s="11"/>
      <c r="B589" s="11"/>
      <c r="C589" s="11"/>
      <c r="D589" s="5"/>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4">
      <c r="A590" s="11"/>
      <c r="B590" s="11"/>
      <c r="C590" s="11"/>
      <c r="D590" s="5"/>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4">
      <c r="A591" s="11"/>
      <c r="B591" s="11"/>
      <c r="C591" s="11"/>
      <c r="D591" s="5"/>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4">
      <c r="A592" s="11"/>
      <c r="B592" s="11"/>
      <c r="C592" s="11"/>
      <c r="D592" s="5"/>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4">
      <c r="A593" s="11"/>
      <c r="B593" s="11"/>
      <c r="C593" s="11"/>
      <c r="D593" s="5"/>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4">
      <c r="A594" s="11"/>
      <c r="B594" s="11"/>
      <c r="C594" s="11"/>
      <c r="D594" s="5"/>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4">
      <c r="A595" s="11"/>
      <c r="B595" s="11"/>
      <c r="C595" s="11"/>
      <c r="D595" s="5"/>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4">
      <c r="A596" s="11"/>
      <c r="B596" s="11"/>
      <c r="C596" s="11"/>
      <c r="D596" s="5"/>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4">
      <c r="A597" s="11"/>
      <c r="B597" s="11"/>
      <c r="C597" s="11"/>
      <c r="D597" s="5"/>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4">
      <c r="A598" s="11"/>
      <c r="B598" s="11"/>
      <c r="C598" s="11"/>
      <c r="D598" s="5"/>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4">
      <c r="A599" s="11"/>
      <c r="B599" s="11"/>
      <c r="C599" s="11"/>
      <c r="D599" s="5"/>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4">
      <c r="A600" s="11"/>
      <c r="B600" s="11"/>
      <c r="C600" s="11"/>
      <c r="D600" s="5"/>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4">
      <c r="A601" s="11"/>
      <c r="B601" s="11"/>
      <c r="C601" s="11"/>
      <c r="D601" s="5"/>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4">
      <c r="A602" s="11"/>
      <c r="B602" s="11"/>
      <c r="C602" s="11"/>
      <c r="D602" s="5"/>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4">
      <c r="A603" s="11"/>
      <c r="B603" s="11"/>
      <c r="C603" s="11"/>
      <c r="D603" s="5"/>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4">
      <c r="A604" s="11"/>
      <c r="B604" s="11"/>
      <c r="C604" s="11"/>
      <c r="D604" s="5"/>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4">
      <c r="A605" s="11"/>
      <c r="B605" s="11"/>
      <c r="C605" s="11"/>
      <c r="D605" s="5"/>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4">
      <c r="A606" s="11"/>
      <c r="B606" s="11"/>
      <c r="C606" s="11"/>
      <c r="D606" s="5"/>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4">
      <c r="A607" s="11"/>
      <c r="B607" s="11"/>
      <c r="C607" s="11"/>
      <c r="D607" s="5"/>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4">
      <c r="A608" s="11"/>
      <c r="B608" s="11"/>
      <c r="C608" s="11"/>
      <c r="D608" s="5"/>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4">
      <c r="A609" s="11"/>
      <c r="B609" s="11"/>
      <c r="C609" s="11"/>
      <c r="D609" s="5"/>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4">
      <c r="A610" s="11"/>
      <c r="B610" s="11"/>
      <c r="C610" s="11"/>
      <c r="D610" s="5"/>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4">
      <c r="A611" s="11"/>
      <c r="B611" s="11"/>
      <c r="C611" s="11"/>
      <c r="D611" s="5"/>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4">
      <c r="A612" s="11"/>
      <c r="B612" s="11"/>
      <c r="C612" s="11"/>
      <c r="D612" s="5"/>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4">
      <c r="A613" s="11"/>
      <c r="B613" s="11"/>
      <c r="C613" s="11"/>
      <c r="D613" s="5"/>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4">
      <c r="A614" s="11"/>
      <c r="B614" s="11"/>
      <c r="C614" s="11"/>
      <c r="D614" s="5"/>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4">
      <c r="A615" s="11"/>
      <c r="B615" s="11"/>
      <c r="C615" s="11"/>
      <c r="D615" s="5"/>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4">
      <c r="A616" s="11"/>
      <c r="B616" s="11"/>
      <c r="C616" s="11"/>
      <c r="D616" s="5"/>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4">
      <c r="A617" s="11"/>
      <c r="B617" s="11"/>
      <c r="C617" s="11"/>
      <c r="D617" s="5"/>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4">
      <c r="A618" s="11"/>
      <c r="B618" s="11"/>
      <c r="C618" s="11"/>
      <c r="D618" s="5"/>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4">
      <c r="A619" s="11"/>
      <c r="B619" s="11"/>
      <c r="C619" s="11"/>
      <c r="D619" s="5"/>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4">
      <c r="A620" s="11"/>
      <c r="B620" s="11"/>
      <c r="C620" s="11"/>
      <c r="D620" s="5"/>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4">
      <c r="A621" s="11"/>
      <c r="B621" s="11"/>
      <c r="C621" s="11"/>
      <c r="D621" s="5"/>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4">
      <c r="A622" s="11"/>
      <c r="B622" s="11"/>
      <c r="C622" s="11"/>
      <c r="D622" s="5"/>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4">
      <c r="A623" s="11"/>
      <c r="B623" s="11"/>
      <c r="C623" s="11"/>
      <c r="D623" s="5"/>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4">
      <c r="A624" s="11"/>
      <c r="B624" s="11"/>
      <c r="C624" s="11"/>
      <c r="D624" s="5"/>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4">
      <c r="A625" s="11"/>
      <c r="B625" s="11"/>
      <c r="C625" s="11"/>
      <c r="D625" s="5"/>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4">
      <c r="A626" s="11"/>
      <c r="B626" s="11"/>
      <c r="C626" s="11"/>
      <c r="D626" s="5"/>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4">
      <c r="A627" s="11"/>
      <c r="B627" s="11"/>
      <c r="C627" s="11"/>
      <c r="D627" s="5"/>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4">
      <c r="A628" s="11"/>
      <c r="B628" s="11"/>
      <c r="C628" s="11"/>
      <c r="D628" s="5"/>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4">
      <c r="A629" s="11"/>
      <c r="B629" s="11"/>
      <c r="C629" s="11"/>
      <c r="D629" s="5"/>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4">
      <c r="A630" s="11"/>
      <c r="B630" s="11"/>
      <c r="C630" s="11"/>
      <c r="D630" s="5"/>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4">
      <c r="A631" s="11"/>
      <c r="B631" s="11"/>
      <c r="C631" s="11"/>
      <c r="D631" s="5"/>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4">
      <c r="A632" s="11"/>
      <c r="B632" s="11"/>
      <c r="C632" s="11"/>
      <c r="D632" s="5"/>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4">
      <c r="A633" s="11"/>
      <c r="B633" s="11"/>
      <c r="C633" s="11"/>
      <c r="D633" s="5"/>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4">
      <c r="A634" s="11"/>
      <c r="B634" s="11"/>
      <c r="C634" s="11"/>
      <c r="D634" s="5"/>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4">
      <c r="A635" s="11"/>
      <c r="B635" s="11"/>
      <c r="C635" s="11"/>
      <c r="D635" s="5"/>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4">
      <c r="A636" s="11"/>
      <c r="B636" s="11"/>
      <c r="C636" s="11"/>
      <c r="D636" s="5"/>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4">
      <c r="A637" s="11"/>
      <c r="B637" s="11"/>
      <c r="C637" s="11"/>
      <c r="D637" s="5"/>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4">
      <c r="A638" s="11"/>
      <c r="B638" s="11"/>
      <c r="C638" s="11"/>
      <c r="D638" s="5"/>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4">
      <c r="A639" s="11"/>
      <c r="B639" s="11"/>
      <c r="C639" s="11"/>
      <c r="D639" s="5"/>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4">
      <c r="A640" s="11"/>
      <c r="B640" s="11"/>
      <c r="C640" s="11"/>
      <c r="D640" s="5"/>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4">
      <c r="A641" s="11"/>
      <c r="B641" s="11"/>
      <c r="C641" s="11"/>
      <c r="D641" s="5"/>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4">
      <c r="A642" s="11"/>
      <c r="B642" s="11"/>
      <c r="C642" s="11"/>
      <c r="D642" s="5"/>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4">
      <c r="A643" s="11"/>
      <c r="B643" s="11"/>
      <c r="C643" s="11"/>
      <c r="D643" s="5"/>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4">
      <c r="A644" s="11"/>
      <c r="B644" s="11"/>
      <c r="C644" s="11"/>
      <c r="D644" s="5"/>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4">
      <c r="A645" s="11"/>
      <c r="B645" s="11"/>
      <c r="C645" s="11"/>
      <c r="D645" s="5"/>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4">
      <c r="A646" s="11"/>
      <c r="B646" s="11"/>
      <c r="C646" s="11"/>
      <c r="D646" s="5"/>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4">
      <c r="A647" s="11"/>
      <c r="B647" s="11"/>
      <c r="C647" s="11"/>
      <c r="D647" s="5"/>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4">
      <c r="A648" s="11"/>
      <c r="B648" s="11"/>
      <c r="C648" s="11"/>
      <c r="D648" s="5"/>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4">
      <c r="A649" s="11"/>
      <c r="B649" s="11"/>
      <c r="C649" s="11"/>
      <c r="D649" s="5"/>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4">
      <c r="A650" s="11"/>
      <c r="B650" s="11"/>
      <c r="C650" s="11"/>
      <c r="D650" s="5"/>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4">
      <c r="A651" s="11"/>
      <c r="B651" s="11"/>
      <c r="C651" s="11"/>
      <c r="D651" s="5"/>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4">
      <c r="A652" s="11"/>
      <c r="B652" s="11"/>
      <c r="C652" s="11"/>
      <c r="D652" s="5"/>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4">
      <c r="A653" s="11"/>
      <c r="B653" s="11"/>
      <c r="C653" s="11"/>
      <c r="D653" s="5"/>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4">
      <c r="A654" s="11"/>
      <c r="B654" s="11"/>
      <c r="C654" s="11"/>
      <c r="D654" s="5"/>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4">
      <c r="A655" s="11"/>
      <c r="B655" s="11"/>
      <c r="C655" s="11"/>
      <c r="D655" s="5"/>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4">
      <c r="A656" s="11"/>
      <c r="B656" s="11"/>
      <c r="C656" s="11"/>
      <c r="D656" s="5"/>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4">
      <c r="A657" s="11"/>
      <c r="B657" s="11"/>
      <c r="C657" s="11"/>
      <c r="D657" s="5"/>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4">
      <c r="A658" s="11"/>
      <c r="B658" s="11"/>
      <c r="C658" s="11"/>
      <c r="D658" s="5"/>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4">
      <c r="A659" s="11"/>
      <c r="B659" s="11"/>
      <c r="C659" s="11"/>
      <c r="D659" s="5"/>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4">
      <c r="A660" s="11"/>
      <c r="B660" s="11"/>
      <c r="C660" s="11"/>
      <c r="D660" s="5"/>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4">
      <c r="A661" s="11"/>
      <c r="B661" s="11"/>
      <c r="C661" s="11"/>
      <c r="D661" s="5"/>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4">
      <c r="A662" s="11"/>
      <c r="B662" s="11"/>
      <c r="C662" s="11"/>
      <c r="D662" s="5"/>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4">
      <c r="A663" s="11"/>
      <c r="B663" s="11"/>
      <c r="C663" s="11"/>
      <c r="D663" s="5"/>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4">
      <c r="A664" s="11"/>
      <c r="B664" s="11"/>
      <c r="C664" s="11"/>
      <c r="D664" s="5"/>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4">
      <c r="A665" s="11"/>
      <c r="B665" s="11"/>
      <c r="C665" s="11"/>
      <c r="D665" s="5"/>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4">
      <c r="A666" s="11"/>
      <c r="B666" s="11"/>
      <c r="C666" s="11"/>
      <c r="D666" s="5"/>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4">
      <c r="A667" s="11"/>
      <c r="B667" s="11"/>
      <c r="C667" s="11"/>
      <c r="D667" s="5"/>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4">
      <c r="A668" s="11"/>
      <c r="B668" s="11"/>
      <c r="C668" s="11"/>
      <c r="D668" s="5"/>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4">
      <c r="A669" s="11"/>
      <c r="B669" s="11"/>
      <c r="C669" s="11"/>
      <c r="D669" s="5"/>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4">
      <c r="A670" s="11"/>
      <c r="B670" s="11"/>
      <c r="C670" s="11"/>
      <c r="D670" s="5"/>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4">
      <c r="A671" s="11"/>
      <c r="B671" s="11"/>
      <c r="C671" s="11"/>
      <c r="D671" s="5"/>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4">
      <c r="A672" s="11"/>
      <c r="B672" s="11"/>
      <c r="C672" s="11"/>
      <c r="D672" s="5"/>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4">
      <c r="A673" s="11"/>
      <c r="B673" s="11"/>
      <c r="C673" s="11"/>
      <c r="D673" s="5"/>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4">
      <c r="A674" s="11"/>
      <c r="B674" s="11"/>
      <c r="C674" s="11"/>
      <c r="D674" s="5"/>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4">
      <c r="A675" s="11"/>
      <c r="B675" s="11"/>
      <c r="C675" s="11"/>
      <c r="D675" s="5"/>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4">
      <c r="A676" s="11"/>
      <c r="B676" s="11"/>
      <c r="C676" s="11"/>
      <c r="D676" s="5"/>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4">
      <c r="A677" s="11"/>
      <c r="B677" s="11"/>
      <c r="C677" s="11"/>
      <c r="D677" s="5"/>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4">
      <c r="A678" s="11"/>
      <c r="B678" s="11"/>
      <c r="C678" s="11"/>
      <c r="D678" s="5"/>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4">
      <c r="A679" s="11"/>
      <c r="B679" s="11"/>
      <c r="C679" s="11"/>
      <c r="D679" s="5"/>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4">
      <c r="A680" s="11"/>
      <c r="B680" s="11"/>
      <c r="C680" s="11"/>
      <c r="D680" s="5"/>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4">
      <c r="A681" s="11"/>
      <c r="B681" s="11"/>
      <c r="C681" s="11"/>
      <c r="D681" s="5"/>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4">
      <c r="A682" s="11"/>
      <c r="B682" s="11"/>
      <c r="C682" s="11"/>
      <c r="D682" s="5"/>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4">
      <c r="A683" s="11"/>
      <c r="B683" s="11"/>
      <c r="C683" s="11"/>
      <c r="D683" s="5"/>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4">
      <c r="A684" s="11"/>
      <c r="B684" s="11"/>
      <c r="C684" s="11"/>
      <c r="D684" s="5"/>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4">
      <c r="A685" s="11"/>
      <c r="B685" s="11"/>
      <c r="C685" s="11"/>
      <c r="D685" s="5"/>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4">
      <c r="A686" s="11"/>
      <c r="B686" s="11"/>
      <c r="C686" s="11"/>
      <c r="D686" s="5"/>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4">
      <c r="A687" s="11"/>
      <c r="B687" s="11"/>
      <c r="C687" s="11"/>
      <c r="D687" s="5"/>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4">
      <c r="A688" s="11"/>
      <c r="B688" s="11"/>
      <c r="C688" s="11"/>
      <c r="D688" s="5"/>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4">
      <c r="A689" s="11"/>
      <c r="B689" s="11"/>
      <c r="C689" s="11"/>
      <c r="D689" s="5"/>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4">
      <c r="A690" s="11"/>
      <c r="B690" s="11"/>
      <c r="C690" s="11"/>
      <c r="D690" s="5"/>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4">
      <c r="A691" s="11"/>
      <c r="B691" s="11"/>
      <c r="C691" s="11"/>
      <c r="D691" s="5"/>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4">
      <c r="A692" s="11"/>
      <c r="B692" s="11"/>
      <c r="C692" s="11"/>
      <c r="D692" s="5"/>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4">
      <c r="A693" s="11"/>
      <c r="B693" s="11"/>
      <c r="C693" s="11"/>
      <c r="D693" s="5"/>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4">
      <c r="A694" s="11"/>
      <c r="B694" s="11"/>
      <c r="C694" s="11"/>
      <c r="D694" s="5"/>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4">
      <c r="A695" s="11"/>
      <c r="B695" s="11"/>
      <c r="C695" s="11"/>
      <c r="D695" s="5"/>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4">
      <c r="A696" s="11"/>
      <c r="B696" s="11"/>
      <c r="C696" s="11"/>
      <c r="D696" s="5"/>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4">
      <c r="A697" s="11"/>
      <c r="B697" s="11"/>
      <c r="C697" s="11"/>
      <c r="D697" s="5"/>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4">
      <c r="A698" s="11"/>
      <c r="B698" s="11"/>
      <c r="C698" s="11"/>
      <c r="D698" s="5"/>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4">
      <c r="A699" s="11"/>
      <c r="B699" s="11"/>
      <c r="C699" s="11"/>
      <c r="D699" s="5"/>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4">
      <c r="A700" s="11"/>
      <c r="B700" s="11"/>
      <c r="C700" s="11"/>
      <c r="D700" s="5"/>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4">
      <c r="A701" s="11"/>
      <c r="B701" s="11"/>
      <c r="C701" s="11"/>
      <c r="D701" s="5"/>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4">
      <c r="A702" s="11"/>
      <c r="B702" s="11"/>
      <c r="C702" s="11"/>
      <c r="D702" s="5"/>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4">
      <c r="A703" s="11"/>
      <c r="B703" s="11"/>
      <c r="C703" s="11"/>
      <c r="D703" s="5"/>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4">
      <c r="A704" s="11"/>
      <c r="B704" s="11"/>
      <c r="C704" s="11"/>
      <c r="D704" s="5"/>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4">
      <c r="A705" s="11"/>
      <c r="B705" s="11"/>
      <c r="C705" s="11"/>
      <c r="D705" s="5"/>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4">
      <c r="A706" s="11"/>
      <c r="B706" s="11"/>
      <c r="C706" s="11"/>
      <c r="D706" s="5"/>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4">
      <c r="A707" s="11"/>
      <c r="B707" s="11"/>
      <c r="C707" s="11"/>
      <c r="D707" s="5"/>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4">
      <c r="A708" s="11"/>
      <c r="B708" s="11"/>
      <c r="C708" s="11"/>
      <c r="D708" s="5"/>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4">
      <c r="A709" s="11"/>
      <c r="B709" s="11"/>
      <c r="C709" s="11"/>
      <c r="D709" s="5"/>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4">
      <c r="A710" s="11"/>
      <c r="B710" s="11"/>
      <c r="C710" s="11"/>
      <c r="D710" s="5"/>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4">
      <c r="A711" s="11"/>
      <c r="B711" s="11"/>
      <c r="C711" s="11"/>
      <c r="D711" s="5"/>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4">
      <c r="A712" s="11"/>
      <c r="B712" s="11"/>
      <c r="C712" s="11"/>
      <c r="D712" s="5"/>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4">
      <c r="A713" s="11"/>
      <c r="B713" s="11"/>
      <c r="C713" s="11"/>
      <c r="D713" s="5"/>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4">
      <c r="A714" s="11"/>
      <c r="B714" s="11"/>
      <c r="C714" s="11"/>
      <c r="D714" s="5"/>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4">
      <c r="A715" s="11"/>
      <c r="B715" s="11"/>
      <c r="C715" s="11"/>
      <c r="D715" s="5"/>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4">
      <c r="A716" s="11"/>
      <c r="B716" s="11"/>
      <c r="C716" s="11"/>
      <c r="D716" s="5"/>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4">
      <c r="A717" s="11"/>
      <c r="B717" s="11"/>
      <c r="C717" s="11"/>
      <c r="D717" s="5"/>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4">
      <c r="A718" s="11"/>
      <c r="B718" s="11"/>
      <c r="C718" s="11"/>
      <c r="D718" s="5"/>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4">
      <c r="A719" s="11"/>
      <c r="B719" s="11"/>
      <c r="C719" s="11"/>
      <c r="D719" s="5"/>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4">
      <c r="A720" s="11"/>
      <c r="B720" s="11"/>
      <c r="C720" s="11"/>
      <c r="D720" s="5"/>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4">
      <c r="A721" s="11"/>
      <c r="B721" s="11"/>
      <c r="C721" s="11"/>
      <c r="D721" s="5"/>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4">
      <c r="A722" s="11"/>
      <c r="B722" s="11"/>
      <c r="C722" s="11"/>
      <c r="D722" s="5"/>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4">
      <c r="A723" s="11"/>
      <c r="B723" s="11"/>
      <c r="C723" s="11"/>
      <c r="D723" s="5"/>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4">
      <c r="A724" s="11"/>
      <c r="B724" s="11"/>
      <c r="C724" s="11"/>
      <c r="D724" s="5"/>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4">
      <c r="A725" s="11"/>
      <c r="B725" s="11"/>
      <c r="C725" s="11"/>
      <c r="D725" s="5"/>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4">
      <c r="A726" s="11"/>
      <c r="B726" s="11"/>
      <c r="C726" s="11"/>
      <c r="D726" s="5"/>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4">
      <c r="A727" s="11"/>
      <c r="B727" s="11"/>
      <c r="C727" s="11"/>
      <c r="D727" s="5"/>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4">
      <c r="A728" s="11"/>
      <c r="B728" s="11"/>
      <c r="C728" s="11"/>
      <c r="D728" s="5"/>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4">
      <c r="A729" s="11"/>
      <c r="B729" s="11"/>
      <c r="C729" s="11"/>
      <c r="D729" s="5"/>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4">
      <c r="A730" s="11"/>
      <c r="B730" s="11"/>
      <c r="C730" s="11"/>
      <c r="D730" s="5"/>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4">
      <c r="A731" s="11"/>
      <c r="B731" s="11"/>
      <c r="C731" s="11"/>
      <c r="D731" s="5"/>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4">
      <c r="A732" s="11"/>
      <c r="B732" s="11"/>
      <c r="C732" s="11"/>
      <c r="D732" s="5"/>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4">
      <c r="A733" s="11"/>
      <c r="B733" s="11"/>
      <c r="C733" s="11"/>
      <c r="D733" s="5"/>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4">
      <c r="A734" s="11"/>
      <c r="B734" s="11"/>
      <c r="C734" s="11"/>
      <c r="D734" s="5"/>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4">
      <c r="A735" s="11"/>
      <c r="B735" s="11"/>
      <c r="C735" s="11"/>
      <c r="D735" s="5"/>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4">
      <c r="A736" s="11"/>
      <c r="B736" s="11"/>
      <c r="C736" s="11"/>
      <c r="D736" s="5"/>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4">
      <c r="A737" s="11"/>
      <c r="B737" s="11"/>
      <c r="C737" s="11"/>
      <c r="D737" s="5"/>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4">
      <c r="A738" s="11"/>
      <c r="B738" s="11"/>
      <c r="C738" s="11"/>
      <c r="D738" s="5"/>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4">
      <c r="A739" s="11"/>
      <c r="B739" s="11"/>
      <c r="C739" s="11"/>
      <c r="D739" s="5"/>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4">
      <c r="A740" s="11"/>
      <c r="B740" s="11"/>
      <c r="C740" s="11"/>
      <c r="D740" s="5"/>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4">
      <c r="A741" s="11"/>
      <c r="B741" s="11"/>
      <c r="C741" s="11"/>
      <c r="D741" s="5"/>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4">
      <c r="A742" s="11"/>
      <c r="B742" s="11"/>
      <c r="C742" s="11"/>
      <c r="D742" s="5"/>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4">
      <c r="A743" s="11"/>
      <c r="B743" s="11"/>
      <c r="C743" s="11"/>
      <c r="D743" s="5"/>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4">
      <c r="A744" s="11"/>
      <c r="B744" s="11"/>
      <c r="C744" s="11"/>
      <c r="D744" s="5"/>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4">
      <c r="A745" s="11"/>
      <c r="B745" s="11"/>
      <c r="C745" s="11"/>
      <c r="D745" s="5"/>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4">
      <c r="A746" s="11"/>
      <c r="B746" s="11"/>
      <c r="C746" s="11"/>
      <c r="D746" s="5"/>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4">
      <c r="A747" s="11"/>
      <c r="B747" s="11"/>
      <c r="C747" s="11"/>
      <c r="D747" s="5"/>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4">
      <c r="A748" s="11"/>
      <c r="B748" s="11"/>
      <c r="C748" s="11"/>
      <c r="D748" s="5"/>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4">
      <c r="A749" s="11"/>
      <c r="B749" s="11"/>
      <c r="C749" s="11"/>
      <c r="D749" s="5"/>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4">
      <c r="A750" s="11"/>
      <c r="B750" s="11"/>
      <c r="C750" s="11"/>
      <c r="D750" s="5"/>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4">
      <c r="A751" s="11"/>
      <c r="B751" s="11"/>
      <c r="C751" s="11"/>
      <c r="D751" s="5"/>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4">
      <c r="A752" s="11"/>
      <c r="B752" s="11"/>
      <c r="C752" s="11"/>
      <c r="D752" s="5"/>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4">
      <c r="A753" s="11"/>
      <c r="B753" s="11"/>
      <c r="C753" s="11"/>
      <c r="D753" s="5"/>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4">
      <c r="A754" s="11"/>
      <c r="B754" s="11"/>
      <c r="C754" s="11"/>
      <c r="D754" s="5"/>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4">
      <c r="A755" s="11"/>
      <c r="B755" s="11"/>
      <c r="C755" s="11"/>
      <c r="D755" s="5"/>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4">
      <c r="A756" s="11"/>
      <c r="B756" s="11"/>
      <c r="C756" s="11"/>
      <c r="D756" s="5"/>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4">
      <c r="A757" s="11"/>
      <c r="B757" s="11"/>
      <c r="C757" s="11"/>
      <c r="D757" s="5"/>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4">
      <c r="A758" s="11"/>
      <c r="B758" s="11"/>
      <c r="C758" s="11"/>
      <c r="D758" s="5"/>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4">
      <c r="A759" s="11"/>
      <c r="B759" s="11"/>
      <c r="C759" s="11"/>
      <c r="D759" s="5"/>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4">
      <c r="A760" s="11"/>
      <c r="B760" s="11"/>
      <c r="C760" s="11"/>
      <c r="D760" s="5"/>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4">
      <c r="A761" s="11"/>
      <c r="B761" s="11"/>
      <c r="C761" s="11"/>
      <c r="D761" s="5"/>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4">
      <c r="A762" s="11"/>
      <c r="B762" s="11"/>
      <c r="C762" s="11"/>
      <c r="D762" s="5"/>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4">
      <c r="A763" s="11"/>
      <c r="B763" s="11"/>
      <c r="C763" s="11"/>
      <c r="D763" s="5"/>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4">
      <c r="A764" s="11"/>
      <c r="B764" s="11"/>
      <c r="C764" s="11"/>
      <c r="D764" s="5"/>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4">
      <c r="A765" s="11"/>
      <c r="B765" s="11"/>
      <c r="C765" s="11"/>
      <c r="D765" s="5"/>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4">
      <c r="A766" s="11"/>
      <c r="B766" s="11"/>
      <c r="C766" s="11"/>
      <c r="D766" s="5"/>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4">
      <c r="A767" s="11"/>
      <c r="B767" s="11"/>
      <c r="C767" s="11"/>
      <c r="D767" s="5"/>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4">
      <c r="A768" s="11"/>
      <c r="B768" s="11"/>
      <c r="C768" s="11"/>
      <c r="D768" s="5"/>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4">
      <c r="A769" s="11"/>
      <c r="B769" s="11"/>
      <c r="C769" s="11"/>
      <c r="D769" s="5"/>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4">
      <c r="A770" s="11"/>
      <c r="B770" s="11"/>
      <c r="C770" s="11"/>
      <c r="D770" s="5"/>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4">
      <c r="A771" s="11"/>
      <c r="B771" s="11"/>
      <c r="C771" s="11"/>
      <c r="D771" s="5"/>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4">
      <c r="A772" s="11"/>
      <c r="B772" s="11"/>
      <c r="C772" s="11"/>
      <c r="D772" s="5"/>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4">
      <c r="A773" s="11"/>
      <c r="B773" s="11"/>
      <c r="C773" s="11"/>
      <c r="D773" s="5"/>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4">
      <c r="A774" s="11"/>
      <c r="B774" s="11"/>
      <c r="C774" s="11"/>
      <c r="D774" s="5"/>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4">
      <c r="A775" s="11"/>
      <c r="B775" s="11"/>
      <c r="C775" s="11"/>
      <c r="D775" s="5"/>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4">
      <c r="A776" s="11"/>
      <c r="B776" s="11"/>
      <c r="C776" s="11"/>
      <c r="D776" s="5"/>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4">
      <c r="A777" s="11"/>
      <c r="B777" s="11"/>
      <c r="C777" s="11"/>
      <c r="D777" s="5"/>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4">
      <c r="A778" s="11"/>
      <c r="B778" s="11"/>
      <c r="C778" s="11"/>
      <c r="D778" s="5"/>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4">
      <c r="A779" s="11"/>
      <c r="B779" s="11"/>
      <c r="C779" s="11"/>
      <c r="D779" s="5"/>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4">
      <c r="A780" s="11"/>
      <c r="B780" s="11"/>
      <c r="C780" s="11"/>
      <c r="D780" s="5"/>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4">
      <c r="A781" s="11"/>
      <c r="B781" s="11"/>
      <c r="C781" s="11"/>
      <c r="D781" s="5"/>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4">
      <c r="A782" s="11"/>
      <c r="B782" s="11"/>
      <c r="C782" s="11"/>
      <c r="D782" s="5"/>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4">
      <c r="A783" s="11"/>
      <c r="B783" s="11"/>
      <c r="C783" s="11"/>
      <c r="D783" s="5"/>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4">
      <c r="A784" s="11"/>
      <c r="B784" s="11"/>
      <c r="C784" s="11"/>
      <c r="D784" s="5"/>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4">
      <c r="A785" s="11"/>
      <c r="B785" s="11"/>
      <c r="C785" s="11"/>
      <c r="D785" s="5"/>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4">
      <c r="A786" s="11"/>
      <c r="B786" s="11"/>
      <c r="C786" s="11"/>
      <c r="D786" s="5"/>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4">
      <c r="A787" s="11"/>
      <c r="B787" s="11"/>
      <c r="C787" s="11"/>
      <c r="D787" s="5"/>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4">
      <c r="A788" s="11"/>
      <c r="B788" s="11"/>
      <c r="C788" s="11"/>
      <c r="D788" s="5"/>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4">
      <c r="A789" s="11"/>
      <c r="B789" s="11"/>
      <c r="C789" s="11"/>
      <c r="D789" s="5"/>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4">
      <c r="A790" s="11"/>
      <c r="B790" s="11"/>
      <c r="C790" s="11"/>
      <c r="D790" s="5"/>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4">
      <c r="A791" s="11"/>
      <c r="B791" s="11"/>
      <c r="C791" s="11"/>
      <c r="D791" s="5"/>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4">
      <c r="A792" s="11"/>
      <c r="B792" s="11"/>
      <c r="C792" s="11"/>
      <c r="D792" s="5"/>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4">
      <c r="A793" s="11"/>
      <c r="B793" s="11"/>
      <c r="C793" s="11"/>
      <c r="D793" s="5"/>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4">
      <c r="A794" s="11"/>
      <c r="B794" s="11"/>
      <c r="C794" s="11"/>
      <c r="D794" s="5"/>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4">
      <c r="A795" s="11"/>
      <c r="B795" s="11"/>
      <c r="C795" s="11"/>
      <c r="D795" s="5"/>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4">
      <c r="A796" s="11"/>
      <c r="B796" s="11"/>
      <c r="C796" s="11"/>
      <c r="D796" s="5"/>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4">
      <c r="A797" s="11"/>
      <c r="B797" s="11"/>
      <c r="C797" s="11"/>
      <c r="D797" s="5"/>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4">
      <c r="A798" s="11"/>
      <c r="B798" s="11"/>
      <c r="C798" s="11"/>
      <c r="D798" s="5"/>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4">
      <c r="A799" s="11"/>
      <c r="B799" s="11"/>
      <c r="C799" s="11"/>
      <c r="D799" s="5"/>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4">
      <c r="A800" s="11"/>
      <c r="B800" s="11"/>
      <c r="C800" s="11"/>
      <c r="D800" s="5"/>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4">
      <c r="A801" s="11"/>
      <c r="B801" s="11"/>
      <c r="C801" s="11"/>
      <c r="D801" s="5"/>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4">
      <c r="A802" s="11"/>
      <c r="B802" s="11"/>
      <c r="C802" s="11"/>
      <c r="D802" s="5"/>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4">
      <c r="A803" s="11"/>
      <c r="B803" s="11"/>
      <c r="C803" s="11"/>
      <c r="D803" s="5"/>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4">
      <c r="A804" s="11"/>
      <c r="B804" s="11"/>
      <c r="C804" s="11"/>
      <c r="D804" s="5"/>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4">
      <c r="A805" s="11"/>
      <c r="B805" s="11"/>
      <c r="C805" s="11"/>
      <c r="D805" s="5"/>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4">
      <c r="A806" s="11"/>
      <c r="B806" s="11"/>
      <c r="C806" s="11"/>
      <c r="D806" s="5"/>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4">
      <c r="A807" s="11"/>
      <c r="B807" s="11"/>
      <c r="C807" s="11"/>
      <c r="D807" s="5"/>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4">
      <c r="A808" s="11"/>
      <c r="B808" s="11"/>
      <c r="C808" s="11"/>
      <c r="D808" s="5"/>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4">
      <c r="A809" s="11"/>
      <c r="B809" s="11"/>
      <c r="C809" s="11"/>
      <c r="D809" s="5"/>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4">
      <c r="A810" s="11"/>
      <c r="B810" s="11"/>
      <c r="C810" s="11"/>
      <c r="D810" s="5"/>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4">
      <c r="A811" s="11"/>
      <c r="B811" s="11"/>
      <c r="C811" s="11"/>
      <c r="D811" s="5"/>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4">
      <c r="A812" s="11"/>
      <c r="B812" s="11"/>
      <c r="C812" s="11"/>
      <c r="D812" s="5"/>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4">
      <c r="A813" s="11"/>
      <c r="B813" s="11"/>
      <c r="C813" s="11"/>
      <c r="D813" s="5"/>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4">
      <c r="A814" s="11"/>
      <c r="B814" s="11"/>
      <c r="C814" s="11"/>
      <c r="D814" s="5"/>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4">
      <c r="A815" s="11"/>
      <c r="B815" s="11"/>
      <c r="C815" s="11"/>
      <c r="D815" s="5"/>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4">
      <c r="A816" s="11"/>
      <c r="B816" s="11"/>
      <c r="C816" s="11"/>
      <c r="D816" s="5"/>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4">
      <c r="A817" s="11"/>
      <c r="B817" s="11"/>
      <c r="C817" s="11"/>
      <c r="D817" s="5"/>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4">
      <c r="A818" s="11"/>
      <c r="B818" s="11"/>
      <c r="C818" s="11"/>
      <c r="D818" s="5"/>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4">
      <c r="A819" s="11"/>
      <c r="B819" s="11"/>
      <c r="C819" s="11"/>
      <c r="D819" s="5"/>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4">
      <c r="A820" s="11"/>
      <c r="B820" s="11"/>
      <c r="C820" s="11"/>
      <c r="D820" s="5"/>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4">
      <c r="A821" s="11"/>
      <c r="B821" s="11"/>
      <c r="C821" s="11"/>
      <c r="D821" s="5"/>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4">
      <c r="A822" s="11"/>
      <c r="B822" s="11"/>
      <c r="C822" s="11"/>
      <c r="D822" s="5"/>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4">
      <c r="A823" s="11"/>
      <c r="B823" s="11"/>
      <c r="C823" s="11"/>
      <c r="D823" s="5"/>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4">
      <c r="A824" s="11"/>
      <c r="B824" s="11"/>
      <c r="C824" s="11"/>
      <c r="D824" s="5"/>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4">
      <c r="A825" s="11"/>
      <c r="B825" s="11"/>
      <c r="C825" s="11"/>
      <c r="D825" s="5"/>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4">
      <c r="A826" s="11"/>
      <c r="B826" s="11"/>
      <c r="C826" s="11"/>
      <c r="D826" s="5"/>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4">
      <c r="A827" s="11"/>
      <c r="B827" s="11"/>
      <c r="C827" s="11"/>
      <c r="D827" s="5"/>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4">
      <c r="A828" s="11"/>
      <c r="B828" s="11"/>
      <c r="C828" s="11"/>
      <c r="D828" s="5"/>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4">
      <c r="A829" s="11"/>
      <c r="B829" s="11"/>
      <c r="C829" s="11"/>
      <c r="D829" s="5"/>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4">
      <c r="A830" s="11"/>
      <c r="B830" s="11"/>
      <c r="C830" s="11"/>
      <c r="D830" s="5"/>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4">
      <c r="A831" s="11"/>
      <c r="B831" s="11"/>
      <c r="C831" s="11"/>
      <c r="D831" s="5"/>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4">
      <c r="A832" s="11"/>
      <c r="B832" s="11"/>
      <c r="C832" s="11"/>
      <c r="D832" s="5"/>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4">
      <c r="A833" s="11"/>
      <c r="B833" s="11"/>
      <c r="C833" s="11"/>
      <c r="D833" s="5"/>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4">
      <c r="A834" s="11"/>
      <c r="B834" s="11"/>
      <c r="C834" s="11"/>
      <c r="D834" s="5"/>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4">
      <c r="A835" s="11"/>
      <c r="B835" s="11"/>
      <c r="C835" s="11"/>
      <c r="D835" s="5"/>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4">
      <c r="A836" s="11"/>
      <c r="B836" s="11"/>
      <c r="C836" s="11"/>
      <c r="D836" s="5"/>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4">
      <c r="A837" s="11"/>
      <c r="B837" s="11"/>
      <c r="C837" s="11"/>
      <c r="D837" s="5"/>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4">
      <c r="A838" s="11"/>
      <c r="B838" s="11"/>
      <c r="C838" s="11"/>
      <c r="D838" s="5"/>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4">
      <c r="A839" s="11"/>
      <c r="B839" s="11"/>
      <c r="C839" s="11"/>
      <c r="D839" s="5"/>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4">
      <c r="A840" s="11"/>
      <c r="B840" s="11"/>
      <c r="C840" s="11"/>
      <c r="D840" s="5"/>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4">
      <c r="A841" s="11"/>
      <c r="B841" s="11"/>
      <c r="C841" s="11"/>
      <c r="D841" s="5"/>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4">
      <c r="A842" s="11"/>
      <c r="B842" s="11"/>
      <c r="C842" s="11"/>
      <c r="D842" s="5"/>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4">
      <c r="A843" s="11"/>
      <c r="B843" s="11"/>
      <c r="C843" s="11"/>
      <c r="D843" s="5"/>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4">
      <c r="A844" s="11"/>
      <c r="B844" s="11"/>
      <c r="C844" s="11"/>
      <c r="D844" s="5"/>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4">
      <c r="A845" s="11"/>
      <c r="B845" s="11"/>
      <c r="C845" s="11"/>
      <c r="D845" s="5"/>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4">
      <c r="A846" s="11"/>
      <c r="B846" s="11"/>
      <c r="C846" s="11"/>
      <c r="D846" s="5"/>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4">
      <c r="A847" s="11"/>
      <c r="B847" s="11"/>
      <c r="C847" s="11"/>
      <c r="D847" s="5"/>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4">
      <c r="A848" s="11"/>
      <c r="B848" s="11"/>
      <c r="C848" s="11"/>
      <c r="D848" s="5"/>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4">
      <c r="A849" s="11"/>
      <c r="B849" s="11"/>
      <c r="C849" s="11"/>
      <c r="D849" s="5"/>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4">
      <c r="A850" s="11"/>
      <c r="B850" s="11"/>
      <c r="C850" s="11"/>
      <c r="D850" s="5"/>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4">
      <c r="A851" s="11"/>
      <c r="B851" s="11"/>
      <c r="C851" s="11"/>
      <c r="D851" s="5"/>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4">
      <c r="A852" s="11"/>
      <c r="B852" s="11"/>
      <c r="C852" s="11"/>
      <c r="D852" s="5"/>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4">
      <c r="A853" s="11"/>
      <c r="B853" s="11"/>
      <c r="C853" s="11"/>
      <c r="D853" s="5"/>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4">
      <c r="A854" s="11"/>
      <c r="B854" s="11"/>
      <c r="C854" s="11"/>
      <c r="D854" s="5"/>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4">
      <c r="A855" s="11"/>
      <c r="B855" s="11"/>
      <c r="C855" s="11"/>
      <c r="D855" s="5"/>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4">
      <c r="A856" s="11"/>
      <c r="B856" s="11"/>
      <c r="C856" s="11"/>
      <c r="D856" s="5"/>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4">
      <c r="A857" s="11"/>
      <c r="B857" s="11"/>
      <c r="C857" s="11"/>
      <c r="D857" s="5"/>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4">
      <c r="A858" s="11"/>
      <c r="B858" s="11"/>
      <c r="C858" s="11"/>
      <c r="D858" s="5"/>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4">
      <c r="A859" s="11"/>
      <c r="B859" s="11"/>
      <c r="C859" s="11"/>
      <c r="D859" s="5"/>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4">
      <c r="A860" s="11"/>
      <c r="B860" s="11"/>
      <c r="C860" s="11"/>
      <c r="D860" s="5"/>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4">
      <c r="A861" s="11"/>
      <c r="B861" s="11"/>
      <c r="C861" s="11"/>
      <c r="D861" s="5"/>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4">
      <c r="A862" s="11"/>
      <c r="B862" s="11"/>
      <c r="C862" s="11"/>
      <c r="D862" s="5"/>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4">
      <c r="A863" s="11"/>
      <c r="B863" s="11"/>
      <c r="C863" s="11"/>
      <c r="D863" s="5"/>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4">
      <c r="A864" s="11"/>
      <c r="B864" s="11"/>
      <c r="C864" s="11"/>
      <c r="D864" s="5"/>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4">
      <c r="A865" s="11"/>
      <c r="B865" s="11"/>
      <c r="C865" s="11"/>
      <c r="D865" s="5"/>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4">
      <c r="A866" s="11"/>
      <c r="B866" s="11"/>
      <c r="C866" s="11"/>
      <c r="D866" s="5"/>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4">
      <c r="A867" s="11"/>
      <c r="B867" s="11"/>
      <c r="C867" s="11"/>
      <c r="D867" s="5"/>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4">
      <c r="A868" s="11"/>
      <c r="B868" s="11"/>
      <c r="C868" s="11"/>
      <c r="D868" s="5"/>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4">
      <c r="A869" s="11"/>
      <c r="B869" s="11"/>
      <c r="C869" s="11"/>
      <c r="D869" s="5"/>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4">
      <c r="A870" s="11"/>
      <c r="B870" s="11"/>
      <c r="C870" s="11"/>
      <c r="D870" s="5"/>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4">
      <c r="A871" s="11"/>
      <c r="B871" s="11"/>
      <c r="C871" s="11"/>
      <c r="D871" s="5"/>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4">
      <c r="A872" s="11"/>
      <c r="B872" s="11"/>
      <c r="C872" s="11"/>
      <c r="D872" s="5"/>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4">
      <c r="A873" s="11"/>
      <c r="B873" s="11"/>
      <c r="C873" s="11"/>
      <c r="D873" s="5"/>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4">
      <c r="A874" s="11"/>
      <c r="B874" s="11"/>
      <c r="C874" s="11"/>
      <c r="D874" s="5"/>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4">
      <c r="A875" s="11"/>
      <c r="B875" s="11"/>
      <c r="C875" s="11"/>
      <c r="D875" s="5"/>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4">
      <c r="A876" s="11"/>
      <c r="B876" s="11"/>
      <c r="C876" s="11"/>
      <c r="D876" s="5"/>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4">
      <c r="A877" s="11"/>
      <c r="B877" s="11"/>
      <c r="C877" s="11"/>
      <c r="D877" s="5"/>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4">
      <c r="A878" s="11"/>
      <c r="B878" s="11"/>
      <c r="C878" s="11"/>
      <c r="D878" s="5"/>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4">
      <c r="A879" s="11"/>
      <c r="B879" s="11"/>
      <c r="C879" s="11"/>
      <c r="D879" s="5"/>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4">
      <c r="A880" s="11"/>
      <c r="B880" s="11"/>
      <c r="C880" s="11"/>
      <c r="D880" s="5"/>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4">
      <c r="A881" s="11"/>
      <c r="B881" s="11"/>
      <c r="C881" s="11"/>
      <c r="D881" s="5"/>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4">
      <c r="A882" s="11"/>
      <c r="B882" s="11"/>
      <c r="C882" s="11"/>
      <c r="D882" s="5"/>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4">
      <c r="A883" s="11"/>
      <c r="B883" s="11"/>
      <c r="C883" s="11"/>
      <c r="D883" s="5"/>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4">
      <c r="A884" s="11"/>
      <c r="B884" s="11"/>
      <c r="C884" s="11"/>
      <c r="D884" s="5"/>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4">
      <c r="A885" s="11"/>
      <c r="B885" s="11"/>
      <c r="C885" s="11"/>
      <c r="D885" s="5"/>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4">
      <c r="A886" s="11"/>
      <c r="B886" s="11"/>
      <c r="C886" s="11"/>
      <c r="D886" s="5"/>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4">
      <c r="A887" s="11"/>
      <c r="B887" s="11"/>
      <c r="C887" s="11"/>
      <c r="D887" s="5"/>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4">
      <c r="A888" s="11"/>
      <c r="B888" s="11"/>
      <c r="C888" s="11"/>
      <c r="D888" s="5"/>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4">
      <c r="A889" s="11"/>
      <c r="B889" s="11"/>
      <c r="C889" s="11"/>
      <c r="D889" s="5"/>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4">
      <c r="A890" s="11"/>
      <c r="B890" s="11"/>
      <c r="C890" s="11"/>
      <c r="D890" s="5"/>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4">
      <c r="A891" s="11"/>
      <c r="B891" s="11"/>
      <c r="C891" s="11"/>
      <c r="D891" s="5"/>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4">
      <c r="A892" s="11"/>
      <c r="B892" s="11"/>
      <c r="C892" s="11"/>
      <c r="D892" s="5"/>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4">
      <c r="A893" s="11"/>
      <c r="B893" s="11"/>
      <c r="C893" s="11"/>
      <c r="D893" s="5"/>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4">
      <c r="A894" s="11"/>
      <c r="B894" s="11"/>
      <c r="C894" s="11"/>
      <c r="D894" s="5"/>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4">
      <c r="A895" s="11"/>
      <c r="B895" s="11"/>
      <c r="C895" s="11"/>
      <c r="D895" s="5"/>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4">
      <c r="A896" s="11"/>
      <c r="B896" s="11"/>
      <c r="C896" s="11"/>
      <c r="D896" s="5"/>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4">
      <c r="A897" s="11"/>
      <c r="B897" s="11"/>
      <c r="C897" s="11"/>
      <c r="D897" s="5"/>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4">
      <c r="A898" s="11"/>
      <c r="B898" s="11"/>
      <c r="C898" s="11"/>
      <c r="D898" s="5"/>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4">
      <c r="A899" s="11"/>
      <c r="B899" s="11"/>
      <c r="C899" s="11"/>
      <c r="D899" s="5"/>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4">
      <c r="A900" s="11"/>
      <c r="B900" s="11"/>
      <c r="C900" s="11"/>
      <c r="D900" s="5"/>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4">
      <c r="A901" s="11"/>
      <c r="B901" s="11"/>
      <c r="C901" s="11"/>
      <c r="D901" s="5"/>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4">
      <c r="A902" s="11"/>
      <c r="B902" s="11"/>
      <c r="C902" s="11"/>
      <c r="D902" s="5"/>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4">
      <c r="A903" s="11"/>
      <c r="B903" s="11"/>
      <c r="C903" s="11"/>
      <c r="D903" s="5"/>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4">
      <c r="A904" s="11"/>
      <c r="B904" s="11"/>
      <c r="C904" s="11"/>
      <c r="D904" s="5"/>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4">
      <c r="A905" s="11"/>
      <c r="B905" s="11"/>
      <c r="C905" s="11"/>
      <c r="D905" s="5"/>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4">
      <c r="A906" s="11"/>
      <c r="B906" s="11"/>
      <c r="C906" s="11"/>
      <c r="D906" s="5"/>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4">
      <c r="A907" s="11"/>
      <c r="B907" s="11"/>
      <c r="C907" s="11"/>
      <c r="D907" s="5"/>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4">
      <c r="A908" s="11"/>
      <c r="B908" s="11"/>
      <c r="C908" s="11"/>
      <c r="D908" s="5"/>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4">
      <c r="A909" s="11"/>
      <c r="B909" s="11"/>
      <c r="C909" s="11"/>
      <c r="D909" s="5"/>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4">
      <c r="A910" s="11"/>
      <c r="B910" s="11"/>
      <c r="C910" s="11"/>
      <c r="D910" s="5"/>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4">
      <c r="A911" s="11"/>
      <c r="B911" s="11"/>
      <c r="C911" s="11"/>
      <c r="D911" s="5"/>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4">
      <c r="A912" s="11"/>
      <c r="B912" s="11"/>
      <c r="C912" s="11"/>
      <c r="D912" s="5"/>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4">
      <c r="A913" s="11"/>
      <c r="B913" s="11"/>
      <c r="C913" s="11"/>
      <c r="D913" s="5"/>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4">
      <c r="A914" s="11"/>
      <c r="B914" s="11"/>
      <c r="C914" s="11"/>
      <c r="D914" s="5"/>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4">
      <c r="A915" s="11"/>
      <c r="B915" s="11"/>
      <c r="C915" s="11"/>
      <c r="D915" s="5"/>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4">
      <c r="A916" s="11"/>
      <c r="B916" s="11"/>
      <c r="C916" s="11"/>
      <c r="D916" s="5"/>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4">
      <c r="A917" s="11"/>
      <c r="B917" s="11"/>
      <c r="C917" s="11"/>
      <c r="D917" s="5"/>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4">
      <c r="A918" s="11"/>
      <c r="B918" s="11"/>
      <c r="C918" s="11"/>
      <c r="D918" s="5"/>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4">
      <c r="A919" s="11"/>
      <c r="B919" s="11"/>
      <c r="C919" s="11"/>
      <c r="D919" s="5"/>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4">
      <c r="A920" s="11"/>
      <c r="B920" s="11"/>
      <c r="C920" s="11"/>
      <c r="D920" s="5"/>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4">
      <c r="A921" s="11"/>
      <c r="B921" s="11"/>
      <c r="C921" s="11"/>
      <c r="D921" s="5"/>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4">
      <c r="A922" s="11"/>
      <c r="B922" s="11"/>
      <c r="C922" s="11"/>
      <c r="D922" s="5"/>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4">
      <c r="A923" s="11"/>
      <c r="B923" s="11"/>
      <c r="C923" s="11"/>
      <c r="D923" s="5"/>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4">
      <c r="A924" s="11"/>
      <c r="B924" s="11"/>
      <c r="C924" s="11"/>
      <c r="D924" s="5"/>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4">
      <c r="A925" s="11"/>
      <c r="B925" s="11"/>
      <c r="C925" s="11"/>
      <c r="D925" s="5"/>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4">
      <c r="A926" s="11"/>
      <c r="B926" s="11"/>
      <c r="C926" s="11"/>
      <c r="D926" s="5"/>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4">
      <c r="A927" s="11"/>
      <c r="B927" s="11"/>
      <c r="C927" s="11"/>
      <c r="D927" s="5"/>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4">
      <c r="A928" s="11"/>
      <c r="B928" s="11"/>
      <c r="C928" s="11"/>
      <c r="D928" s="5"/>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4">
      <c r="A929" s="11"/>
      <c r="B929" s="11"/>
      <c r="C929" s="11"/>
      <c r="D929" s="5"/>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4">
      <c r="A930" s="11"/>
      <c r="B930" s="11"/>
      <c r="C930" s="11"/>
      <c r="D930" s="5"/>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4">
      <c r="A931" s="11"/>
      <c r="B931" s="11"/>
      <c r="C931" s="11"/>
      <c r="D931" s="5"/>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4">
      <c r="A932" s="11"/>
      <c r="B932" s="11"/>
      <c r="C932" s="11"/>
      <c r="D932" s="5"/>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4">
      <c r="A933" s="11"/>
      <c r="B933" s="11"/>
      <c r="C933" s="11"/>
      <c r="D933" s="5"/>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4">
      <c r="A934" s="11"/>
      <c r="B934" s="11"/>
      <c r="C934" s="11"/>
      <c r="D934" s="5"/>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4">
      <c r="A935" s="11"/>
      <c r="B935" s="11"/>
      <c r="C935" s="11"/>
      <c r="D935" s="5"/>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4">
      <c r="A936" s="11"/>
      <c r="B936" s="11"/>
      <c r="C936" s="11"/>
      <c r="D936" s="5"/>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4">
      <c r="A937" s="11"/>
      <c r="B937" s="11"/>
      <c r="C937" s="11"/>
      <c r="D937" s="5"/>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4">
      <c r="A938" s="11"/>
      <c r="B938" s="11"/>
      <c r="C938" s="11"/>
      <c r="D938" s="5"/>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4">
      <c r="A939" s="11"/>
      <c r="B939" s="11"/>
      <c r="C939" s="11"/>
      <c r="D939" s="5"/>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4">
      <c r="A940" s="11"/>
      <c r="B940" s="11"/>
      <c r="C940" s="11"/>
      <c r="D940" s="5"/>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4">
      <c r="A941" s="11"/>
      <c r="B941" s="11"/>
      <c r="C941" s="11"/>
      <c r="D941" s="5"/>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4">
      <c r="A942" s="11"/>
      <c r="B942" s="11"/>
      <c r="C942" s="11"/>
      <c r="D942" s="5"/>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4">
      <c r="A943" s="11"/>
      <c r="B943" s="11"/>
      <c r="C943" s="11"/>
      <c r="D943" s="5"/>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4">
      <c r="A944" s="11"/>
      <c r="B944" s="11"/>
      <c r="C944" s="11"/>
      <c r="D944" s="5"/>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4">
      <c r="A945" s="11"/>
      <c r="B945" s="11"/>
      <c r="C945" s="11"/>
      <c r="D945" s="5"/>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4">
      <c r="A946" s="11"/>
      <c r="B946" s="11"/>
      <c r="C946" s="11"/>
      <c r="D946" s="5"/>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4">
      <c r="A947" s="11"/>
      <c r="B947" s="11"/>
      <c r="C947" s="11"/>
      <c r="D947" s="5"/>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4">
      <c r="A948" s="11"/>
      <c r="B948" s="11"/>
      <c r="C948" s="11"/>
      <c r="D948" s="5"/>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4">
      <c r="A949" s="11"/>
      <c r="B949" s="11"/>
      <c r="C949" s="11"/>
      <c r="D949" s="5"/>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4">
      <c r="A950" s="11"/>
      <c r="B950" s="11"/>
      <c r="C950" s="11"/>
      <c r="D950" s="5"/>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4">
      <c r="A951" s="11"/>
      <c r="B951" s="11"/>
      <c r="C951" s="11"/>
      <c r="D951" s="5"/>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4">
      <c r="A952" s="11"/>
      <c r="B952" s="11"/>
      <c r="C952" s="11"/>
      <c r="D952" s="5"/>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4">
      <c r="A953" s="11"/>
      <c r="B953" s="11"/>
      <c r="C953" s="11"/>
      <c r="D953" s="5"/>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4">
      <c r="A954" s="11"/>
      <c r="B954" s="11"/>
      <c r="C954" s="11"/>
      <c r="D954" s="5"/>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4">
      <c r="A955" s="11"/>
      <c r="B955" s="11"/>
      <c r="C955" s="11"/>
      <c r="D955" s="5"/>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4">
      <c r="A956" s="11"/>
      <c r="B956" s="11"/>
      <c r="C956" s="11"/>
      <c r="D956" s="5"/>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4">
      <c r="A957" s="11"/>
      <c r="B957" s="11"/>
      <c r="C957" s="11"/>
      <c r="D957" s="5"/>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4">
      <c r="A958" s="11"/>
      <c r="B958" s="11"/>
      <c r="C958" s="11"/>
      <c r="D958" s="5"/>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4">
      <c r="A959" s="11"/>
      <c r="B959" s="11"/>
      <c r="C959" s="11"/>
      <c r="D959" s="5"/>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4">
      <c r="A960" s="11"/>
      <c r="B960" s="11"/>
      <c r="C960" s="11"/>
      <c r="D960" s="5"/>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4">
      <c r="A961" s="11"/>
      <c r="B961" s="11"/>
      <c r="C961" s="11"/>
      <c r="D961" s="5"/>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4">
      <c r="A962" s="11"/>
      <c r="B962" s="11"/>
      <c r="C962" s="11"/>
      <c r="D962" s="5"/>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4">
      <c r="A963" s="11"/>
      <c r="B963" s="11"/>
      <c r="C963" s="11"/>
      <c r="D963" s="5"/>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4">
      <c r="A964" s="11"/>
      <c r="B964" s="11"/>
      <c r="C964" s="11"/>
      <c r="D964" s="5"/>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4">
      <c r="A965" s="11"/>
      <c r="B965" s="11"/>
      <c r="C965" s="11"/>
      <c r="D965" s="5"/>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4">
      <c r="A966" s="11"/>
      <c r="B966" s="11"/>
      <c r="C966" s="11"/>
      <c r="D966" s="5"/>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4">
      <c r="A967" s="11"/>
      <c r="B967" s="11"/>
      <c r="C967" s="11"/>
      <c r="D967" s="5"/>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4">
      <c r="A968" s="11"/>
      <c r="B968" s="11"/>
      <c r="C968" s="11"/>
      <c r="D968" s="5"/>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4">
      <c r="A969" s="11"/>
      <c r="B969" s="11"/>
      <c r="C969" s="11"/>
      <c r="D969" s="5"/>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4">
      <c r="A970" s="11"/>
      <c r="B970" s="11"/>
      <c r="C970" s="11"/>
      <c r="D970" s="5"/>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4">
      <c r="A971" s="11"/>
      <c r="B971" s="11"/>
      <c r="C971" s="11"/>
      <c r="D971" s="5"/>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4">
      <c r="A972" s="11"/>
      <c r="B972" s="11"/>
      <c r="C972" s="11"/>
      <c r="D972" s="5"/>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4">
      <c r="A973" s="11"/>
      <c r="B973" s="11"/>
      <c r="C973" s="11"/>
      <c r="D973" s="5"/>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4">
      <c r="A974" s="11"/>
      <c r="B974" s="11"/>
      <c r="C974" s="11"/>
      <c r="D974" s="5"/>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4">
      <c r="A975" s="11"/>
      <c r="B975" s="11"/>
      <c r="C975" s="11"/>
      <c r="D975" s="5"/>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4">
      <c r="A976" s="11"/>
      <c r="B976" s="11"/>
      <c r="C976" s="11"/>
      <c r="D976" s="5"/>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4">
      <c r="A977" s="11"/>
      <c r="B977" s="11"/>
      <c r="C977" s="11"/>
      <c r="D977" s="5"/>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4">
      <c r="A978" s="11"/>
      <c r="B978" s="11"/>
      <c r="C978" s="11"/>
      <c r="D978" s="5"/>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4">
      <c r="A979" s="11"/>
      <c r="B979" s="11"/>
      <c r="C979" s="11"/>
      <c r="D979" s="5"/>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4">
      <c r="A980" s="11"/>
      <c r="B980" s="11"/>
      <c r="C980" s="11"/>
      <c r="D980" s="5"/>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4">
      <c r="A981" s="11"/>
      <c r="B981" s="11"/>
      <c r="C981" s="11"/>
      <c r="D981" s="5"/>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4">
      <c r="A982" s="11"/>
      <c r="B982" s="11"/>
      <c r="C982" s="11"/>
      <c r="D982" s="5"/>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4">
      <c r="A983" s="11"/>
      <c r="B983" s="11"/>
      <c r="C983" s="11"/>
      <c r="D983" s="5"/>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4">
      <c r="A984" s="11"/>
      <c r="B984" s="11"/>
      <c r="C984" s="11"/>
      <c r="D984" s="5"/>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4">
      <c r="A985" s="11"/>
      <c r="B985" s="11"/>
      <c r="C985" s="11"/>
      <c r="D985" s="5"/>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4">
      <c r="A986" s="11"/>
      <c r="B986" s="11"/>
      <c r="C986" s="11"/>
      <c r="D986" s="5"/>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4">
      <c r="A987" s="11"/>
      <c r="B987" s="11"/>
      <c r="C987" s="11"/>
      <c r="D987" s="5"/>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4">
      <c r="A988" s="11"/>
      <c r="B988" s="11"/>
      <c r="C988" s="11"/>
      <c r="D988" s="5"/>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4">
      <c r="A989" s="11"/>
      <c r="B989" s="11"/>
      <c r="C989" s="11"/>
      <c r="D989" s="5"/>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4">
      <c r="A990" s="11"/>
      <c r="B990" s="11"/>
      <c r="C990" s="11"/>
      <c r="D990" s="5"/>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4">
      <c r="A991" s="11"/>
      <c r="B991" s="11"/>
      <c r="C991" s="11"/>
      <c r="D991" s="5"/>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4">
      <c r="A992" s="11"/>
      <c r="B992" s="11"/>
      <c r="C992" s="11"/>
      <c r="D992" s="5"/>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4">
      <c r="A993" s="11"/>
      <c r="B993" s="11"/>
      <c r="C993" s="11"/>
      <c r="D993" s="5"/>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4">
      <c r="A994" s="11"/>
      <c r="B994" s="11"/>
      <c r="C994" s="11"/>
      <c r="D994" s="5"/>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4">
      <c r="A995" s="11"/>
      <c r="B995" s="11"/>
      <c r="C995" s="11"/>
      <c r="D995" s="5"/>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4">
      <c r="A996" s="11"/>
      <c r="B996" s="11"/>
      <c r="C996" s="11"/>
      <c r="D996" s="5"/>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4">
      <c r="A997" s="11"/>
      <c r="B997" s="11"/>
      <c r="C997" s="11"/>
      <c r="D997" s="5"/>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4">
      <c r="A998" s="11"/>
      <c r="B998" s="11"/>
      <c r="C998" s="11"/>
      <c r="D998" s="5"/>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4">
      <c r="A999" s="11"/>
      <c r="B999" s="11"/>
      <c r="C999" s="11"/>
      <c r="D999" s="5"/>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4">
      <c r="A1000" s="11"/>
      <c r="B1000" s="11"/>
      <c r="C1000" s="11"/>
      <c r="D1000" s="5"/>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spans="1:26" ht="14">
      <c r="A1001" s="11"/>
      <c r="B1001" s="11"/>
      <c r="C1001" s="11"/>
      <c r="D1001" s="5"/>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spans="1:26" ht="14">
      <c r="A1002" s="11"/>
      <c r="B1002" s="11"/>
      <c r="C1002" s="11"/>
      <c r="D1002" s="5"/>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spans="1:26" ht="14">
      <c r="A1003" s="11"/>
      <c r="B1003" s="11"/>
      <c r="C1003" s="11"/>
      <c r="D1003" s="5"/>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spans="1:26" ht="14">
      <c r="A1004" s="11"/>
      <c r="B1004" s="11"/>
      <c r="C1004" s="11"/>
      <c r="D1004" s="5"/>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spans="1:26" ht="14">
      <c r="A1005" s="11"/>
      <c r="B1005" s="11"/>
      <c r="C1005" s="11"/>
      <c r="D1005" s="5"/>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sheetData>
  <mergeCells count="91">
    <mergeCell ref="E82:F82"/>
    <mergeCell ref="E83:F83"/>
    <mergeCell ref="E84:F84"/>
    <mergeCell ref="E85:F85"/>
    <mergeCell ref="E86:F86"/>
    <mergeCell ref="E77:F77"/>
    <mergeCell ref="E78:F78"/>
    <mergeCell ref="E79:F79"/>
    <mergeCell ref="E80:F80"/>
    <mergeCell ref="E81:F81"/>
    <mergeCell ref="E72:F72"/>
    <mergeCell ref="E73:F73"/>
    <mergeCell ref="E74:F74"/>
    <mergeCell ref="E75:F75"/>
    <mergeCell ref="E76:F76"/>
    <mergeCell ref="E67:F67"/>
    <mergeCell ref="E68:F68"/>
    <mergeCell ref="E69:F69"/>
    <mergeCell ref="E70:F70"/>
    <mergeCell ref="E71:F71"/>
    <mergeCell ref="E62:F62"/>
    <mergeCell ref="E63:F63"/>
    <mergeCell ref="E64:F64"/>
    <mergeCell ref="E65:F65"/>
    <mergeCell ref="E66:F66"/>
    <mergeCell ref="E57:F57"/>
    <mergeCell ref="E58:F58"/>
    <mergeCell ref="E59:F59"/>
    <mergeCell ref="E60:F60"/>
    <mergeCell ref="E61:F61"/>
    <mergeCell ref="E128:F128"/>
    <mergeCell ref="E129:F129"/>
    <mergeCell ref="E21:E44"/>
    <mergeCell ref="E45:E48"/>
    <mergeCell ref="E3:E4"/>
    <mergeCell ref="F3:F4"/>
    <mergeCell ref="E5:E7"/>
    <mergeCell ref="F5:F7"/>
    <mergeCell ref="E8:E20"/>
    <mergeCell ref="F8:F20"/>
    <mergeCell ref="F21:F44"/>
    <mergeCell ref="F45:F48"/>
    <mergeCell ref="E53:F53"/>
    <mergeCell ref="E54:F54"/>
    <mergeCell ref="E55:F55"/>
    <mergeCell ref="E56:F56"/>
    <mergeCell ref="E123:F123"/>
    <mergeCell ref="E124:F124"/>
    <mergeCell ref="E125:F125"/>
    <mergeCell ref="E126:F126"/>
    <mergeCell ref="E127:F127"/>
    <mergeCell ref="E130:F130"/>
    <mergeCell ref="E131:F131"/>
    <mergeCell ref="E132:F132"/>
    <mergeCell ref="E133:F133"/>
    <mergeCell ref="E134:F134"/>
    <mergeCell ref="E118:F118"/>
    <mergeCell ref="E119:F119"/>
    <mergeCell ref="E120:F120"/>
    <mergeCell ref="E121:F121"/>
    <mergeCell ref="E122:F122"/>
    <mergeCell ref="E113:F113"/>
    <mergeCell ref="E114:F114"/>
    <mergeCell ref="E115:F115"/>
    <mergeCell ref="E116:F116"/>
    <mergeCell ref="E117:F117"/>
    <mergeCell ref="E108:F108"/>
    <mergeCell ref="E109:F109"/>
    <mergeCell ref="E110:F110"/>
    <mergeCell ref="E111:F111"/>
    <mergeCell ref="E112:F112"/>
    <mergeCell ref="E103:F103"/>
    <mergeCell ref="E104:F104"/>
    <mergeCell ref="E105:F105"/>
    <mergeCell ref="E106:F106"/>
    <mergeCell ref="E107:F107"/>
    <mergeCell ref="E97:F97"/>
    <mergeCell ref="E98:F98"/>
    <mergeCell ref="E99:F99"/>
    <mergeCell ref="E100:F100"/>
    <mergeCell ref="E101:F101"/>
    <mergeCell ref="E92:F92"/>
    <mergeCell ref="E93:F93"/>
    <mergeCell ref="E94:F94"/>
    <mergeCell ref="E95:F95"/>
    <mergeCell ref="E96:F96"/>
    <mergeCell ref="E87:F87"/>
    <mergeCell ref="E88:F88"/>
    <mergeCell ref="E89:F89"/>
    <mergeCell ref="E90:F90"/>
    <mergeCell ref="E91:F9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Form responses</vt:lpstr>
      <vt:lpstr>Paper Demographics I - Basics</vt:lpstr>
      <vt:lpstr>Paper Demographics II - Venues</vt:lpstr>
      <vt:lpstr>Demographics III - Pub Trends</vt:lpstr>
      <vt:lpstr>RQ1 Goals</vt:lpstr>
      <vt:lpstr>RQ1 Research Context</vt:lpstr>
      <vt:lpstr>RQ1 Research Design</vt:lpstr>
      <vt:lpstr>RQ2 Studied Human Aspects</vt:lpstr>
      <vt:lpstr>RQ2 Definitions</vt:lpstr>
      <vt:lpstr>RQ2 Domain Models</vt:lpstr>
      <vt:lpstr>RQ2 - Extra Study Outcomes</vt:lpstr>
      <vt:lpstr>RQ2 Solutions presented in Stud</vt:lpstr>
      <vt:lpstr>RQ2 Evaluation methods of solut</vt:lpstr>
      <vt:lpstr>RQ2 Limitations</vt:lpstr>
      <vt:lpstr>RQ2 Future Work</vt:lpstr>
      <vt:lpstr>RQ3 Relationships among human a</vt:lpstr>
      <vt:lpstr>RQ3 Most affected SE Phase</vt:lpstr>
      <vt:lpstr>RQ4 Effect of Human Aspects</vt:lpstr>
      <vt:lpstr>RQ4 Effect of Human Aspects - P</vt:lpstr>
      <vt:lpstr>RQ4 Effect of Human Aspects - N</vt:lpstr>
      <vt:lpstr>Discussion Implications for Pra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Hashini Gunatilake</cp:lastModifiedBy>
  <dcterms:modified xsi:type="dcterms:W3CDTF">2024-03-11T03:14:20Z</dcterms:modified>
</cp:coreProperties>
</file>