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atkul\KAW\tubes\"/>
    </mc:Choice>
  </mc:AlternateContent>
  <xr:revisionPtr revIDLastSave="0" documentId="13_ncr:1_{0B67E69E-0143-4895-86F7-4BE14405D524}" xr6:coauthVersionLast="47" xr6:coauthVersionMax="47" xr10:uidLastSave="{00000000-0000-0000-0000-000000000000}"/>
  <bookViews>
    <workbookView xWindow="-108" yWindow="-108" windowWidth="23256" windowHeight="12456" xr2:uid="{7FADEE14-2319-4445-B0E2-6470DC1BA552}"/>
  </bookViews>
  <sheets>
    <sheet name="penduduk" sheetId="1" r:id="rId1"/>
    <sheet name="service model" sheetId="2" r:id="rId2"/>
    <sheet name="SUT" sheetId="3" r:id="rId3"/>
    <sheet name="cell capacity" sheetId="4" r:id="rId4"/>
    <sheet name="capacity planning" sheetId="6" r:id="rId5"/>
    <sheet name="link budget" sheetId="7" r:id="rId6"/>
    <sheet name="coverage planning" sheetId="8" r:id="rId7"/>
    <sheet name="atoll" sheetId="9" r:id="rId8"/>
    <sheet name="singkatan" sheetId="10" r:id="rId9"/>
    <sheet name="gadm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B17" i="7"/>
  <c r="G3" i="3"/>
  <c r="J3" i="2"/>
  <c r="E7" i="6"/>
  <c r="D7" i="6"/>
  <c r="B6" i="8"/>
  <c r="B7" i="8" s="1"/>
  <c r="B4" i="8"/>
  <c r="B5" i="8" s="1"/>
  <c r="B6" i="6"/>
  <c r="B7" i="6" s="1"/>
  <c r="B8" i="6" s="1"/>
  <c r="G13" i="7"/>
  <c r="G17" i="7" s="1"/>
  <c r="G5" i="7"/>
  <c r="G6" i="7" s="1"/>
  <c r="G8" i="7" s="1"/>
  <c r="B14" i="7"/>
  <c r="B5" i="7"/>
  <c r="B6" i="7" s="1"/>
  <c r="B9" i="7" s="1"/>
  <c r="B22" i="7" s="1"/>
  <c r="C6" i="6"/>
  <c r="C7" i="6" s="1"/>
  <c r="C8" i="6" s="1"/>
  <c r="F2" i="4"/>
  <c r="I2" i="4" s="1"/>
  <c r="E2" i="4"/>
  <c r="H2" i="4" s="1"/>
  <c r="A3" i="4"/>
  <c r="E3" i="4" s="1"/>
  <c r="H3" i="4" s="1"/>
  <c r="H14" i="3"/>
  <c r="G14" i="3"/>
  <c r="F13" i="3"/>
  <c r="E13" i="3"/>
  <c r="H4" i="3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K4" i="2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C4" i="1"/>
  <c r="C5" i="1"/>
  <c r="C6" i="1"/>
  <c r="C7" i="1"/>
  <c r="C8" i="1"/>
  <c r="C3" i="1"/>
  <c r="G22" i="7" l="1"/>
  <c r="C10" i="6"/>
  <c r="C9" i="6"/>
  <c r="B9" i="6"/>
  <c r="B10" i="6"/>
  <c r="F3" i="4"/>
  <c r="I3" i="4" s="1"/>
  <c r="A4" i="4"/>
  <c r="F4" i="4" s="1"/>
  <c r="I4" i="4" s="1"/>
  <c r="E4" i="4" l="1"/>
  <c r="H4" i="4" s="1"/>
  <c r="A5" i="4"/>
  <c r="F5" i="4" s="1"/>
  <c r="I5" i="4" s="1"/>
  <c r="A6" i="4" l="1"/>
  <c r="F6" i="4" s="1"/>
  <c r="I6" i="4" s="1"/>
  <c r="E5" i="4"/>
  <c r="H5" i="4" s="1"/>
  <c r="A7" i="4" l="1"/>
  <c r="F7" i="4" s="1"/>
  <c r="I7" i="4" s="1"/>
  <c r="E6" i="4"/>
  <c r="H6" i="4" s="1"/>
  <c r="A8" i="4" l="1"/>
  <c r="F8" i="4" s="1"/>
  <c r="I8" i="4" s="1"/>
  <c r="E7" i="4"/>
  <c r="H7" i="4" s="1"/>
  <c r="A9" i="4" l="1"/>
  <c r="E8" i="4"/>
  <c r="H8" i="4" s="1"/>
  <c r="E9" i="4" l="1"/>
  <c r="H9" i="4" s="1"/>
  <c r="H10" i="4" s="1"/>
  <c r="F9" i="4"/>
  <c r="I9" i="4" s="1"/>
  <c r="I10" i="4" s="1"/>
</calcChain>
</file>

<file path=xl/sharedStrings.xml><?xml version="1.0" encoding="utf-8"?>
<sst xmlns="http://schemas.openxmlformats.org/spreadsheetml/2006/main" count="201" uniqueCount="140">
  <si>
    <t>tahun</t>
  </si>
  <si>
    <t>jumlah penduduk</t>
  </si>
  <si>
    <t>pertumbuhan</t>
  </si>
  <si>
    <t>Traffic Parameter</t>
  </si>
  <si>
    <t>Uplink</t>
  </si>
  <si>
    <t>VoIP</t>
  </si>
  <si>
    <t>Video Phone</t>
  </si>
  <si>
    <t>Video Conference</t>
  </si>
  <si>
    <t>Real Time Gaming</t>
  </si>
  <si>
    <t>Streaming Media</t>
  </si>
  <si>
    <t>IMS Signalling</t>
  </si>
  <si>
    <t>Web Browsing</t>
  </si>
  <si>
    <t>File Transfer</t>
  </si>
  <si>
    <t>Email</t>
  </si>
  <si>
    <t>P2P File Sharing</t>
  </si>
  <si>
    <t>Bearer Rate (Kbps)</t>
  </si>
  <si>
    <t>PPP Session Time (s)</t>
  </si>
  <si>
    <t>PPP Session Duty Ratio</t>
  </si>
  <si>
    <t>BLER (%)</t>
  </si>
  <si>
    <t xml:space="preserve"> UL Throughput/Session (Kbps)</t>
  </si>
  <si>
    <t xml:space="preserve"> DL Throughput/Session (Kbps)</t>
  </si>
  <si>
    <t>Sub-Urban</t>
  </si>
  <si>
    <t>BHSA</t>
  </si>
  <si>
    <t>Traffic Penetration Ratio (%)</t>
  </si>
  <si>
    <t>Peak to Average Ratio (%)</t>
  </si>
  <si>
    <t>Single User Throughput (SUT) UL (Kbps)</t>
  </si>
  <si>
    <t>Total (Kbit)</t>
  </si>
  <si>
    <t>Total Single User Throughput (Kbps)</t>
  </si>
  <si>
    <t>Single User Throughput (SUT) DL (Kbps)</t>
  </si>
  <si>
    <t>Modulation</t>
  </si>
  <si>
    <t>Code Bit</t>
  </si>
  <si>
    <t>Code Rate</t>
  </si>
  <si>
    <t>UL Cell Capacity (Mbps)</t>
  </si>
  <si>
    <t>DL Cell Capacity (Mbps)</t>
  </si>
  <si>
    <t>SINR Probability</t>
  </si>
  <si>
    <t>UL Cell Average Throughput (Mbps)</t>
  </si>
  <si>
    <t>DL Cell Average Throughput (Mbps)</t>
  </si>
  <si>
    <t>QPSK 1/3</t>
  </si>
  <si>
    <t>QPSK 1/2</t>
  </si>
  <si>
    <t>QPSK 2/3</t>
  </si>
  <si>
    <t>16 QAM 1/2</t>
  </si>
  <si>
    <t>16 QAM 2/3</t>
  </si>
  <si>
    <t>16 QAM 4/5</t>
  </si>
  <si>
    <t>64 QAM 1/2</t>
  </si>
  <si>
    <t>64 QAM 2/3</t>
  </si>
  <si>
    <t>Nrb</t>
  </si>
  <si>
    <t>Total Cell Average Throughput (Mbps)</t>
  </si>
  <si>
    <t>Parameter</t>
  </si>
  <si>
    <t>UL</t>
  </si>
  <si>
    <t>DL</t>
  </si>
  <si>
    <t>Luas Area</t>
  </si>
  <si>
    <t>5G NR Users</t>
  </si>
  <si>
    <t>Network Throughput (MAC Layer) (Mbps)</t>
  </si>
  <si>
    <t>Cell Average Throughput (Mbps)</t>
  </si>
  <si>
    <t>Site Capacity (Mbps)</t>
  </si>
  <si>
    <t>Cell Coverage (km^2)</t>
  </si>
  <si>
    <t>Cell Radius (km)</t>
  </si>
  <si>
    <t>Cell Radius (km) (atoll)</t>
  </si>
  <si>
    <t>Jumlah Site</t>
  </si>
  <si>
    <t>Downlink Link Budget</t>
  </si>
  <si>
    <t>Transmitter</t>
  </si>
  <si>
    <t>Value</t>
  </si>
  <si>
    <t>Calculation</t>
  </si>
  <si>
    <t>A</t>
  </si>
  <si>
    <t>RB to Distribute Power</t>
  </si>
  <si>
    <t>C</t>
  </si>
  <si>
    <t>Subcarriers to Distribute Power</t>
  </si>
  <si>
    <t>D = 12*C</t>
  </si>
  <si>
    <t>Subcarrier Power (dBm)</t>
  </si>
  <si>
    <t>Tx Antenna Gain (dBi)</t>
  </si>
  <si>
    <t>G</t>
  </si>
  <si>
    <t>Feeder Loss (dB)</t>
  </si>
  <si>
    <t>H</t>
  </si>
  <si>
    <t>EIRP (dBm)</t>
  </si>
  <si>
    <t>Receiver</t>
  </si>
  <si>
    <t>SINR (dB)</t>
  </si>
  <si>
    <t>Rx Noise Figure (dB)</t>
  </si>
  <si>
    <t>L</t>
  </si>
  <si>
    <t>Receiver Sensitivity (dBm)</t>
  </si>
  <si>
    <t>Rx Body Loss (dB)</t>
  </si>
  <si>
    <t>P</t>
  </si>
  <si>
    <t>Interference Margin (dB)</t>
  </si>
  <si>
    <t>Q</t>
  </si>
  <si>
    <t>Min. Signal Reception Strength (dBm)</t>
  </si>
  <si>
    <t>Path Loss &amp; Shadow Fading Margin</t>
  </si>
  <si>
    <t>Penetration Loss (dB)</t>
  </si>
  <si>
    <t>S</t>
  </si>
  <si>
    <t>Shadow Fading Margin (dB)</t>
  </si>
  <si>
    <t>T</t>
  </si>
  <si>
    <t>MAPL (dB)</t>
  </si>
  <si>
    <t>Max Total Tx Power</t>
  </si>
  <si>
    <t>E = A-10*log(D)</t>
  </si>
  <si>
    <t>J = E+G-H</t>
  </si>
  <si>
    <t>K</t>
  </si>
  <si>
    <t>M = K+L-174+10*log(15000)</t>
  </si>
  <si>
    <t>R = M+P+Q</t>
  </si>
  <si>
    <t>U = J-R-S-T</t>
  </si>
  <si>
    <t>Uplink Link Budget</t>
  </si>
  <si>
    <t>Rx Antenna Gain (dBi)</t>
  </si>
  <si>
    <t>I</t>
  </si>
  <si>
    <t>J = E-I</t>
  </si>
  <si>
    <t>Tx Body Loss (dBi)</t>
  </si>
  <si>
    <t>N</t>
  </si>
  <si>
    <t>O</t>
  </si>
  <si>
    <t>R = M-N+O+Q</t>
  </si>
  <si>
    <t>Keterangan</t>
  </si>
  <si>
    <t>Nilai</t>
  </si>
  <si>
    <t>Luas area</t>
  </si>
  <si>
    <t>Radius cell</t>
  </si>
  <si>
    <t>Cell coverage</t>
  </si>
  <si>
    <t>Cell coverage (Atoll)</t>
  </si>
  <si>
    <t>Number of cell</t>
  </si>
  <si>
    <t>Number of cell (Atoll)</t>
  </si>
  <si>
    <t>Latitude</t>
  </si>
  <si>
    <t>Longitude</t>
  </si>
  <si>
    <t>Name</t>
  </si>
  <si>
    <t>Description</t>
  </si>
  <si>
    <t>Icon</t>
  </si>
  <si>
    <t>versi</t>
  </si>
  <si>
    <t>sektor</t>
  </si>
  <si>
    <t>radius (m)</t>
  </si>
  <si>
    <t>site placing</t>
  </si>
  <si>
    <t>keterangan</t>
  </si>
  <si>
    <t>catatan simulasi atoll</t>
  </si>
  <si>
    <t>hexagonal design</t>
  </si>
  <si>
    <t>Downlink</t>
  </si>
  <si>
    <t>total site</t>
  </si>
  <si>
    <t>hexagonal design + manual opt.</t>
  </si>
  <si>
    <t>no DTM</t>
  </si>
  <si>
    <t>target:</t>
  </si>
  <si>
    <t>&gt;= -128.739</t>
  </si>
  <si>
    <t>signal level (mean)</t>
  </si>
  <si>
    <t>DL coverage (mean)</t>
  </si>
  <si>
    <t>DTM</t>
  </si>
  <si>
    <t>Digital Terrain Map</t>
  </si>
  <si>
    <t>MAPL</t>
  </si>
  <si>
    <t>Maximum Allowed Path Loss</t>
  </si>
  <si>
    <t>singkatan</t>
  </si>
  <si>
    <t>kepanjangan</t>
  </si>
  <si>
    <t>rata-rata pertumbuhan penduduk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</si>
</sst>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89C3-CC0C-458B-B2A5-F0CA57211D6F}">
  <dimension ref="A1:D12"/>
  <sheetViews>
    <sheetView tabSelected="1" workbookViewId="0">
      <selection activeCell="E15" sqref="E15"/>
    </sheetView>
  </sheetViews>
  <sheetFormatPr defaultRowHeight="14.4" x14ac:dyDescent="0.3"/>
  <cols>
    <col min="2" max="2" width="14.88671875" bestFit="1" customWidth="1"/>
    <col min="3" max="3" width="11.886718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2015</v>
      </c>
      <c r="B2">
        <v>22312</v>
      </c>
    </row>
    <row r="3" spans="1:4" x14ac:dyDescent="0.3">
      <c r="A3">
        <v>2016</v>
      </c>
      <c r="B3">
        <v>22438</v>
      </c>
      <c r="C3">
        <f>(B3-B2)/B2</f>
        <v>5.6471853711007533E-3</v>
      </c>
    </row>
    <row r="4" spans="1:4" x14ac:dyDescent="0.3">
      <c r="A4">
        <v>2017</v>
      </c>
      <c r="B4">
        <v>23587</v>
      </c>
      <c r="C4">
        <f t="shared" ref="C4:C8" si="0">(B4-B3)/B3</f>
        <v>5.1207772528745879E-2</v>
      </c>
    </row>
    <row r="5" spans="1:4" x14ac:dyDescent="0.3">
      <c r="A5">
        <v>2018</v>
      </c>
      <c r="B5">
        <v>24247</v>
      </c>
      <c r="C5">
        <f t="shared" si="0"/>
        <v>2.7981515241446559E-2</v>
      </c>
    </row>
    <row r="6" spans="1:4" x14ac:dyDescent="0.3">
      <c r="A6">
        <v>2019</v>
      </c>
      <c r="B6">
        <v>24247</v>
      </c>
      <c r="C6">
        <f t="shared" si="0"/>
        <v>0</v>
      </c>
    </row>
    <row r="7" spans="1:4" x14ac:dyDescent="0.3">
      <c r="A7">
        <v>2020</v>
      </c>
      <c r="B7">
        <v>22518</v>
      </c>
      <c r="C7">
        <f t="shared" si="0"/>
        <v>-7.1307790654513967E-2</v>
      </c>
    </row>
    <row r="8" spans="1:4" x14ac:dyDescent="0.3">
      <c r="A8">
        <v>2021</v>
      </c>
      <c r="B8">
        <v>22591</v>
      </c>
      <c r="C8">
        <f t="shared" si="0"/>
        <v>3.2418509636735057E-3</v>
      </c>
    </row>
    <row r="12" spans="1:4" x14ac:dyDescent="0.3">
      <c r="A12" t="s">
        <v>139</v>
      </c>
      <c r="D12" s="1">
        <f>AVERAGE(C3:C8)</f>
        <v>2.795088908408789E-3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84F8-445E-4296-867D-1C5D3D73F1D0}">
  <dimension ref="A1:E221"/>
  <sheetViews>
    <sheetView workbookViewId="0">
      <selection activeCell="D6" sqref="D6"/>
    </sheetView>
  </sheetViews>
  <sheetFormatPr defaultRowHeight="16.2" customHeight="1" x14ac:dyDescent="0.3"/>
  <cols>
    <col min="1" max="2" width="11.109375" customWidth="1"/>
    <col min="4" max="4" width="10.21875" bestFit="1" customWidth="1"/>
  </cols>
  <sheetData>
    <row r="1" spans="1:5" ht="16.2" customHeight="1" x14ac:dyDescent="0.3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5" ht="16.2" customHeight="1" x14ac:dyDescent="0.3">
      <c r="A2">
        <v>4.8868</v>
      </c>
      <c r="B2">
        <v>97.495999999999995</v>
      </c>
    </row>
    <row r="3" spans="1:5" ht="16.2" customHeight="1" x14ac:dyDescent="0.3">
      <c r="A3">
        <v>4.8925000000000001</v>
      </c>
      <c r="B3">
        <v>97.502099999999999</v>
      </c>
    </row>
    <row r="4" spans="1:5" ht="16.2" customHeight="1" x14ac:dyDescent="0.3">
      <c r="A4">
        <v>4.8902000000000001</v>
      </c>
      <c r="B4">
        <v>97.506699999999995</v>
      </c>
    </row>
    <row r="5" spans="1:5" ht="16.2" customHeight="1" x14ac:dyDescent="0.3">
      <c r="A5">
        <v>4.8875000000000002</v>
      </c>
      <c r="B5">
        <v>97.506500000000003</v>
      </c>
    </row>
    <row r="6" spans="1:5" ht="16.2" customHeight="1" x14ac:dyDescent="0.3">
      <c r="A6">
        <v>4.8879000000000001</v>
      </c>
      <c r="B6">
        <v>97.5017</v>
      </c>
    </row>
    <row r="7" spans="1:5" ht="16.2" customHeight="1" x14ac:dyDescent="0.3">
      <c r="A7">
        <v>4.8842999999999996</v>
      </c>
      <c r="B7">
        <v>97.499899999999997</v>
      </c>
    </row>
    <row r="8" spans="1:5" ht="16.2" customHeight="1" x14ac:dyDescent="0.3">
      <c r="A8">
        <v>4.8811999999999998</v>
      </c>
      <c r="B8">
        <v>97.495400000000004</v>
      </c>
    </row>
    <row r="9" spans="1:5" ht="16.2" customHeight="1" x14ac:dyDescent="0.3">
      <c r="A9">
        <v>4.8746999999999998</v>
      </c>
      <c r="B9">
        <v>97.497399999999999</v>
      </c>
    </row>
    <row r="10" spans="1:5" ht="16.2" customHeight="1" x14ac:dyDescent="0.3">
      <c r="A10">
        <v>4.8794000000000004</v>
      </c>
      <c r="B10">
        <v>97.503299999999996</v>
      </c>
    </row>
    <row r="11" spans="1:5" ht="16.2" customHeight="1" x14ac:dyDescent="0.3">
      <c r="A11">
        <v>4.8852000000000002</v>
      </c>
      <c r="B11">
        <v>97.506399999999999</v>
      </c>
    </row>
    <row r="12" spans="1:5" ht="16.2" customHeight="1" x14ac:dyDescent="0.3">
      <c r="A12">
        <v>4.8849</v>
      </c>
      <c r="B12">
        <v>97.509799999999998</v>
      </c>
    </row>
    <row r="13" spans="1:5" ht="16.2" customHeight="1" x14ac:dyDescent="0.3">
      <c r="A13">
        <v>4.8822999999999999</v>
      </c>
      <c r="B13">
        <v>97.511700000000005</v>
      </c>
    </row>
    <row r="14" spans="1:5" ht="16.2" customHeight="1" x14ac:dyDescent="0.3">
      <c r="A14">
        <v>4.8803000000000001</v>
      </c>
      <c r="B14">
        <v>97.507900000000006</v>
      </c>
    </row>
    <row r="15" spans="1:5" ht="16.2" customHeight="1" x14ac:dyDescent="0.3">
      <c r="A15">
        <v>4.8758999999999997</v>
      </c>
      <c r="B15">
        <v>97.505200000000002</v>
      </c>
    </row>
    <row r="16" spans="1:5" ht="16.2" customHeight="1" x14ac:dyDescent="0.3">
      <c r="A16">
        <v>4.8754999999999997</v>
      </c>
      <c r="B16">
        <v>97.502099999999999</v>
      </c>
    </row>
    <row r="17" spans="1:2" ht="16.2" customHeight="1" x14ac:dyDescent="0.3">
      <c r="A17">
        <v>4.8704000000000001</v>
      </c>
      <c r="B17">
        <v>97.500500000000002</v>
      </c>
    </row>
    <row r="18" spans="1:2" ht="16.2" customHeight="1" x14ac:dyDescent="0.3">
      <c r="A18">
        <v>4.8708</v>
      </c>
      <c r="B18">
        <v>97.497600000000006</v>
      </c>
    </row>
    <row r="19" spans="1:2" ht="16.2" customHeight="1" x14ac:dyDescent="0.3">
      <c r="A19">
        <v>4.8670999999999998</v>
      </c>
      <c r="B19">
        <v>97.494600000000005</v>
      </c>
    </row>
    <row r="20" spans="1:2" ht="16.2" customHeight="1" x14ac:dyDescent="0.3">
      <c r="A20">
        <v>4.8667999999999996</v>
      </c>
      <c r="B20">
        <v>97.488600000000005</v>
      </c>
    </row>
    <row r="21" spans="1:2" ht="16.2" customHeight="1" x14ac:dyDescent="0.3">
      <c r="A21">
        <v>4.8554000000000004</v>
      </c>
      <c r="B21">
        <v>97.4893</v>
      </c>
    </row>
    <row r="22" spans="1:2" ht="16.2" customHeight="1" x14ac:dyDescent="0.3">
      <c r="A22">
        <v>4.8455000000000004</v>
      </c>
      <c r="B22">
        <v>97.483999999999995</v>
      </c>
    </row>
    <row r="23" spans="1:2" ht="16.2" customHeight="1" x14ac:dyDescent="0.3">
      <c r="A23">
        <v>4.8387000000000002</v>
      </c>
      <c r="B23">
        <v>97.476900000000001</v>
      </c>
    </row>
    <row r="24" spans="1:2" ht="16.2" customHeight="1" x14ac:dyDescent="0.3">
      <c r="A24">
        <v>4.8395999999999999</v>
      </c>
      <c r="B24">
        <v>97.474699999999999</v>
      </c>
    </row>
    <row r="25" spans="1:2" ht="16.2" customHeight="1" x14ac:dyDescent="0.3">
      <c r="A25">
        <v>4.8441000000000001</v>
      </c>
      <c r="B25">
        <v>97.473500000000001</v>
      </c>
    </row>
    <row r="26" spans="1:2" ht="16.2" customHeight="1" x14ac:dyDescent="0.3">
      <c r="A26">
        <v>4.8383000000000003</v>
      </c>
      <c r="B26">
        <v>97.471800000000002</v>
      </c>
    </row>
    <row r="27" spans="1:2" ht="16.2" customHeight="1" x14ac:dyDescent="0.3">
      <c r="A27">
        <v>4.8369999999999997</v>
      </c>
      <c r="B27">
        <v>97.469499999999996</v>
      </c>
    </row>
    <row r="28" spans="1:2" ht="16.2" customHeight="1" x14ac:dyDescent="0.3">
      <c r="A28">
        <v>4.8380000000000001</v>
      </c>
      <c r="B28">
        <v>97.467600000000004</v>
      </c>
    </row>
    <row r="29" spans="1:2" ht="16.2" customHeight="1" x14ac:dyDescent="0.3">
      <c r="A29">
        <v>4.8403</v>
      </c>
      <c r="B29">
        <v>97.47</v>
      </c>
    </row>
    <row r="30" spans="1:2" ht="16.2" customHeight="1" x14ac:dyDescent="0.3">
      <c r="A30">
        <v>4.8428000000000004</v>
      </c>
      <c r="B30">
        <v>97.469700000000003</v>
      </c>
    </row>
    <row r="31" spans="1:2" ht="16.2" customHeight="1" x14ac:dyDescent="0.3">
      <c r="A31">
        <v>4.8428000000000004</v>
      </c>
      <c r="B31">
        <v>97.467200000000005</v>
      </c>
    </row>
    <row r="32" spans="1:2" ht="16.2" customHeight="1" x14ac:dyDescent="0.3">
      <c r="A32">
        <v>4.8396999999999997</v>
      </c>
      <c r="B32">
        <v>97.4636</v>
      </c>
    </row>
    <row r="33" spans="1:2" ht="16.2" customHeight="1" x14ac:dyDescent="0.3">
      <c r="A33">
        <v>4.8411999999999997</v>
      </c>
      <c r="B33">
        <v>97.461799999999997</v>
      </c>
    </row>
    <row r="34" spans="1:2" ht="16.2" customHeight="1" x14ac:dyDescent="0.3">
      <c r="A34">
        <v>4.8448000000000002</v>
      </c>
      <c r="B34">
        <v>97.461799999999997</v>
      </c>
    </row>
    <row r="35" spans="1:2" ht="16.2" customHeight="1" x14ac:dyDescent="0.3">
      <c r="A35">
        <v>4.8460999999999999</v>
      </c>
      <c r="B35">
        <v>97.459100000000007</v>
      </c>
    </row>
    <row r="36" spans="1:2" ht="16.2" customHeight="1" x14ac:dyDescent="0.3">
      <c r="A36">
        <v>4.8354999999999997</v>
      </c>
      <c r="B36">
        <v>97.452299999999994</v>
      </c>
    </row>
    <row r="37" spans="1:2" ht="16.2" customHeight="1" x14ac:dyDescent="0.3">
      <c r="A37">
        <v>4.8318000000000003</v>
      </c>
      <c r="B37">
        <v>97.442499999999995</v>
      </c>
    </row>
    <row r="38" spans="1:2" ht="16.2" customHeight="1" x14ac:dyDescent="0.3">
      <c r="A38">
        <v>4.8289</v>
      </c>
      <c r="B38">
        <v>97.441400000000002</v>
      </c>
    </row>
    <row r="39" spans="1:2" ht="16.2" customHeight="1" x14ac:dyDescent="0.3">
      <c r="A39">
        <v>4.8277000000000001</v>
      </c>
      <c r="B39">
        <v>97.450199999999995</v>
      </c>
    </row>
    <row r="40" spans="1:2" ht="16.2" customHeight="1" x14ac:dyDescent="0.3">
      <c r="A40">
        <v>4.8228999999999997</v>
      </c>
      <c r="B40">
        <v>97.456400000000002</v>
      </c>
    </row>
    <row r="41" spans="1:2" ht="16.2" customHeight="1" x14ac:dyDescent="0.3">
      <c r="A41">
        <v>4.8208000000000002</v>
      </c>
      <c r="B41">
        <v>97.456599999999995</v>
      </c>
    </row>
    <row r="42" spans="1:2" ht="16.2" customHeight="1" x14ac:dyDescent="0.3">
      <c r="A42">
        <v>4.8186999999999998</v>
      </c>
      <c r="B42">
        <v>97.453100000000006</v>
      </c>
    </row>
    <row r="43" spans="1:2" ht="16.2" customHeight="1" x14ac:dyDescent="0.3">
      <c r="A43">
        <v>4.8216999999999999</v>
      </c>
      <c r="B43">
        <v>97.436800000000005</v>
      </c>
    </row>
    <row r="44" spans="1:2" ht="16.2" customHeight="1" x14ac:dyDescent="0.3">
      <c r="A44">
        <v>4.82</v>
      </c>
      <c r="B44">
        <v>97.435400000000001</v>
      </c>
    </row>
    <row r="45" spans="1:2" ht="16.2" customHeight="1" x14ac:dyDescent="0.3">
      <c r="A45">
        <v>4.8118999999999996</v>
      </c>
      <c r="B45">
        <v>97.437799999999996</v>
      </c>
    </row>
    <row r="46" spans="1:2" ht="16.2" customHeight="1" x14ac:dyDescent="0.3">
      <c r="A46">
        <v>4.8083</v>
      </c>
      <c r="B46">
        <v>97.435299999999998</v>
      </c>
    </row>
    <row r="47" spans="1:2" ht="16.2" customHeight="1" x14ac:dyDescent="0.3">
      <c r="A47">
        <v>4.8078000000000003</v>
      </c>
      <c r="B47">
        <v>97.429400000000001</v>
      </c>
    </row>
    <row r="48" spans="1:2" ht="16.2" customHeight="1" x14ac:dyDescent="0.3">
      <c r="A48">
        <v>4.8057999999999996</v>
      </c>
      <c r="B48">
        <v>97.428399999999996</v>
      </c>
    </row>
    <row r="49" spans="1:2" ht="16.2" customHeight="1" x14ac:dyDescent="0.3">
      <c r="A49">
        <v>4.7975000000000003</v>
      </c>
      <c r="B49">
        <v>97.433099999999996</v>
      </c>
    </row>
    <row r="50" spans="1:2" ht="16.2" customHeight="1" x14ac:dyDescent="0.3">
      <c r="A50">
        <v>4.7953999999999999</v>
      </c>
      <c r="B50">
        <v>97.436000000000007</v>
      </c>
    </row>
    <row r="51" spans="1:2" ht="16.2" customHeight="1" x14ac:dyDescent="0.3">
      <c r="A51">
        <v>4.7885999999999997</v>
      </c>
      <c r="B51">
        <v>97.436499999999995</v>
      </c>
    </row>
    <row r="52" spans="1:2" ht="16.2" customHeight="1" x14ac:dyDescent="0.3">
      <c r="A52">
        <v>4.7858999999999998</v>
      </c>
      <c r="B52">
        <v>97.433199999999999</v>
      </c>
    </row>
    <row r="53" spans="1:2" ht="16.2" customHeight="1" x14ac:dyDescent="0.3">
      <c r="A53">
        <v>4.7854000000000001</v>
      </c>
      <c r="B53">
        <v>97.4255</v>
      </c>
    </row>
    <row r="54" spans="1:2" ht="16.2" customHeight="1" x14ac:dyDescent="0.3">
      <c r="A54">
        <v>4.782</v>
      </c>
      <c r="B54">
        <v>97.420500000000004</v>
      </c>
    </row>
    <row r="55" spans="1:2" ht="16.2" customHeight="1" x14ac:dyDescent="0.3">
      <c r="A55">
        <v>4.78</v>
      </c>
      <c r="B55">
        <v>97.411500000000004</v>
      </c>
    </row>
    <row r="56" spans="1:2" ht="16.2" customHeight="1" x14ac:dyDescent="0.3">
      <c r="A56">
        <v>4.7827999999999999</v>
      </c>
      <c r="B56">
        <v>97.407399999999996</v>
      </c>
    </row>
    <row r="57" spans="1:2" ht="16.2" customHeight="1" x14ac:dyDescent="0.3">
      <c r="A57">
        <v>4.7846000000000002</v>
      </c>
      <c r="B57">
        <v>97.407399999999996</v>
      </c>
    </row>
    <row r="58" spans="1:2" ht="16.2" customHeight="1" x14ac:dyDescent="0.3">
      <c r="A58">
        <v>4.7872000000000003</v>
      </c>
      <c r="B58">
        <v>97.410399999999996</v>
      </c>
    </row>
    <row r="59" spans="1:2" ht="16.2" customHeight="1" x14ac:dyDescent="0.3">
      <c r="A59">
        <v>4.7873999999999999</v>
      </c>
      <c r="B59">
        <v>97.418400000000005</v>
      </c>
    </row>
    <row r="60" spans="1:2" ht="16.2" customHeight="1" x14ac:dyDescent="0.3">
      <c r="A60">
        <v>4.7897999999999996</v>
      </c>
      <c r="B60">
        <v>97.418800000000005</v>
      </c>
    </row>
    <row r="61" spans="1:2" ht="16.2" customHeight="1" x14ac:dyDescent="0.3">
      <c r="A61">
        <v>4.7960000000000003</v>
      </c>
      <c r="B61">
        <v>97.412300000000002</v>
      </c>
    </row>
    <row r="62" spans="1:2" ht="16.2" customHeight="1" x14ac:dyDescent="0.3">
      <c r="A62">
        <v>4.7946</v>
      </c>
      <c r="B62">
        <v>97.406099999999995</v>
      </c>
    </row>
    <row r="63" spans="1:2" ht="16.2" customHeight="1" x14ac:dyDescent="0.3">
      <c r="A63">
        <v>4.7895000000000003</v>
      </c>
      <c r="B63">
        <v>97.403499999999994</v>
      </c>
    </row>
    <row r="64" spans="1:2" ht="16.2" customHeight="1" x14ac:dyDescent="0.3">
      <c r="A64">
        <v>4.7667999999999999</v>
      </c>
      <c r="B64">
        <v>97.399900000000002</v>
      </c>
    </row>
    <row r="65" spans="1:2" ht="16.2" customHeight="1" x14ac:dyDescent="0.3">
      <c r="A65">
        <v>4.7633000000000001</v>
      </c>
      <c r="B65">
        <v>97.403199999999998</v>
      </c>
    </row>
    <row r="66" spans="1:2" ht="16.2" customHeight="1" x14ac:dyDescent="0.3">
      <c r="A66">
        <v>4.7625000000000002</v>
      </c>
      <c r="B66">
        <v>97.409300000000002</v>
      </c>
    </row>
    <row r="67" spans="1:2" ht="16.2" customHeight="1" x14ac:dyDescent="0.3">
      <c r="A67">
        <v>4.7685000000000004</v>
      </c>
      <c r="B67">
        <v>97.414699999999996</v>
      </c>
    </row>
    <row r="68" spans="1:2" ht="16.2" customHeight="1" x14ac:dyDescent="0.3">
      <c r="A68">
        <v>4.7686000000000002</v>
      </c>
      <c r="B68">
        <v>97.417100000000005</v>
      </c>
    </row>
    <row r="69" spans="1:2" ht="16.2" customHeight="1" x14ac:dyDescent="0.3">
      <c r="A69">
        <v>4.7647000000000004</v>
      </c>
      <c r="B69">
        <v>97.422399999999996</v>
      </c>
    </row>
    <row r="70" spans="1:2" ht="16.2" customHeight="1" x14ac:dyDescent="0.3">
      <c r="A70">
        <v>4.7549000000000001</v>
      </c>
      <c r="B70">
        <v>97.424400000000006</v>
      </c>
    </row>
    <row r="71" spans="1:2" ht="16.2" customHeight="1" x14ac:dyDescent="0.3">
      <c r="A71">
        <v>4.7595000000000001</v>
      </c>
      <c r="B71">
        <v>97.415099999999995</v>
      </c>
    </row>
    <row r="72" spans="1:2" ht="16.2" customHeight="1" x14ac:dyDescent="0.3">
      <c r="A72">
        <v>4.7594000000000003</v>
      </c>
      <c r="B72">
        <v>97.411100000000005</v>
      </c>
    </row>
    <row r="73" spans="1:2" ht="16.2" customHeight="1" x14ac:dyDescent="0.3">
      <c r="A73">
        <v>4.7558999999999996</v>
      </c>
      <c r="B73">
        <v>97.4071</v>
      </c>
    </row>
    <row r="74" spans="1:2" ht="16.2" customHeight="1" x14ac:dyDescent="0.3">
      <c r="A74">
        <v>4.7553999999999998</v>
      </c>
      <c r="B74">
        <v>97.403999999999996</v>
      </c>
    </row>
    <row r="75" spans="1:2" ht="16.2" customHeight="1" x14ac:dyDescent="0.3">
      <c r="A75">
        <v>4.7595999999999998</v>
      </c>
      <c r="B75">
        <v>97.399199999999993</v>
      </c>
    </row>
    <row r="76" spans="1:2" ht="16.2" customHeight="1" x14ac:dyDescent="0.3">
      <c r="A76">
        <v>4.7601000000000004</v>
      </c>
      <c r="B76">
        <v>97.388000000000005</v>
      </c>
    </row>
    <row r="77" spans="1:2" ht="16.2" customHeight="1" x14ac:dyDescent="0.3">
      <c r="A77">
        <v>4.7674000000000003</v>
      </c>
      <c r="B77">
        <v>97.387900000000002</v>
      </c>
    </row>
    <row r="78" spans="1:2" ht="16.2" customHeight="1" x14ac:dyDescent="0.3">
      <c r="A78">
        <v>4.7689000000000004</v>
      </c>
      <c r="B78">
        <v>97.386200000000002</v>
      </c>
    </row>
    <row r="79" spans="1:2" ht="16.2" customHeight="1" x14ac:dyDescent="0.3">
      <c r="A79">
        <v>4.7689000000000004</v>
      </c>
      <c r="B79">
        <v>97.369100000000003</v>
      </c>
    </row>
    <row r="80" spans="1:2" ht="16.2" customHeight="1" x14ac:dyDescent="0.3">
      <c r="A80">
        <v>4.7667000000000002</v>
      </c>
      <c r="B80">
        <v>97.365399999999994</v>
      </c>
    </row>
    <row r="81" spans="1:2" ht="16.2" customHeight="1" x14ac:dyDescent="0.3">
      <c r="A81">
        <v>4.7671000000000001</v>
      </c>
      <c r="B81">
        <v>97.3613</v>
      </c>
    </row>
    <row r="82" spans="1:2" ht="16.2" customHeight="1" x14ac:dyDescent="0.3">
      <c r="A82">
        <v>4.7690999999999999</v>
      </c>
      <c r="B82">
        <v>97.360799999999998</v>
      </c>
    </row>
    <row r="83" spans="1:2" ht="16.2" customHeight="1" x14ac:dyDescent="0.3">
      <c r="A83">
        <v>4.7782999999999998</v>
      </c>
      <c r="B83">
        <v>97.366</v>
      </c>
    </row>
    <row r="84" spans="1:2" ht="16.2" customHeight="1" x14ac:dyDescent="0.3">
      <c r="A84">
        <v>4.7817999999999996</v>
      </c>
      <c r="B84">
        <v>97.365600000000001</v>
      </c>
    </row>
    <row r="85" spans="1:2" ht="16.2" customHeight="1" x14ac:dyDescent="0.3">
      <c r="A85">
        <v>4.7834000000000003</v>
      </c>
      <c r="B85">
        <v>97.363500000000002</v>
      </c>
    </row>
    <row r="86" spans="1:2" ht="16.2" customHeight="1" x14ac:dyDescent="0.3">
      <c r="A86">
        <v>4.8742999999999999</v>
      </c>
      <c r="B86">
        <v>97.370599999999996</v>
      </c>
    </row>
    <row r="87" spans="1:2" ht="16.2" customHeight="1" x14ac:dyDescent="0.3">
      <c r="A87">
        <v>4.8735999999999997</v>
      </c>
      <c r="B87">
        <v>97.384</v>
      </c>
    </row>
    <row r="88" spans="1:2" ht="16.2" customHeight="1" x14ac:dyDescent="0.3">
      <c r="A88">
        <v>4.8785999999999996</v>
      </c>
      <c r="B88">
        <v>97.399500000000003</v>
      </c>
    </row>
    <row r="89" spans="1:2" ht="16.2" customHeight="1" x14ac:dyDescent="0.3">
      <c r="A89">
        <v>4.8852000000000002</v>
      </c>
      <c r="B89">
        <v>97.403099999999995</v>
      </c>
    </row>
    <row r="90" spans="1:2" ht="16.2" customHeight="1" x14ac:dyDescent="0.3">
      <c r="A90">
        <v>4.8901000000000003</v>
      </c>
      <c r="B90">
        <v>97.412899999999993</v>
      </c>
    </row>
    <row r="91" spans="1:2" ht="16.2" customHeight="1" x14ac:dyDescent="0.3">
      <c r="A91">
        <v>4.8963000000000001</v>
      </c>
      <c r="B91">
        <v>97.413300000000007</v>
      </c>
    </row>
    <row r="92" spans="1:2" ht="16.2" customHeight="1" x14ac:dyDescent="0.3">
      <c r="A92">
        <v>4.9137000000000004</v>
      </c>
      <c r="B92">
        <v>97.434100000000001</v>
      </c>
    </row>
    <row r="93" spans="1:2" ht="16.2" customHeight="1" x14ac:dyDescent="0.3">
      <c r="A93">
        <v>4.9314</v>
      </c>
      <c r="B93">
        <v>97.440700000000007</v>
      </c>
    </row>
    <row r="94" spans="1:2" ht="16.2" customHeight="1" x14ac:dyDescent="0.3">
      <c r="A94">
        <v>4.9353999999999996</v>
      </c>
      <c r="B94">
        <v>97.451999999999998</v>
      </c>
    </row>
    <row r="95" spans="1:2" ht="16.2" customHeight="1" x14ac:dyDescent="0.3">
      <c r="A95">
        <v>4.9412000000000003</v>
      </c>
      <c r="B95">
        <v>97.451400000000007</v>
      </c>
    </row>
    <row r="96" spans="1:2" ht="16.2" customHeight="1" x14ac:dyDescent="0.3">
      <c r="A96">
        <v>4.9481000000000002</v>
      </c>
      <c r="B96">
        <v>97.458500000000001</v>
      </c>
    </row>
    <row r="97" spans="1:2" ht="16.2" customHeight="1" x14ac:dyDescent="0.3">
      <c r="A97">
        <v>4.9625000000000004</v>
      </c>
      <c r="B97">
        <v>97.465599999999995</v>
      </c>
    </row>
    <row r="98" spans="1:2" ht="16.2" customHeight="1" x14ac:dyDescent="0.3">
      <c r="A98">
        <v>4.9679000000000002</v>
      </c>
      <c r="B98">
        <v>97.473799999999997</v>
      </c>
    </row>
    <row r="99" spans="1:2" ht="16.2" customHeight="1" x14ac:dyDescent="0.3">
      <c r="A99">
        <v>4.9775</v>
      </c>
      <c r="B99">
        <v>97.476100000000002</v>
      </c>
    </row>
    <row r="100" spans="1:2" ht="16.2" customHeight="1" x14ac:dyDescent="0.3">
      <c r="A100">
        <v>4.9847000000000001</v>
      </c>
      <c r="B100">
        <v>97.473799999999997</v>
      </c>
    </row>
    <row r="101" spans="1:2" ht="16.2" customHeight="1" x14ac:dyDescent="0.3">
      <c r="A101">
        <v>4.9993999999999996</v>
      </c>
      <c r="B101">
        <v>97.480400000000003</v>
      </c>
    </row>
    <row r="102" spans="1:2" ht="16.2" customHeight="1" x14ac:dyDescent="0.3">
      <c r="A102">
        <v>5.0517000000000003</v>
      </c>
      <c r="B102">
        <v>97.487799999999993</v>
      </c>
    </row>
    <row r="103" spans="1:2" ht="16.2" customHeight="1" x14ac:dyDescent="0.3">
      <c r="A103">
        <v>5.0528000000000004</v>
      </c>
      <c r="B103">
        <v>97.485299999999995</v>
      </c>
    </row>
    <row r="104" spans="1:2" ht="16.2" customHeight="1" x14ac:dyDescent="0.3">
      <c r="A104">
        <v>5.0605000000000002</v>
      </c>
      <c r="B104">
        <v>97.487200000000001</v>
      </c>
    </row>
    <row r="105" spans="1:2" ht="16.2" customHeight="1" x14ac:dyDescent="0.3">
      <c r="A105">
        <v>5.0636999999999999</v>
      </c>
      <c r="B105">
        <v>97.481700000000004</v>
      </c>
    </row>
    <row r="106" spans="1:2" ht="16.2" customHeight="1" x14ac:dyDescent="0.3">
      <c r="A106">
        <v>5.0679999999999996</v>
      </c>
      <c r="B106">
        <v>97.478499999999997</v>
      </c>
    </row>
    <row r="107" spans="1:2" ht="16.2" customHeight="1" x14ac:dyDescent="0.3">
      <c r="A107">
        <v>5.0715000000000003</v>
      </c>
      <c r="B107">
        <v>97.479799999999997</v>
      </c>
    </row>
    <row r="108" spans="1:2" ht="16.2" customHeight="1" x14ac:dyDescent="0.3">
      <c r="A108">
        <v>5.0777000000000001</v>
      </c>
      <c r="B108">
        <v>97.475499999999997</v>
      </c>
    </row>
    <row r="109" spans="1:2" ht="16.2" customHeight="1" x14ac:dyDescent="0.3">
      <c r="A109">
        <v>5.0871000000000004</v>
      </c>
      <c r="B109">
        <v>97.479600000000005</v>
      </c>
    </row>
    <row r="110" spans="1:2" ht="16.2" customHeight="1" x14ac:dyDescent="0.3">
      <c r="A110">
        <v>5.0792999999999999</v>
      </c>
      <c r="B110">
        <v>97.483400000000003</v>
      </c>
    </row>
    <row r="111" spans="1:2" ht="16.2" customHeight="1" x14ac:dyDescent="0.3">
      <c r="A111">
        <v>5.0778999999999996</v>
      </c>
      <c r="B111">
        <v>97.486400000000003</v>
      </c>
    </row>
    <row r="112" spans="1:2" ht="16.2" customHeight="1" x14ac:dyDescent="0.3">
      <c r="A112">
        <v>5.0788000000000002</v>
      </c>
      <c r="B112">
        <v>97.488500000000002</v>
      </c>
    </row>
    <row r="113" spans="1:2" ht="16.2" customHeight="1" x14ac:dyDescent="0.3">
      <c r="A113">
        <v>5.0815000000000001</v>
      </c>
      <c r="B113">
        <v>97.487799999999993</v>
      </c>
    </row>
    <row r="114" spans="1:2" ht="16.2" customHeight="1" x14ac:dyDescent="0.3">
      <c r="A114">
        <v>5.0861000000000001</v>
      </c>
      <c r="B114">
        <v>97.490600000000001</v>
      </c>
    </row>
    <row r="115" spans="1:2" ht="16.2" customHeight="1" x14ac:dyDescent="0.3">
      <c r="A115">
        <v>5.0871000000000004</v>
      </c>
      <c r="B115">
        <v>97.494100000000003</v>
      </c>
    </row>
    <row r="116" spans="1:2" ht="16.2" customHeight="1" x14ac:dyDescent="0.3">
      <c r="A116">
        <v>5.0816999999999997</v>
      </c>
      <c r="B116">
        <v>97.497399999999999</v>
      </c>
    </row>
    <row r="117" spans="1:2" ht="16.2" customHeight="1" x14ac:dyDescent="0.3">
      <c r="A117">
        <v>5.0777000000000001</v>
      </c>
      <c r="B117">
        <v>97.495099999999994</v>
      </c>
    </row>
    <row r="118" spans="1:2" ht="16.2" customHeight="1" x14ac:dyDescent="0.3">
      <c r="A118">
        <v>5.0750000000000002</v>
      </c>
      <c r="B118">
        <v>97.491200000000006</v>
      </c>
    </row>
    <row r="119" spans="1:2" ht="16.2" customHeight="1" x14ac:dyDescent="0.3">
      <c r="A119">
        <v>5.0716000000000001</v>
      </c>
      <c r="B119">
        <v>97.491699999999994</v>
      </c>
    </row>
    <row r="120" spans="1:2" ht="16.2" customHeight="1" x14ac:dyDescent="0.3">
      <c r="A120">
        <v>5.0734000000000004</v>
      </c>
      <c r="B120">
        <v>97.496300000000005</v>
      </c>
    </row>
    <row r="121" spans="1:2" ht="16.2" customHeight="1" x14ac:dyDescent="0.3">
      <c r="A121">
        <v>5.0781000000000001</v>
      </c>
      <c r="B121">
        <v>97.499300000000005</v>
      </c>
    </row>
    <row r="122" spans="1:2" ht="16.2" customHeight="1" x14ac:dyDescent="0.3">
      <c r="A122">
        <v>5.0782999999999996</v>
      </c>
      <c r="B122">
        <v>97.501000000000005</v>
      </c>
    </row>
    <row r="123" spans="1:2" ht="16.2" customHeight="1" x14ac:dyDescent="0.3">
      <c r="A123">
        <v>5.0685000000000002</v>
      </c>
      <c r="B123">
        <v>97.498500000000007</v>
      </c>
    </row>
    <row r="124" spans="1:2" ht="16.2" customHeight="1" x14ac:dyDescent="0.3">
      <c r="A124">
        <v>5.0693999999999999</v>
      </c>
      <c r="B124">
        <v>97.506</v>
      </c>
    </row>
    <row r="125" spans="1:2" ht="16.2" customHeight="1" x14ac:dyDescent="0.3">
      <c r="A125">
        <v>5.0747</v>
      </c>
      <c r="B125">
        <v>97.505799999999994</v>
      </c>
    </row>
    <row r="126" spans="1:2" ht="16.2" customHeight="1" x14ac:dyDescent="0.3">
      <c r="A126">
        <v>5.0753000000000004</v>
      </c>
      <c r="B126">
        <v>97.507599999999996</v>
      </c>
    </row>
    <row r="127" spans="1:2" ht="16.2" customHeight="1" x14ac:dyDescent="0.3">
      <c r="A127">
        <v>5.0731000000000002</v>
      </c>
      <c r="B127">
        <v>97.509600000000006</v>
      </c>
    </row>
    <row r="128" spans="1:2" ht="16.2" customHeight="1" x14ac:dyDescent="0.3">
      <c r="A128">
        <v>5.0679999999999996</v>
      </c>
      <c r="B128">
        <v>97.508799999999994</v>
      </c>
    </row>
    <row r="129" spans="1:2" ht="16.2" customHeight="1" x14ac:dyDescent="0.3">
      <c r="A129">
        <v>5.0701999999999998</v>
      </c>
      <c r="B129">
        <v>97.513599999999997</v>
      </c>
    </row>
    <row r="130" spans="1:2" ht="16.2" customHeight="1" x14ac:dyDescent="0.3">
      <c r="A130">
        <v>5.0656999999999996</v>
      </c>
      <c r="B130">
        <v>97.5154</v>
      </c>
    </row>
    <row r="131" spans="1:2" ht="16.2" customHeight="1" x14ac:dyDescent="0.3">
      <c r="A131">
        <v>5.0568999999999997</v>
      </c>
      <c r="B131">
        <v>97.514799999999994</v>
      </c>
    </row>
    <row r="132" spans="1:2" ht="16.2" customHeight="1" x14ac:dyDescent="0.3">
      <c r="A132">
        <v>5.0591999999999997</v>
      </c>
      <c r="B132">
        <v>97.513199999999998</v>
      </c>
    </row>
    <row r="133" spans="1:2" ht="16.2" customHeight="1" x14ac:dyDescent="0.3">
      <c r="A133">
        <v>5.0646000000000004</v>
      </c>
      <c r="B133">
        <v>97.514499999999998</v>
      </c>
    </row>
    <row r="134" spans="1:2" ht="16.2" customHeight="1" x14ac:dyDescent="0.3">
      <c r="A134">
        <v>5.0659000000000001</v>
      </c>
      <c r="B134">
        <v>97.513000000000005</v>
      </c>
    </row>
    <row r="135" spans="1:2" ht="16.2" customHeight="1" x14ac:dyDescent="0.3">
      <c r="A135">
        <v>5.0654000000000003</v>
      </c>
      <c r="B135">
        <v>97.509900000000002</v>
      </c>
    </row>
    <row r="136" spans="1:2" ht="16.2" customHeight="1" x14ac:dyDescent="0.3">
      <c r="A136">
        <v>5.0621</v>
      </c>
      <c r="B136">
        <v>97.506799999999998</v>
      </c>
    </row>
    <row r="137" spans="1:2" ht="16.2" customHeight="1" x14ac:dyDescent="0.3">
      <c r="A137">
        <v>5.0591999999999997</v>
      </c>
      <c r="B137">
        <v>97.507300000000001</v>
      </c>
    </row>
    <row r="138" spans="1:2" ht="16.2" customHeight="1" x14ac:dyDescent="0.3">
      <c r="A138">
        <v>5.0564999999999998</v>
      </c>
      <c r="B138">
        <v>97.511600000000001</v>
      </c>
    </row>
    <row r="139" spans="1:2" ht="16.2" customHeight="1" x14ac:dyDescent="0.3">
      <c r="A139">
        <v>5.0515999999999996</v>
      </c>
      <c r="B139">
        <v>97.513800000000003</v>
      </c>
    </row>
    <row r="140" spans="1:2" ht="16.2" customHeight="1" x14ac:dyDescent="0.3">
      <c r="A140">
        <v>5.0502000000000002</v>
      </c>
      <c r="B140">
        <v>97.511899999999997</v>
      </c>
    </row>
    <row r="141" spans="1:2" ht="16.2" customHeight="1" x14ac:dyDescent="0.3">
      <c r="A141">
        <v>5.0548999999999999</v>
      </c>
      <c r="B141">
        <v>97.505600000000001</v>
      </c>
    </row>
    <row r="142" spans="1:2" ht="16.2" customHeight="1" x14ac:dyDescent="0.3">
      <c r="A142">
        <v>5.0510999999999999</v>
      </c>
      <c r="B142">
        <v>97.498000000000005</v>
      </c>
    </row>
    <row r="143" spans="1:2" ht="16.2" customHeight="1" x14ac:dyDescent="0.3">
      <c r="A143">
        <v>5.0496999999999996</v>
      </c>
      <c r="B143">
        <v>97.497799999999998</v>
      </c>
    </row>
    <row r="144" spans="1:2" ht="16.2" customHeight="1" x14ac:dyDescent="0.3">
      <c r="A144">
        <v>5.0472999999999999</v>
      </c>
      <c r="B144">
        <v>97.505399999999995</v>
      </c>
    </row>
    <row r="145" spans="1:2" ht="16.2" customHeight="1" x14ac:dyDescent="0.3">
      <c r="A145">
        <v>5.0457000000000001</v>
      </c>
      <c r="B145">
        <v>97.505300000000005</v>
      </c>
    </row>
    <row r="146" spans="1:2" ht="16.2" customHeight="1" x14ac:dyDescent="0.3">
      <c r="A146">
        <v>5.0433000000000003</v>
      </c>
      <c r="B146">
        <v>97.500200000000007</v>
      </c>
    </row>
    <row r="147" spans="1:2" ht="16.2" customHeight="1" x14ac:dyDescent="0.3">
      <c r="A147">
        <v>5.0385999999999997</v>
      </c>
      <c r="B147">
        <v>97.499899999999997</v>
      </c>
    </row>
    <row r="148" spans="1:2" ht="16.2" customHeight="1" x14ac:dyDescent="0.3">
      <c r="A148">
        <v>5.0380000000000003</v>
      </c>
      <c r="B148">
        <v>97.503299999999996</v>
      </c>
    </row>
    <row r="149" spans="1:2" ht="16.2" customHeight="1" x14ac:dyDescent="0.3">
      <c r="A149">
        <v>5.0442</v>
      </c>
      <c r="B149">
        <v>97.506299999999996</v>
      </c>
    </row>
    <row r="150" spans="1:2" ht="16.2" customHeight="1" x14ac:dyDescent="0.3">
      <c r="A150">
        <v>5.0442</v>
      </c>
      <c r="B150">
        <v>97.507599999999996</v>
      </c>
    </row>
    <row r="151" spans="1:2" ht="16.2" customHeight="1" x14ac:dyDescent="0.3">
      <c r="A151">
        <v>5.0308999999999999</v>
      </c>
      <c r="B151">
        <v>97.514600000000002</v>
      </c>
    </row>
    <row r="152" spans="1:2" ht="16.2" customHeight="1" x14ac:dyDescent="0.3">
      <c r="A152">
        <v>5.0292000000000003</v>
      </c>
      <c r="B152">
        <v>97.513499999999993</v>
      </c>
    </row>
    <row r="153" spans="1:2" ht="16.2" customHeight="1" x14ac:dyDescent="0.3">
      <c r="A153">
        <v>5.0290999999999997</v>
      </c>
      <c r="B153">
        <v>97.507099999999994</v>
      </c>
    </row>
    <row r="154" spans="1:2" ht="16.2" customHeight="1" x14ac:dyDescent="0.3">
      <c r="A154">
        <v>5.0225</v>
      </c>
      <c r="B154">
        <v>97.506500000000003</v>
      </c>
    </row>
    <row r="155" spans="1:2" ht="16.2" customHeight="1" x14ac:dyDescent="0.3">
      <c r="A155">
        <v>5.0172999999999996</v>
      </c>
      <c r="B155">
        <v>97.502899999999997</v>
      </c>
    </row>
    <row r="156" spans="1:2" ht="16.2" customHeight="1" x14ac:dyDescent="0.3">
      <c r="A156">
        <v>5.0164</v>
      </c>
      <c r="B156">
        <v>97.495500000000007</v>
      </c>
    </row>
    <row r="157" spans="1:2" ht="16.2" customHeight="1" x14ac:dyDescent="0.3">
      <c r="A157">
        <v>5.0141</v>
      </c>
      <c r="B157">
        <v>97.493399999999994</v>
      </c>
    </row>
    <row r="158" spans="1:2" ht="16.2" customHeight="1" x14ac:dyDescent="0.3">
      <c r="A158">
        <v>5.0106999999999999</v>
      </c>
      <c r="B158">
        <v>97.495500000000007</v>
      </c>
    </row>
    <row r="159" spans="1:2" ht="16.2" customHeight="1" x14ac:dyDescent="0.3">
      <c r="A159">
        <v>5.0128000000000004</v>
      </c>
      <c r="B159">
        <v>97.501099999999994</v>
      </c>
    </row>
    <row r="160" spans="1:2" ht="16.2" customHeight="1" x14ac:dyDescent="0.3">
      <c r="A160">
        <v>5.0115999999999996</v>
      </c>
      <c r="B160">
        <v>97.504199999999997</v>
      </c>
    </row>
    <row r="161" spans="1:2" ht="16.2" customHeight="1" x14ac:dyDescent="0.3">
      <c r="A161">
        <v>5.0056000000000003</v>
      </c>
      <c r="B161">
        <v>97.505399999999995</v>
      </c>
    </row>
    <row r="162" spans="1:2" ht="16.2" customHeight="1" x14ac:dyDescent="0.3">
      <c r="A162">
        <v>5.0025000000000004</v>
      </c>
      <c r="B162">
        <v>97.501999999999995</v>
      </c>
    </row>
    <row r="163" spans="1:2" ht="16.2" customHeight="1" x14ac:dyDescent="0.3">
      <c r="A163">
        <v>5.0002000000000004</v>
      </c>
      <c r="B163">
        <v>97.502399999999994</v>
      </c>
    </row>
    <row r="164" spans="1:2" ht="16.2" customHeight="1" x14ac:dyDescent="0.3">
      <c r="A164">
        <v>4.9981999999999998</v>
      </c>
      <c r="B164">
        <v>97.507400000000004</v>
      </c>
    </row>
    <row r="165" spans="1:2" ht="16.2" customHeight="1" x14ac:dyDescent="0.3">
      <c r="A165">
        <v>4.9965000000000002</v>
      </c>
      <c r="B165">
        <v>97.508099999999999</v>
      </c>
    </row>
    <row r="166" spans="1:2" ht="16.2" customHeight="1" x14ac:dyDescent="0.3">
      <c r="A166">
        <v>4.9913999999999996</v>
      </c>
      <c r="B166">
        <v>97.5017</v>
      </c>
    </row>
    <row r="167" spans="1:2" ht="16.2" customHeight="1" x14ac:dyDescent="0.3">
      <c r="A167">
        <v>4.9912000000000001</v>
      </c>
      <c r="B167">
        <v>97.497500000000002</v>
      </c>
    </row>
    <row r="168" spans="1:2" ht="16.2" customHeight="1" x14ac:dyDescent="0.3">
      <c r="A168">
        <v>4.9829999999999997</v>
      </c>
      <c r="B168">
        <v>97.497799999999998</v>
      </c>
    </row>
    <row r="169" spans="1:2" ht="16.2" customHeight="1" x14ac:dyDescent="0.3">
      <c r="A169">
        <v>4.9789000000000003</v>
      </c>
      <c r="B169">
        <v>97.491200000000006</v>
      </c>
    </row>
    <row r="170" spans="1:2" ht="16.2" customHeight="1" x14ac:dyDescent="0.3">
      <c r="A170">
        <v>4.9759000000000002</v>
      </c>
      <c r="B170">
        <v>97.493200000000002</v>
      </c>
    </row>
    <row r="171" spans="1:2" ht="16.2" customHeight="1" x14ac:dyDescent="0.3">
      <c r="A171">
        <v>4.9775999999999998</v>
      </c>
      <c r="B171">
        <v>97.497</v>
      </c>
    </row>
    <row r="172" spans="1:2" ht="16.2" customHeight="1" x14ac:dyDescent="0.3">
      <c r="A172">
        <v>4.9767000000000001</v>
      </c>
      <c r="B172">
        <v>97.499300000000005</v>
      </c>
    </row>
    <row r="173" spans="1:2" ht="16.2" customHeight="1" x14ac:dyDescent="0.3">
      <c r="A173">
        <v>4.9702999999999999</v>
      </c>
      <c r="B173">
        <v>97.499399999999994</v>
      </c>
    </row>
    <row r="174" spans="1:2" ht="16.2" customHeight="1" x14ac:dyDescent="0.3">
      <c r="A174">
        <v>4.9676</v>
      </c>
      <c r="B174">
        <v>97.501800000000003</v>
      </c>
    </row>
    <row r="175" spans="1:2" ht="16.2" customHeight="1" x14ac:dyDescent="0.3">
      <c r="A175">
        <v>4.9648000000000003</v>
      </c>
      <c r="B175">
        <v>97.500500000000002</v>
      </c>
    </row>
    <row r="176" spans="1:2" ht="16.2" customHeight="1" x14ac:dyDescent="0.3">
      <c r="A176">
        <v>4.9641000000000002</v>
      </c>
      <c r="B176">
        <v>97.4983</v>
      </c>
    </row>
    <row r="177" spans="1:2" ht="16.2" customHeight="1" x14ac:dyDescent="0.3">
      <c r="A177">
        <v>4.9673999999999996</v>
      </c>
      <c r="B177">
        <v>97.496099999999998</v>
      </c>
    </row>
    <row r="178" spans="1:2" ht="16.2" customHeight="1" x14ac:dyDescent="0.3">
      <c r="A178">
        <v>4.9676999999999998</v>
      </c>
      <c r="B178">
        <v>97.494200000000006</v>
      </c>
    </row>
    <row r="179" spans="1:2" ht="16.2" customHeight="1" x14ac:dyDescent="0.3">
      <c r="A179">
        <v>4.9637000000000002</v>
      </c>
      <c r="B179">
        <v>97.492500000000007</v>
      </c>
    </row>
    <row r="180" spans="1:2" ht="16.2" customHeight="1" x14ac:dyDescent="0.3">
      <c r="A180">
        <v>4.9634999999999998</v>
      </c>
      <c r="B180">
        <v>97.488399999999999</v>
      </c>
    </row>
    <row r="181" spans="1:2" ht="16.2" customHeight="1" x14ac:dyDescent="0.3">
      <c r="A181">
        <v>4.9611000000000001</v>
      </c>
      <c r="B181">
        <v>97.485100000000003</v>
      </c>
    </row>
    <row r="182" spans="1:2" ht="16.2" customHeight="1" x14ac:dyDescent="0.3">
      <c r="A182">
        <v>4.9591000000000003</v>
      </c>
      <c r="B182">
        <v>97.486699999999999</v>
      </c>
    </row>
    <row r="183" spans="1:2" ht="16.2" customHeight="1" x14ac:dyDescent="0.3">
      <c r="A183">
        <v>4.9599000000000002</v>
      </c>
      <c r="B183">
        <v>97.490099999999998</v>
      </c>
    </row>
    <row r="184" spans="1:2" ht="16.2" customHeight="1" x14ac:dyDescent="0.3">
      <c r="A184">
        <v>4.9569999999999999</v>
      </c>
      <c r="B184">
        <v>97.496700000000004</v>
      </c>
    </row>
    <row r="185" spans="1:2" ht="16.2" customHeight="1" x14ac:dyDescent="0.3">
      <c r="A185">
        <v>4.9608999999999996</v>
      </c>
      <c r="B185">
        <v>97.502799999999993</v>
      </c>
    </row>
    <row r="186" spans="1:2" ht="16.2" customHeight="1" x14ac:dyDescent="0.3">
      <c r="A186">
        <v>4.9595000000000002</v>
      </c>
      <c r="B186">
        <v>97.504900000000006</v>
      </c>
    </row>
    <row r="187" spans="1:2" ht="16.2" customHeight="1" x14ac:dyDescent="0.3">
      <c r="A187">
        <v>4.9579000000000004</v>
      </c>
      <c r="B187">
        <v>97.504400000000004</v>
      </c>
    </row>
    <row r="188" spans="1:2" ht="16.2" customHeight="1" x14ac:dyDescent="0.3">
      <c r="A188">
        <v>4.9550999999999998</v>
      </c>
      <c r="B188">
        <v>97.498900000000006</v>
      </c>
    </row>
    <row r="189" spans="1:2" ht="16.2" customHeight="1" x14ac:dyDescent="0.3">
      <c r="A189">
        <v>4.9476000000000004</v>
      </c>
      <c r="B189">
        <v>97.497100000000003</v>
      </c>
    </row>
    <row r="190" spans="1:2" ht="16.2" customHeight="1" x14ac:dyDescent="0.3">
      <c r="A190">
        <v>4.9474</v>
      </c>
      <c r="B190">
        <v>97.492000000000004</v>
      </c>
    </row>
    <row r="191" spans="1:2" ht="16.2" customHeight="1" x14ac:dyDescent="0.3">
      <c r="A191">
        <v>4.9414999999999996</v>
      </c>
      <c r="B191">
        <v>97.487399999999994</v>
      </c>
    </row>
    <row r="192" spans="1:2" ht="16.2" customHeight="1" x14ac:dyDescent="0.3">
      <c r="A192">
        <v>4.9451000000000001</v>
      </c>
      <c r="B192">
        <v>97.483900000000006</v>
      </c>
    </row>
    <row r="193" spans="1:2" ht="16.2" customHeight="1" x14ac:dyDescent="0.3">
      <c r="A193">
        <v>4.9409999999999998</v>
      </c>
      <c r="B193">
        <v>97.477500000000006</v>
      </c>
    </row>
    <row r="194" spans="1:2" ht="16.2" customHeight="1" x14ac:dyDescent="0.3">
      <c r="A194">
        <v>4.9478</v>
      </c>
      <c r="B194">
        <v>97.475399999999993</v>
      </c>
    </row>
    <row r="195" spans="1:2" ht="16.2" customHeight="1" x14ac:dyDescent="0.3">
      <c r="A195">
        <v>4.9474999999999998</v>
      </c>
      <c r="B195">
        <v>97.471900000000005</v>
      </c>
    </row>
    <row r="196" spans="1:2" ht="16.2" customHeight="1" x14ac:dyDescent="0.3">
      <c r="A196">
        <v>4.9416000000000002</v>
      </c>
      <c r="B196">
        <v>97.473500000000001</v>
      </c>
    </row>
    <row r="197" spans="1:2" ht="16.2" customHeight="1" x14ac:dyDescent="0.3">
      <c r="A197">
        <v>4.9297000000000004</v>
      </c>
      <c r="B197">
        <v>97.467600000000004</v>
      </c>
    </row>
    <row r="198" spans="1:2" ht="16.2" customHeight="1" x14ac:dyDescent="0.3">
      <c r="A198">
        <v>4.9267000000000003</v>
      </c>
      <c r="B198">
        <v>97.471699999999998</v>
      </c>
    </row>
    <row r="199" spans="1:2" ht="16.2" customHeight="1" x14ac:dyDescent="0.3">
      <c r="A199">
        <v>4.9234</v>
      </c>
      <c r="B199">
        <v>97.473399999999998</v>
      </c>
    </row>
    <row r="200" spans="1:2" ht="16.2" customHeight="1" x14ac:dyDescent="0.3">
      <c r="A200">
        <v>4.9172000000000002</v>
      </c>
      <c r="B200">
        <v>97.465800000000002</v>
      </c>
    </row>
    <row r="201" spans="1:2" ht="16.2" customHeight="1" x14ac:dyDescent="0.3">
      <c r="A201">
        <v>4.9134000000000002</v>
      </c>
      <c r="B201">
        <v>97.467299999999994</v>
      </c>
    </row>
    <row r="202" spans="1:2" ht="16.2" customHeight="1" x14ac:dyDescent="0.3">
      <c r="A202">
        <v>4.9199000000000002</v>
      </c>
      <c r="B202">
        <v>97.471999999999994</v>
      </c>
    </row>
    <row r="203" spans="1:2" ht="16.2" customHeight="1" x14ac:dyDescent="0.3">
      <c r="A203">
        <v>4.9211</v>
      </c>
      <c r="B203">
        <v>97.476900000000001</v>
      </c>
    </row>
    <row r="204" spans="1:2" ht="16.2" customHeight="1" x14ac:dyDescent="0.3">
      <c r="A204">
        <v>4.92</v>
      </c>
      <c r="B204">
        <v>97.479299999999995</v>
      </c>
    </row>
    <row r="205" spans="1:2" ht="16.2" customHeight="1" x14ac:dyDescent="0.3">
      <c r="A205">
        <v>4.9177999999999997</v>
      </c>
      <c r="B205">
        <v>97.478099999999998</v>
      </c>
    </row>
    <row r="206" spans="1:2" ht="16.2" customHeight="1" x14ac:dyDescent="0.3">
      <c r="A206">
        <v>4.9180999999999999</v>
      </c>
      <c r="B206">
        <v>97.473600000000005</v>
      </c>
    </row>
    <row r="207" spans="1:2" ht="16.2" customHeight="1" x14ac:dyDescent="0.3">
      <c r="A207">
        <v>4.9150999999999998</v>
      </c>
      <c r="B207">
        <v>97.473299999999995</v>
      </c>
    </row>
    <row r="208" spans="1:2" ht="16.2" customHeight="1" x14ac:dyDescent="0.3">
      <c r="A208">
        <v>4.9130000000000003</v>
      </c>
      <c r="B208">
        <v>97.474699999999999</v>
      </c>
    </row>
    <row r="209" spans="1:2" ht="16.2" customHeight="1" x14ac:dyDescent="0.3">
      <c r="A209">
        <v>4.9142999999999999</v>
      </c>
      <c r="B209">
        <v>97.478099999999998</v>
      </c>
    </row>
    <row r="210" spans="1:2" ht="16.2" customHeight="1" x14ac:dyDescent="0.3">
      <c r="A210">
        <v>4.9112</v>
      </c>
      <c r="B210">
        <v>97.479699999999994</v>
      </c>
    </row>
    <row r="211" spans="1:2" ht="16.2" customHeight="1" x14ac:dyDescent="0.3">
      <c r="A211">
        <v>4.9097999999999997</v>
      </c>
      <c r="B211">
        <v>97.487700000000004</v>
      </c>
    </row>
    <row r="212" spans="1:2" ht="16.2" customHeight="1" x14ac:dyDescent="0.3">
      <c r="A212">
        <v>4.9051</v>
      </c>
      <c r="B212">
        <v>97.483500000000006</v>
      </c>
    </row>
    <row r="213" spans="1:2" ht="16.2" customHeight="1" x14ac:dyDescent="0.3">
      <c r="A213">
        <v>4.9023000000000003</v>
      </c>
      <c r="B213">
        <v>97.483699999999999</v>
      </c>
    </row>
    <row r="214" spans="1:2" ht="16.2" customHeight="1" x14ac:dyDescent="0.3">
      <c r="A214">
        <v>4.9066000000000001</v>
      </c>
      <c r="B214">
        <v>97.490600000000001</v>
      </c>
    </row>
    <row r="215" spans="1:2" ht="16.2" customHeight="1" x14ac:dyDescent="0.3">
      <c r="A215">
        <v>4.9010999999999996</v>
      </c>
      <c r="B215">
        <v>97.491900000000001</v>
      </c>
    </row>
    <row r="216" spans="1:2" ht="16.2" customHeight="1" x14ac:dyDescent="0.3">
      <c r="A216">
        <v>4.9004000000000003</v>
      </c>
      <c r="B216">
        <v>97.496099999999998</v>
      </c>
    </row>
    <row r="217" spans="1:2" ht="16.2" customHeight="1" x14ac:dyDescent="0.3">
      <c r="A217">
        <v>4.8978999999999999</v>
      </c>
      <c r="B217">
        <v>97.499099999999999</v>
      </c>
    </row>
    <row r="218" spans="1:2" ht="16.2" customHeight="1" x14ac:dyDescent="0.3">
      <c r="A218">
        <v>4.8948</v>
      </c>
      <c r="B218">
        <v>97.498699999999999</v>
      </c>
    </row>
    <row r="219" spans="1:2" ht="16.2" customHeight="1" x14ac:dyDescent="0.3">
      <c r="A219">
        <v>4.8884999999999996</v>
      </c>
      <c r="B219">
        <v>97.492800000000003</v>
      </c>
    </row>
    <row r="220" spans="1:2" ht="16.2" customHeight="1" x14ac:dyDescent="0.3">
      <c r="A220">
        <v>4.8863000000000003</v>
      </c>
      <c r="B220">
        <v>97.493200000000002</v>
      </c>
    </row>
    <row r="221" spans="1:2" ht="16.2" customHeight="1" x14ac:dyDescent="0.3">
      <c r="A221">
        <v>4.8868</v>
      </c>
      <c r="B221">
        <v>97.495999999999995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371-66CB-4810-9542-6938069955CE}">
  <dimension ref="A1:K12"/>
  <sheetViews>
    <sheetView workbookViewId="0">
      <selection activeCell="F1" sqref="F1:I1"/>
    </sheetView>
  </sheetViews>
  <sheetFormatPr defaultRowHeight="14.4" x14ac:dyDescent="0.3"/>
  <cols>
    <col min="1" max="1" width="10.88671875" style="3" customWidth="1"/>
    <col min="2" max="2" width="6.5546875" style="3" bestFit="1" customWidth="1"/>
    <col min="3" max="3" width="7.33203125" style="3" bestFit="1" customWidth="1"/>
    <col min="4" max="4" width="7" style="3" bestFit="1" customWidth="1"/>
    <col min="5" max="5" width="8.109375" style="3" bestFit="1" customWidth="1"/>
    <col min="6" max="6" width="6.5546875" style="3" bestFit="1" customWidth="1"/>
    <col min="7" max="7" width="7.33203125" style="3" bestFit="1" customWidth="1"/>
    <col min="8" max="8" width="7" style="3" bestFit="1" customWidth="1"/>
    <col min="9" max="9" width="8.109375" style="3" bestFit="1" customWidth="1"/>
    <col min="10" max="10" width="20.44140625" style="3" bestFit="1" customWidth="1"/>
    <col min="11" max="11" width="20.33203125" style="3" bestFit="1" customWidth="1"/>
    <col min="12" max="16384" width="8.88671875" style="3"/>
  </cols>
  <sheetData>
    <row r="1" spans="1:11" ht="28.8" customHeight="1" x14ac:dyDescent="0.3">
      <c r="A1" s="22" t="s">
        <v>3</v>
      </c>
      <c r="B1" s="22" t="s">
        <v>4</v>
      </c>
      <c r="C1" s="22"/>
      <c r="D1" s="22"/>
      <c r="E1" s="22"/>
      <c r="F1" s="22" t="s">
        <v>125</v>
      </c>
      <c r="G1" s="22"/>
      <c r="H1" s="22"/>
      <c r="I1" s="22"/>
      <c r="J1" s="22" t="s">
        <v>19</v>
      </c>
      <c r="K1" s="22" t="s">
        <v>20</v>
      </c>
    </row>
    <row r="2" spans="1:11" ht="57.6" x14ac:dyDescent="0.3">
      <c r="A2" s="22"/>
      <c r="B2" s="4" t="s">
        <v>15</v>
      </c>
      <c r="C2" s="4" t="s">
        <v>16</v>
      </c>
      <c r="D2" s="4" t="s">
        <v>17</v>
      </c>
      <c r="E2" s="4" t="s">
        <v>18</v>
      </c>
      <c r="F2" s="4" t="s">
        <v>15</v>
      </c>
      <c r="G2" s="4" t="s">
        <v>16</v>
      </c>
      <c r="H2" s="4" t="s">
        <v>17</v>
      </c>
      <c r="I2" s="4" t="s">
        <v>18</v>
      </c>
      <c r="J2" s="22"/>
      <c r="K2" s="22"/>
    </row>
    <row r="3" spans="1:11" x14ac:dyDescent="0.3">
      <c r="A3" s="5" t="s">
        <v>5</v>
      </c>
      <c r="B3" s="6">
        <v>26.9</v>
      </c>
      <c r="C3" s="6">
        <v>80</v>
      </c>
      <c r="D3" s="6">
        <v>0.4</v>
      </c>
      <c r="E3" s="6">
        <v>1</v>
      </c>
      <c r="F3" s="6">
        <v>26.9</v>
      </c>
      <c r="G3" s="6">
        <v>80</v>
      </c>
      <c r="H3" s="6">
        <v>0.4</v>
      </c>
      <c r="I3" s="6">
        <v>1</v>
      </c>
      <c r="J3" s="6">
        <f>B3*C3*D3*(1/(1-0.01))</f>
        <v>869.49494949494965</v>
      </c>
      <c r="K3" s="6">
        <f>F3*G3*H3*(1/(1-0.01))</f>
        <v>869.49494949494965</v>
      </c>
    </row>
    <row r="4" spans="1:11" ht="28.8" x14ac:dyDescent="0.3">
      <c r="A4" s="7" t="s">
        <v>6</v>
      </c>
      <c r="B4" s="8">
        <v>62.53</v>
      </c>
      <c r="C4" s="8">
        <v>70</v>
      </c>
      <c r="D4" s="8">
        <v>1</v>
      </c>
      <c r="E4" s="8">
        <v>1</v>
      </c>
      <c r="F4" s="8">
        <v>62.53</v>
      </c>
      <c r="G4" s="8">
        <v>70</v>
      </c>
      <c r="H4" s="8">
        <v>1</v>
      </c>
      <c r="I4" s="8">
        <v>1</v>
      </c>
      <c r="J4" s="8">
        <f t="shared" ref="J4:J12" si="0">B4*C4*D4*(1/(1-0.01))</f>
        <v>4421.3131313131316</v>
      </c>
      <c r="K4" s="8">
        <f t="shared" ref="K4:K12" si="1">F4*G4*H4*(1/(1-0.01))</f>
        <v>4421.3131313131316</v>
      </c>
    </row>
    <row r="5" spans="1:11" ht="43.2" x14ac:dyDescent="0.3">
      <c r="A5" s="7" t="s">
        <v>7</v>
      </c>
      <c r="B5" s="8">
        <v>62.53</v>
      </c>
      <c r="C5" s="8">
        <v>1800</v>
      </c>
      <c r="D5" s="8">
        <v>1</v>
      </c>
      <c r="E5" s="8">
        <v>1</v>
      </c>
      <c r="F5" s="8">
        <v>62.53</v>
      </c>
      <c r="G5" s="8">
        <v>1800</v>
      </c>
      <c r="H5" s="8">
        <v>1</v>
      </c>
      <c r="I5" s="8">
        <v>1</v>
      </c>
      <c r="J5" s="8">
        <f t="shared" si="0"/>
        <v>113690.9090909091</v>
      </c>
      <c r="K5" s="8">
        <f t="shared" si="1"/>
        <v>113690.9090909091</v>
      </c>
    </row>
    <row r="6" spans="1:11" ht="28.8" x14ac:dyDescent="0.3">
      <c r="A6" s="7" t="s">
        <v>8</v>
      </c>
      <c r="B6" s="8">
        <v>31.26</v>
      </c>
      <c r="C6" s="8">
        <v>1800</v>
      </c>
      <c r="D6" s="8">
        <v>0.2</v>
      </c>
      <c r="E6" s="8">
        <v>1</v>
      </c>
      <c r="F6" s="8">
        <v>125.06</v>
      </c>
      <c r="G6" s="8">
        <v>1800</v>
      </c>
      <c r="H6" s="8">
        <v>0.4</v>
      </c>
      <c r="I6" s="8">
        <v>1</v>
      </c>
      <c r="J6" s="8">
        <f t="shared" si="0"/>
        <v>11367.272727272728</v>
      </c>
      <c r="K6" s="8">
        <f t="shared" si="1"/>
        <v>90952.727272727294</v>
      </c>
    </row>
    <row r="7" spans="1:11" ht="28.8" x14ac:dyDescent="0.3">
      <c r="A7" s="7" t="s">
        <v>9</v>
      </c>
      <c r="B7" s="8">
        <v>31.26</v>
      </c>
      <c r="C7" s="8">
        <v>3600</v>
      </c>
      <c r="D7" s="8">
        <v>0.05</v>
      </c>
      <c r="E7" s="8">
        <v>1</v>
      </c>
      <c r="F7" s="8">
        <v>250.11</v>
      </c>
      <c r="G7" s="8">
        <v>3600</v>
      </c>
      <c r="H7" s="8">
        <v>0.95</v>
      </c>
      <c r="I7" s="8">
        <v>1</v>
      </c>
      <c r="J7" s="8">
        <f t="shared" si="0"/>
        <v>5683.636363636364</v>
      </c>
      <c r="K7" s="8">
        <f t="shared" si="1"/>
        <v>864016.36363636365</v>
      </c>
    </row>
    <row r="8" spans="1:11" ht="28.8" x14ac:dyDescent="0.3">
      <c r="A8" s="7" t="s">
        <v>10</v>
      </c>
      <c r="B8" s="8">
        <v>15.63</v>
      </c>
      <c r="C8" s="8">
        <v>7</v>
      </c>
      <c r="D8" s="8">
        <v>0.2</v>
      </c>
      <c r="E8" s="8">
        <v>1</v>
      </c>
      <c r="F8" s="8">
        <v>15.63</v>
      </c>
      <c r="G8" s="8">
        <v>7</v>
      </c>
      <c r="H8" s="8">
        <v>0.2</v>
      </c>
      <c r="I8" s="8">
        <v>1</v>
      </c>
      <c r="J8" s="8">
        <f t="shared" si="0"/>
        <v>22.103030303030309</v>
      </c>
      <c r="K8" s="8">
        <f t="shared" si="1"/>
        <v>22.103030303030309</v>
      </c>
    </row>
    <row r="9" spans="1:11" ht="28.8" x14ac:dyDescent="0.3">
      <c r="A9" s="7" t="s">
        <v>11</v>
      </c>
      <c r="B9" s="8">
        <v>62.53</v>
      </c>
      <c r="C9" s="8">
        <v>1800</v>
      </c>
      <c r="D9" s="8">
        <v>0.05</v>
      </c>
      <c r="E9" s="8">
        <v>1</v>
      </c>
      <c r="F9" s="8">
        <v>250.11</v>
      </c>
      <c r="G9" s="8">
        <v>1800</v>
      </c>
      <c r="H9" s="8">
        <v>0.05</v>
      </c>
      <c r="I9" s="8">
        <v>1</v>
      </c>
      <c r="J9" s="8">
        <f t="shared" si="0"/>
        <v>5684.5454545454559</v>
      </c>
      <c r="K9" s="8">
        <f t="shared" si="1"/>
        <v>22737.272727272732</v>
      </c>
    </row>
    <row r="10" spans="1:11" ht="28.8" x14ac:dyDescent="0.3">
      <c r="A10" s="7" t="s">
        <v>12</v>
      </c>
      <c r="B10" s="8">
        <v>140.69</v>
      </c>
      <c r="C10" s="8">
        <v>600</v>
      </c>
      <c r="D10" s="8">
        <v>1</v>
      </c>
      <c r="E10" s="8">
        <v>1</v>
      </c>
      <c r="F10" s="8">
        <v>750.34</v>
      </c>
      <c r="G10" s="8">
        <v>600</v>
      </c>
      <c r="H10" s="8">
        <v>1</v>
      </c>
      <c r="I10" s="8">
        <v>1</v>
      </c>
      <c r="J10" s="8">
        <f t="shared" si="0"/>
        <v>85266.666666666672</v>
      </c>
      <c r="K10" s="8">
        <f t="shared" si="1"/>
        <v>454751.5151515152</v>
      </c>
    </row>
    <row r="11" spans="1:11" x14ac:dyDescent="0.3">
      <c r="A11" s="7" t="s">
        <v>13</v>
      </c>
      <c r="B11" s="8">
        <v>140.69</v>
      </c>
      <c r="C11" s="8">
        <v>50</v>
      </c>
      <c r="D11" s="8">
        <v>1</v>
      </c>
      <c r="E11" s="8">
        <v>1</v>
      </c>
      <c r="F11" s="8">
        <v>750.34</v>
      </c>
      <c r="G11" s="8">
        <v>15</v>
      </c>
      <c r="H11" s="8">
        <v>1</v>
      </c>
      <c r="I11" s="8">
        <v>1</v>
      </c>
      <c r="J11" s="8">
        <f t="shared" si="0"/>
        <v>7105.5555555555557</v>
      </c>
      <c r="K11" s="8">
        <f t="shared" si="1"/>
        <v>11368.78787878788</v>
      </c>
    </row>
    <row r="12" spans="1:11" ht="28.8" x14ac:dyDescent="0.3">
      <c r="A12" s="9" t="s">
        <v>14</v>
      </c>
      <c r="B12" s="10">
        <v>250.11</v>
      </c>
      <c r="C12" s="10">
        <v>1200</v>
      </c>
      <c r="D12" s="10">
        <v>1</v>
      </c>
      <c r="E12" s="10">
        <v>1</v>
      </c>
      <c r="F12" s="10">
        <v>750.34</v>
      </c>
      <c r="G12" s="10">
        <v>1200</v>
      </c>
      <c r="H12" s="10">
        <v>1</v>
      </c>
      <c r="I12" s="10">
        <v>1</v>
      </c>
      <c r="J12" s="10">
        <f t="shared" si="0"/>
        <v>303163.63636363641</v>
      </c>
      <c r="K12" s="10">
        <f t="shared" si="1"/>
        <v>909503.03030303039</v>
      </c>
    </row>
  </sheetData>
  <mergeCells count="5">
    <mergeCell ref="B1:E1"/>
    <mergeCell ref="F1:I1"/>
    <mergeCell ref="J1:J2"/>
    <mergeCell ref="K1:K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7D56-B8E8-4CD4-8DBD-8CD01E56BAE7}">
  <dimension ref="A1:H14"/>
  <sheetViews>
    <sheetView workbookViewId="0">
      <selection activeCell="G4" sqref="G4"/>
    </sheetView>
  </sheetViews>
  <sheetFormatPr defaultRowHeight="14.4" x14ac:dyDescent="0.3"/>
  <cols>
    <col min="1" max="1" width="10.5546875" style="2" customWidth="1"/>
    <col min="2" max="2" width="11.88671875" style="2" customWidth="1"/>
    <col min="3" max="3" width="5.33203125" style="2" bestFit="1" customWidth="1"/>
    <col min="4" max="4" width="9.88671875" style="2" customWidth="1"/>
    <col min="5" max="6" width="17.6640625" style="2" customWidth="1"/>
    <col min="7" max="7" width="14.109375" style="2" customWidth="1"/>
    <col min="8" max="8" width="13.77734375" style="2" customWidth="1"/>
    <col min="9" max="16384" width="8.88671875" style="2"/>
  </cols>
  <sheetData>
    <row r="1" spans="1:8" x14ac:dyDescent="0.3">
      <c r="A1" s="22" t="s">
        <v>3</v>
      </c>
      <c r="B1" s="22" t="s">
        <v>21</v>
      </c>
      <c r="C1" s="22"/>
      <c r="D1" s="22"/>
      <c r="E1" s="22" t="s">
        <v>19</v>
      </c>
      <c r="F1" s="22" t="s">
        <v>20</v>
      </c>
      <c r="G1" s="22" t="s">
        <v>25</v>
      </c>
      <c r="H1" s="22" t="s">
        <v>28</v>
      </c>
    </row>
    <row r="2" spans="1:8" ht="45" customHeight="1" x14ac:dyDescent="0.3">
      <c r="A2" s="22"/>
      <c r="B2" s="4" t="s">
        <v>23</v>
      </c>
      <c r="C2" s="4" t="s">
        <v>22</v>
      </c>
      <c r="D2" s="4" t="s">
        <v>24</v>
      </c>
      <c r="E2" s="22"/>
      <c r="F2" s="22"/>
      <c r="G2" s="22"/>
      <c r="H2" s="22"/>
    </row>
    <row r="3" spans="1:8" x14ac:dyDescent="0.3">
      <c r="A3" s="5" t="s">
        <v>5</v>
      </c>
      <c r="B3" s="6">
        <v>50</v>
      </c>
      <c r="C3" s="6">
        <v>1</v>
      </c>
      <c r="D3" s="6">
        <v>10</v>
      </c>
      <c r="E3" s="6">
        <v>869.49494949494965</v>
      </c>
      <c r="F3" s="6">
        <v>869.49494949494965</v>
      </c>
      <c r="G3" s="6">
        <f>(E3*C3*(B3/100)*(1+(D3/100)))/3600</f>
        <v>0.13283950617283954</v>
      </c>
      <c r="H3" s="6">
        <f>(F3*C3*(B3/100)*(1+(D3/100)))/3600</f>
        <v>0.13283950617283954</v>
      </c>
    </row>
    <row r="4" spans="1:8" ht="28.8" x14ac:dyDescent="0.3">
      <c r="A4" s="7" t="s">
        <v>6</v>
      </c>
      <c r="B4" s="8">
        <v>10</v>
      </c>
      <c r="C4" s="8">
        <v>0.1</v>
      </c>
      <c r="D4" s="8">
        <v>10</v>
      </c>
      <c r="E4" s="8">
        <v>4421.3131313131316</v>
      </c>
      <c r="F4" s="8">
        <v>4421.3131313131316</v>
      </c>
      <c r="G4" s="8">
        <f t="shared" ref="G4:G12" si="0">(E4*C4*(B4/100)*(1+(D4/100)))/3600</f>
        <v>1.3509567901234571E-2</v>
      </c>
      <c r="H4" s="8">
        <f t="shared" ref="H4:H12" si="1">(F4*C4*(B4/100)*(1+(D4/100)))/3600</f>
        <v>1.3509567901234571E-2</v>
      </c>
    </row>
    <row r="5" spans="1:8" ht="28.8" x14ac:dyDescent="0.3">
      <c r="A5" s="7" t="s">
        <v>7</v>
      </c>
      <c r="B5" s="8">
        <v>10</v>
      </c>
      <c r="C5" s="8">
        <v>0.1</v>
      </c>
      <c r="D5" s="8">
        <v>10</v>
      </c>
      <c r="E5" s="8">
        <v>113690.9090909091</v>
      </c>
      <c r="F5" s="8">
        <v>113690.9090909091</v>
      </c>
      <c r="G5" s="8">
        <f t="shared" si="0"/>
        <v>0.34738888888888897</v>
      </c>
      <c r="H5" s="8">
        <f t="shared" si="1"/>
        <v>0.34738888888888897</v>
      </c>
    </row>
    <row r="6" spans="1:8" ht="28.8" x14ac:dyDescent="0.3">
      <c r="A6" s="7" t="s">
        <v>8</v>
      </c>
      <c r="B6" s="8">
        <v>10</v>
      </c>
      <c r="C6" s="8">
        <v>0.1</v>
      </c>
      <c r="D6" s="8">
        <v>10</v>
      </c>
      <c r="E6" s="8">
        <v>11367.272727272728</v>
      </c>
      <c r="F6" s="8">
        <v>90952.727272727294</v>
      </c>
      <c r="G6" s="8">
        <f t="shared" si="0"/>
        <v>3.4733333333333338E-2</v>
      </c>
      <c r="H6" s="8">
        <f t="shared" si="1"/>
        <v>0.27791111111111122</v>
      </c>
    </row>
    <row r="7" spans="1:8" ht="28.8" x14ac:dyDescent="0.3">
      <c r="A7" s="7" t="s">
        <v>9</v>
      </c>
      <c r="B7" s="8">
        <v>5</v>
      </c>
      <c r="C7" s="8">
        <v>0.1</v>
      </c>
      <c r="D7" s="8">
        <v>10</v>
      </c>
      <c r="E7" s="8">
        <v>5683.636363636364</v>
      </c>
      <c r="F7" s="8">
        <v>864016.36363636365</v>
      </c>
      <c r="G7" s="8">
        <f t="shared" si="0"/>
        <v>8.6833333333333346E-3</v>
      </c>
      <c r="H7" s="8">
        <f t="shared" si="1"/>
        <v>1.3200250000000002</v>
      </c>
    </row>
    <row r="8" spans="1:8" ht="28.8" x14ac:dyDescent="0.3">
      <c r="A8" s="7" t="s">
        <v>10</v>
      </c>
      <c r="B8" s="8">
        <v>25</v>
      </c>
      <c r="C8" s="8">
        <v>3</v>
      </c>
      <c r="D8" s="8">
        <v>10</v>
      </c>
      <c r="E8" s="8">
        <v>22.103030303030309</v>
      </c>
      <c r="F8" s="8">
        <v>22.103030303030309</v>
      </c>
      <c r="G8" s="8">
        <f t="shared" si="0"/>
        <v>5.0652777777777797E-3</v>
      </c>
      <c r="H8" s="8">
        <f t="shared" si="1"/>
        <v>5.0652777777777797E-3</v>
      </c>
    </row>
    <row r="9" spans="1:8" ht="28.8" x14ac:dyDescent="0.3">
      <c r="A9" s="7" t="s">
        <v>11</v>
      </c>
      <c r="B9" s="8">
        <v>40</v>
      </c>
      <c r="C9" s="8">
        <v>0.3</v>
      </c>
      <c r="D9" s="8">
        <v>10</v>
      </c>
      <c r="E9" s="8">
        <v>5684.5454545454559</v>
      </c>
      <c r="F9" s="8">
        <v>22737.272727272732</v>
      </c>
      <c r="G9" s="8">
        <f t="shared" si="0"/>
        <v>0.20843333333333339</v>
      </c>
      <c r="H9" s="8">
        <f t="shared" si="1"/>
        <v>0.83370000000000022</v>
      </c>
    </row>
    <row r="10" spans="1:8" ht="28.8" x14ac:dyDescent="0.3">
      <c r="A10" s="7" t="s">
        <v>12</v>
      </c>
      <c r="B10" s="8">
        <v>20</v>
      </c>
      <c r="C10" s="8">
        <v>0.2</v>
      </c>
      <c r="D10" s="8">
        <v>10</v>
      </c>
      <c r="E10" s="8">
        <v>85266.666666666672</v>
      </c>
      <c r="F10" s="8">
        <v>454751.5151515152</v>
      </c>
      <c r="G10" s="8">
        <f t="shared" si="0"/>
        <v>1.0421481481481485</v>
      </c>
      <c r="H10" s="8">
        <f t="shared" si="1"/>
        <v>5.5580740740740744</v>
      </c>
    </row>
    <row r="11" spans="1:8" x14ac:dyDescent="0.3">
      <c r="A11" s="7" t="s">
        <v>13</v>
      </c>
      <c r="B11" s="8">
        <v>10</v>
      </c>
      <c r="C11" s="8">
        <v>0.2</v>
      </c>
      <c r="D11" s="8">
        <v>10</v>
      </c>
      <c r="E11" s="8">
        <v>7105.5555555555557</v>
      </c>
      <c r="F11" s="8">
        <v>11368.78787878788</v>
      </c>
      <c r="G11" s="8">
        <f t="shared" si="0"/>
        <v>4.3422839506172858E-2</v>
      </c>
      <c r="H11" s="8">
        <f t="shared" si="1"/>
        <v>6.9475925925925941E-2</v>
      </c>
    </row>
    <row r="12" spans="1:8" ht="28.8" x14ac:dyDescent="0.3">
      <c r="A12" s="9" t="s">
        <v>14</v>
      </c>
      <c r="B12" s="10">
        <v>20</v>
      </c>
      <c r="C12" s="10">
        <v>0.2</v>
      </c>
      <c r="D12" s="10">
        <v>10</v>
      </c>
      <c r="E12" s="10">
        <v>303163.63636363641</v>
      </c>
      <c r="F12" s="10">
        <v>909503.03030303039</v>
      </c>
      <c r="G12" s="10">
        <f t="shared" si="0"/>
        <v>3.7053333333333347</v>
      </c>
      <c r="H12" s="10">
        <f t="shared" si="1"/>
        <v>11.116148148148149</v>
      </c>
    </row>
    <row r="13" spans="1:8" x14ac:dyDescent="0.3">
      <c r="A13" s="22" t="s">
        <v>26</v>
      </c>
      <c r="B13" s="22"/>
      <c r="C13" s="22"/>
      <c r="D13" s="22"/>
      <c r="E13" s="12">
        <f>SUM(E3:E12)</f>
        <v>537275.13333333342</v>
      </c>
      <c r="F13" s="12">
        <f>SUM(F3:F12)</f>
        <v>2472333.5171717172</v>
      </c>
      <c r="G13" s="11"/>
      <c r="H13" s="11"/>
    </row>
    <row r="14" spans="1:8" x14ac:dyDescent="0.3">
      <c r="A14" s="22" t="s">
        <v>27</v>
      </c>
      <c r="B14" s="22"/>
      <c r="C14" s="22"/>
      <c r="D14" s="22"/>
      <c r="E14" s="22"/>
      <c r="F14" s="22"/>
      <c r="G14" s="12">
        <f>SUM(G3:G12)</f>
        <v>5.5415575617283972</v>
      </c>
      <c r="H14" s="12">
        <f>SUM(H3:H12)</f>
        <v>19.674137500000001</v>
      </c>
    </row>
  </sheetData>
  <mergeCells count="8">
    <mergeCell ref="G1:G2"/>
    <mergeCell ref="H1:H2"/>
    <mergeCell ref="A13:D13"/>
    <mergeCell ref="A14:F14"/>
    <mergeCell ref="A1:A2"/>
    <mergeCell ref="E1:E2"/>
    <mergeCell ref="F1:F2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5E39-6AF9-48B6-AC8B-A5AD7531EDCC}">
  <dimension ref="A1:I10"/>
  <sheetViews>
    <sheetView workbookViewId="0">
      <selection activeCell="D2" sqref="D2"/>
    </sheetView>
  </sheetViews>
  <sheetFormatPr defaultRowHeight="14.4" x14ac:dyDescent="0.3"/>
  <cols>
    <col min="1" max="1" width="8.88671875" style="3"/>
    <col min="2" max="2" width="11.21875" style="3" customWidth="1"/>
    <col min="3" max="3" width="6.33203125" style="3" customWidth="1"/>
    <col min="4" max="4" width="7.33203125" style="3" customWidth="1"/>
    <col min="5" max="6" width="8.88671875" style="3"/>
    <col min="7" max="7" width="10.33203125" style="3" customWidth="1"/>
    <col min="8" max="9" width="11.33203125" style="3" customWidth="1"/>
    <col min="10" max="16384" width="8.88671875" style="3"/>
  </cols>
  <sheetData>
    <row r="1" spans="1:9" ht="59.4" customHeight="1" x14ac:dyDescent="0.3">
      <c r="A1" s="3" t="s">
        <v>45</v>
      </c>
      <c r="B1" s="15" t="s">
        <v>29</v>
      </c>
      <c r="C1" s="15" t="s">
        <v>30</v>
      </c>
      <c r="D1" s="15" t="s">
        <v>31</v>
      </c>
      <c r="E1" s="15" t="s">
        <v>32</v>
      </c>
      <c r="F1" s="15" t="s">
        <v>33</v>
      </c>
      <c r="G1" s="15" t="s">
        <v>34</v>
      </c>
      <c r="H1" s="15" t="s">
        <v>35</v>
      </c>
      <c r="I1" s="15" t="s">
        <v>36</v>
      </c>
    </row>
    <row r="2" spans="1:9" x14ac:dyDescent="0.3">
      <c r="A2" s="3">
        <v>100</v>
      </c>
      <c r="B2" s="13" t="s">
        <v>37</v>
      </c>
      <c r="C2" s="13">
        <v>2</v>
      </c>
      <c r="D2" s="14">
        <v>0.33333333333333298</v>
      </c>
      <c r="E2" s="13">
        <f>(168-24)*C2*D2*A2*2/1000</f>
        <v>19.199999999999982</v>
      </c>
      <c r="F2" s="13">
        <f>(168-36-12)*C2*D2*A2*2/1000</f>
        <v>15.999999999999984</v>
      </c>
      <c r="G2" s="13">
        <v>0.28000000000000003</v>
      </c>
      <c r="H2" s="13">
        <f>E2*G2</f>
        <v>5.375999999999995</v>
      </c>
      <c r="I2" s="13">
        <f>F2*G2</f>
        <v>4.479999999999996</v>
      </c>
    </row>
    <row r="3" spans="1:9" x14ac:dyDescent="0.3">
      <c r="A3" s="3">
        <f>A2</f>
        <v>100</v>
      </c>
      <c r="B3" s="13" t="s">
        <v>38</v>
      </c>
      <c r="C3" s="13">
        <v>2</v>
      </c>
      <c r="D3" s="14">
        <v>0.5</v>
      </c>
      <c r="E3" s="13">
        <f t="shared" ref="E3:E9" si="0">(168-24)*C3*D3*A3*2/1000</f>
        <v>28.8</v>
      </c>
      <c r="F3" s="13">
        <f t="shared" ref="F3:F9" si="1">(168-36-12)*C3*D3*A3*2/1000</f>
        <v>24</v>
      </c>
      <c r="G3" s="13">
        <v>0.25</v>
      </c>
      <c r="H3" s="13">
        <f t="shared" ref="H3:H9" si="2">E3*G3</f>
        <v>7.2</v>
      </c>
      <c r="I3" s="13">
        <f t="shared" ref="I3:I9" si="3">F3*G3</f>
        <v>6</v>
      </c>
    </row>
    <row r="4" spans="1:9" x14ac:dyDescent="0.3">
      <c r="A4" s="3">
        <f t="shared" ref="A4:A9" si="4">A3</f>
        <v>100</v>
      </c>
      <c r="B4" s="13" t="s">
        <v>39</v>
      </c>
      <c r="C4" s="13">
        <v>2</v>
      </c>
      <c r="D4" s="14">
        <v>0.66666666666666663</v>
      </c>
      <c r="E4" s="13">
        <f t="shared" si="0"/>
        <v>38.4</v>
      </c>
      <c r="F4" s="13">
        <f t="shared" si="1"/>
        <v>32</v>
      </c>
      <c r="G4" s="13">
        <v>0.17</v>
      </c>
      <c r="H4" s="13">
        <f t="shared" si="2"/>
        <v>6.5280000000000005</v>
      </c>
      <c r="I4" s="13">
        <f t="shared" si="3"/>
        <v>5.44</v>
      </c>
    </row>
    <row r="5" spans="1:9" x14ac:dyDescent="0.3">
      <c r="A5" s="3">
        <f t="shared" si="4"/>
        <v>100</v>
      </c>
      <c r="B5" s="13" t="s">
        <v>40</v>
      </c>
      <c r="C5" s="13">
        <v>4</v>
      </c>
      <c r="D5" s="14">
        <v>0.5</v>
      </c>
      <c r="E5" s="13">
        <f t="shared" si="0"/>
        <v>57.6</v>
      </c>
      <c r="F5" s="13">
        <f t="shared" si="1"/>
        <v>48</v>
      </c>
      <c r="G5" s="13">
        <v>0.13</v>
      </c>
      <c r="H5" s="13">
        <f t="shared" si="2"/>
        <v>7.4880000000000004</v>
      </c>
      <c r="I5" s="13">
        <f t="shared" si="3"/>
        <v>6.24</v>
      </c>
    </row>
    <row r="6" spans="1:9" x14ac:dyDescent="0.3">
      <c r="A6" s="3">
        <f t="shared" si="4"/>
        <v>100</v>
      </c>
      <c r="B6" s="13" t="s">
        <v>41</v>
      </c>
      <c r="C6" s="13">
        <v>4</v>
      </c>
      <c r="D6" s="14">
        <v>0.66666666666666663</v>
      </c>
      <c r="E6" s="13">
        <f t="shared" si="0"/>
        <v>76.8</v>
      </c>
      <c r="F6" s="13">
        <f t="shared" si="1"/>
        <v>64</v>
      </c>
      <c r="G6" s="13">
        <v>0.1</v>
      </c>
      <c r="H6" s="13">
        <f t="shared" si="2"/>
        <v>7.68</v>
      </c>
      <c r="I6" s="13">
        <f t="shared" si="3"/>
        <v>6.4</v>
      </c>
    </row>
    <row r="7" spans="1:9" x14ac:dyDescent="0.3">
      <c r="A7" s="3">
        <f t="shared" si="4"/>
        <v>100</v>
      </c>
      <c r="B7" s="13" t="s">
        <v>42</v>
      </c>
      <c r="C7" s="13">
        <v>4</v>
      </c>
      <c r="D7" s="14">
        <v>0.8</v>
      </c>
      <c r="E7" s="13">
        <f t="shared" si="0"/>
        <v>92.16</v>
      </c>
      <c r="F7" s="13">
        <f t="shared" si="1"/>
        <v>76.8</v>
      </c>
      <c r="G7" s="13">
        <v>0.05</v>
      </c>
      <c r="H7" s="13">
        <f t="shared" si="2"/>
        <v>4.6079999999999997</v>
      </c>
      <c r="I7" s="13">
        <f t="shared" si="3"/>
        <v>3.84</v>
      </c>
    </row>
    <row r="8" spans="1:9" x14ac:dyDescent="0.3">
      <c r="A8" s="3">
        <f t="shared" si="4"/>
        <v>100</v>
      </c>
      <c r="B8" s="13" t="s">
        <v>43</v>
      </c>
      <c r="C8" s="13">
        <v>6</v>
      </c>
      <c r="D8" s="14">
        <v>0.5</v>
      </c>
      <c r="E8" s="13">
        <f t="shared" si="0"/>
        <v>86.4</v>
      </c>
      <c r="F8" s="13">
        <f t="shared" si="1"/>
        <v>72</v>
      </c>
      <c r="G8" s="13">
        <v>0.01</v>
      </c>
      <c r="H8" s="13">
        <f t="shared" si="2"/>
        <v>0.8640000000000001</v>
      </c>
      <c r="I8" s="13">
        <f t="shared" si="3"/>
        <v>0.72</v>
      </c>
    </row>
    <row r="9" spans="1:9" x14ac:dyDescent="0.3">
      <c r="A9" s="3">
        <f t="shared" si="4"/>
        <v>100</v>
      </c>
      <c r="B9" s="13" t="s">
        <v>44</v>
      </c>
      <c r="C9" s="13">
        <v>6</v>
      </c>
      <c r="D9" s="14">
        <v>0.66666666666666663</v>
      </c>
      <c r="E9" s="13">
        <f t="shared" si="0"/>
        <v>115.2</v>
      </c>
      <c r="F9" s="13">
        <f t="shared" si="1"/>
        <v>96</v>
      </c>
      <c r="G9" s="13">
        <v>0.01</v>
      </c>
      <c r="H9" s="13">
        <f t="shared" si="2"/>
        <v>1.1520000000000001</v>
      </c>
      <c r="I9" s="13">
        <f t="shared" si="3"/>
        <v>0.96</v>
      </c>
    </row>
    <row r="10" spans="1:9" x14ac:dyDescent="0.3">
      <c r="B10" s="23" t="s">
        <v>46</v>
      </c>
      <c r="C10" s="23"/>
      <c r="D10" s="23"/>
      <c r="E10" s="23"/>
      <c r="F10" s="23"/>
      <c r="G10" s="23"/>
      <c r="H10" s="16">
        <f>SUM(H2:H9)</f>
        <v>40.895999999999987</v>
      </c>
      <c r="I10" s="16">
        <f>SUM(I2:I9)</f>
        <v>34.079999999999991</v>
      </c>
    </row>
  </sheetData>
  <mergeCells count="1">
    <mergeCell ref="B10:G10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4935-4750-4C42-B1EC-015FD207406A}">
  <dimension ref="A1:E10"/>
  <sheetViews>
    <sheetView workbookViewId="0">
      <selection activeCell="F11" sqref="F11"/>
    </sheetView>
  </sheetViews>
  <sheetFormatPr defaultRowHeight="19.2" customHeight="1" x14ac:dyDescent="0.3"/>
  <cols>
    <col min="1" max="1" width="37.33203125" customWidth="1"/>
    <col min="2" max="3" width="10.33203125" customWidth="1"/>
  </cols>
  <sheetData>
    <row r="1" spans="1:5" ht="19.2" customHeight="1" x14ac:dyDescent="0.3">
      <c r="A1" s="17" t="s">
        <v>47</v>
      </c>
      <c r="B1" s="17" t="s">
        <v>48</v>
      </c>
      <c r="C1" s="17" t="s">
        <v>49</v>
      </c>
    </row>
    <row r="2" spans="1:5" ht="19.2" customHeight="1" x14ac:dyDescent="0.3">
      <c r="A2" s="18" t="s">
        <v>50</v>
      </c>
      <c r="B2" s="24">
        <v>150.52000000000001</v>
      </c>
      <c r="C2" s="24"/>
    </row>
    <row r="3" spans="1:5" ht="19.2" customHeight="1" x14ac:dyDescent="0.3">
      <c r="A3" s="18" t="s">
        <v>51</v>
      </c>
      <c r="B3" s="24">
        <v>3112</v>
      </c>
      <c r="C3" s="24"/>
    </row>
    <row r="4" spans="1:5" ht="19.2" customHeight="1" x14ac:dyDescent="0.3">
      <c r="A4" s="18" t="s">
        <v>52</v>
      </c>
      <c r="B4" s="18">
        <v>17.600000000000001</v>
      </c>
      <c r="C4" s="18">
        <v>62.48</v>
      </c>
    </row>
    <row r="5" spans="1:5" ht="19.2" customHeight="1" x14ac:dyDescent="0.3">
      <c r="A5" s="18" t="s">
        <v>53</v>
      </c>
      <c r="B5" s="18">
        <v>40.896000000000001</v>
      </c>
      <c r="C5" s="18">
        <v>34.08</v>
      </c>
    </row>
    <row r="6" spans="1:5" ht="19.2" customHeight="1" x14ac:dyDescent="0.3">
      <c r="A6" s="18" t="s">
        <v>54</v>
      </c>
      <c r="B6" s="18">
        <f>B5*3</f>
        <v>122.688</v>
      </c>
      <c r="C6" s="18">
        <f>C5*3</f>
        <v>102.24</v>
      </c>
    </row>
    <row r="7" spans="1:5" ht="19.2" customHeight="1" x14ac:dyDescent="0.3">
      <c r="A7" s="18" t="s">
        <v>58</v>
      </c>
      <c r="B7" s="18">
        <f>ROUNDUP(B4/B6,0)</f>
        <v>1</v>
      </c>
      <c r="C7" s="18">
        <f>ROUNDUP(C4/C6,0)</f>
        <v>1</v>
      </c>
      <c r="D7">
        <f>B4/B6</f>
        <v>0.14345331246739698</v>
      </c>
      <c r="E7">
        <f>C4/C6</f>
        <v>0.61111111111111116</v>
      </c>
    </row>
    <row r="8" spans="1:5" ht="19.2" customHeight="1" x14ac:dyDescent="0.3">
      <c r="A8" s="18" t="s">
        <v>55</v>
      </c>
      <c r="B8" s="18">
        <f>B2/B7</f>
        <v>150.52000000000001</v>
      </c>
      <c r="C8" s="18">
        <f>B2/C7</f>
        <v>150.52000000000001</v>
      </c>
    </row>
    <row r="9" spans="1:5" ht="19.2" customHeight="1" x14ac:dyDescent="0.3">
      <c r="A9" s="18" t="s">
        <v>56</v>
      </c>
      <c r="B9" s="18">
        <f>SQRT(B8/2.6)</f>
        <v>7.6086994744376453</v>
      </c>
      <c r="C9" s="18">
        <f>SQRT(C8/2.6)</f>
        <v>7.6086994744376453</v>
      </c>
    </row>
    <row r="10" spans="1:5" ht="19.2" customHeight="1" x14ac:dyDescent="0.3">
      <c r="A10" s="18" t="s">
        <v>57</v>
      </c>
      <c r="B10" s="18">
        <f>SQRT(B8/(2.6*1.95))</f>
        <v>5.4487028657408132</v>
      </c>
      <c r="C10" s="18">
        <f>SQRT(C8/(2.6*1.95))</f>
        <v>5.4487028657408132</v>
      </c>
    </row>
  </sheetData>
  <mergeCells count="2">
    <mergeCell ref="B2:C2"/>
    <mergeCell ref="B3:C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6F69-371A-47FB-AA32-A4F8431A7C79}">
  <dimension ref="A1:H22"/>
  <sheetViews>
    <sheetView workbookViewId="0">
      <selection activeCell="C8" sqref="C8"/>
    </sheetView>
  </sheetViews>
  <sheetFormatPr defaultRowHeight="18" customHeight="1" x14ac:dyDescent="0.3"/>
  <cols>
    <col min="1" max="1" width="40.6640625" customWidth="1"/>
    <col min="2" max="2" width="9.88671875" customWidth="1"/>
    <col min="3" max="3" width="25.6640625" bestFit="1" customWidth="1"/>
    <col min="6" max="6" width="39.21875" customWidth="1"/>
    <col min="7" max="7" width="11" customWidth="1"/>
    <col min="8" max="8" width="29.21875" customWidth="1"/>
  </cols>
  <sheetData>
    <row r="1" spans="1:8" ht="18" customHeight="1" x14ac:dyDescent="0.3">
      <c r="A1" s="25" t="s">
        <v>59</v>
      </c>
      <c r="B1" s="25"/>
      <c r="C1" s="25"/>
      <c r="F1" s="25" t="s">
        <v>97</v>
      </c>
      <c r="G1" s="25"/>
      <c r="H1" s="25"/>
    </row>
    <row r="2" spans="1:8" ht="18" customHeight="1" x14ac:dyDescent="0.3">
      <c r="A2" s="21" t="s">
        <v>60</v>
      </c>
      <c r="B2" s="21" t="s">
        <v>61</v>
      </c>
      <c r="C2" s="21" t="s">
        <v>62</v>
      </c>
      <c r="F2" s="21" t="s">
        <v>60</v>
      </c>
      <c r="G2" s="21" t="s">
        <v>61</v>
      </c>
      <c r="H2" s="21" t="s">
        <v>62</v>
      </c>
    </row>
    <row r="3" spans="1:8" ht="18" customHeight="1" x14ac:dyDescent="0.3">
      <c r="A3" s="19" t="s">
        <v>90</v>
      </c>
      <c r="B3" s="19">
        <v>46</v>
      </c>
      <c r="C3" s="19" t="s">
        <v>63</v>
      </c>
      <c r="F3" s="19" t="s">
        <v>90</v>
      </c>
      <c r="G3" s="19">
        <v>23</v>
      </c>
      <c r="H3" s="19" t="s">
        <v>63</v>
      </c>
    </row>
    <row r="4" spans="1:8" ht="18" customHeight="1" x14ac:dyDescent="0.3">
      <c r="A4" s="19" t="s">
        <v>64</v>
      </c>
      <c r="B4" s="19">
        <v>100</v>
      </c>
      <c r="C4" s="20" t="s">
        <v>65</v>
      </c>
      <c r="F4" s="19" t="s">
        <v>64</v>
      </c>
      <c r="G4" s="19">
        <v>8</v>
      </c>
      <c r="H4" s="20" t="s">
        <v>65</v>
      </c>
    </row>
    <row r="5" spans="1:8" ht="18" customHeight="1" x14ac:dyDescent="0.3">
      <c r="A5" s="19" t="s">
        <v>66</v>
      </c>
      <c r="B5" s="19">
        <f>12*B4</f>
        <v>1200</v>
      </c>
      <c r="C5" s="20" t="s">
        <v>67</v>
      </c>
      <c r="F5" s="19" t="s">
        <v>66</v>
      </c>
      <c r="G5" s="19">
        <f>12*G4</f>
        <v>96</v>
      </c>
      <c r="H5" s="20" t="s">
        <v>67</v>
      </c>
    </row>
    <row r="6" spans="1:8" ht="18" customHeight="1" x14ac:dyDescent="0.3">
      <c r="A6" s="19" t="s">
        <v>68</v>
      </c>
      <c r="B6" s="19">
        <f>B3-10*LOG10(B5)</f>
        <v>15.208187539523752</v>
      </c>
      <c r="C6" s="20" t="s">
        <v>91</v>
      </c>
      <c r="F6" s="19" t="s">
        <v>68</v>
      </c>
      <c r="G6" s="19">
        <f>G3-10*LOG10(G5)</f>
        <v>3.1772876696043149</v>
      </c>
      <c r="H6" s="20" t="s">
        <v>91</v>
      </c>
    </row>
    <row r="7" spans="1:8" ht="18" customHeight="1" x14ac:dyDescent="0.3">
      <c r="A7" s="19" t="s">
        <v>69</v>
      </c>
      <c r="B7" s="19">
        <v>5.7</v>
      </c>
      <c r="C7" s="20" t="s">
        <v>70</v>
      </c>
      <c r="F7" s="19" t="s">
        <v>101</v>
      </c>
      <c r="G7" s="19">
        <v>0</v>
      </c>
      <c r="H7" s="20" t="s">
        <v>99</v>
      </c>
    </row>
    <row r="8" spans="1:8" ht="18" customHeight="1" x14ac:dyDescent="0.3">
      <c r="A8" s="19" t="s">
        <v>71</v>
      </c>
      <c r="B8" s="19">
        <v>0.5</v>
      </c>
      <c r="C8" s="20" t="s">
        <v>72</v>
      </c>
      <c r="F8" s="19" t="s">
        <v>73</v>
      </c>
      <c r="G8" s="19">
        <f>G6-G7</f>
        <v>3.1772876696043149</v>
      </c>
      <c r="H8" s="20" t="s">
        <v>100</v>
      </c>
    </row>
    <row r="9" spans="1:8" ht="18" customHeight="1" x14ac:dyDescent="0.3">
      <c r="A9" s="19" t="s">
        <v>73</v>
      </c>
      <c r="B9" s="19">
        <f>B6+B7-B8</f>
        <v>20.408187539523752</v>
      </c>
      <c r="C9" s="20" t="s">
        <v>92</v>
      </c>
      <c r="F9" s="20"/>
      <c r="G9" s="20"/>
      <c r="H9" s="20"/>
    </row>
    <row r="10" spans="1:8" ht="18" customHeight="1" x14ac:dyDescent="0.3">
      <c r="A10" s="20"/>
      <c r="B10" s="20"/>
      <c r="C10" s="20"/>
      <c r="F10" s="21" t="s">
        <v>74</v>
      </c>
      <c r="G10" s="21" t="s">
        <v>61</v>
      </c>
      <c r="H10" s="21" t="s">
        <v>62</v>
      </c>
    </row>
    <row r="11" spans="1:8" ht="18" customHeight="1" x14ac:dyDescent="0.3">
      <c r="A11" s="21" t="s">
        <v>74</v>
      </c>
      <c r="B11" s="21" t="s">
        <v>61</v>
      </c>
      <c r="C11" s="21" t="s">
        <v>62</v>
      </c>
      <c r="F11" s="19" t="s">
        <v>75</v>
      </c>
      <c r="G11" s="19">
        <v>-2.16</v>
      </c>
      <c r="H11" s="20" t="s">
        <v>93</v>
      </c>
    </row>
    <row r="12" spans="1:8" ht="18" customHeight="1" x14ac:dyDescent="0.3">
      <c r="A12" s="19" t="s">
        <v>75</v>
      </c>
      <c r="B12" s="19">
        <v>-3.5</v>
      </c>
      <c r="C12" s="20" t="s">
        <v>93</v>
      </c>
      <c r="F12" s="19" t="s">
        <v>76</v>
      </c>
      <c r="G12" s="19">
        <v>4</v>
      </c>
      <c r="H12" s="20" t="s">
        <v>77</v>
      </c>
    </row>
    <row r="13" spans="1:8" ht="18" customHeight="1" x14ac:dyDescent="0.3">
      <c r="A13" s="19" t="s">
        <v>76</v>
      </c>
      <c r="B13" s="19">
        <v>7</v>
      </c>
      <c r="C13" s="20" t="s">
        <v>77</v>
      </c>
      <c r="F13" s="19" t="s">
        <v>78</v>
      </c>
      <c r="G13" s="19">
        <f>G11+G12-174+10*LOG10(15000)</f>
        <v>-130.39908740944318</v>
      </c>
      <c r="H13" s="20" t="s">
        <v>94</v>
      </c>
    </row>
    <row r="14" spans="1:8" ht="18" customHeight="1" x14ac:dyDescent="0.3">
      <c r="A14" s="19" t="s">
        <v>78</v>
      </c>
      <c r="B14" s="19">
        <f>B12+B13-174+10*LOG10(15000)</f>
        <v>-128.73908740944319</v>
      </c>
      <c r="C14" s="20" t="s">
        <v>94</v>
      </c>
      <c r="F14" s="19" t="s">
        <v>98</v>
      </c>
      <c r="G14" s="19">
        <v>5.7</v>
      </c>
      <c r="H14" s="20" t="s">
        <v>102</v>
      </c>
    </row>
    <row r="15" spans="1:8" ht="18" customHeight="1" x14ac:dyDescent="0.3">
      <c r="A15" s="19" t="s">
        <v>79</v>
      </c>
      <c r="B15" s="19">
        <v>0</v>
      </c>
      <c r="C15" s="20" t="s">
        <v>80</v>
      </c>
      <c r="F15" s="19" t="s">
        <v>79</v>
      </c>
      <c r="G15" s="19">
        <v>0</v>
      </c>
      <c r="H15" s="20" t="s">
        <v>103</v>
      </c>
    </row>
    <row r="16" spans="1:8" ht="18" customHeight="1" x14ac:dyDescent="0.3">
      <c r="A16" s="19" t="s">
        <v>81</v>
      </c>
      <c r="B16" s="19">
        <v>3.67</v>
      </c>
      <c r="C16" s="20" t="s">
        <v>82</v>
      </c>
      <c r="F16" s="19" t="s">
        <v>81</v>
      </c>
      <c r="G16" s="19">
        <v>0.87</v>
      </c>
      <c r="H16" s="20" t="s">
        <v>82</v>
      </c>
    </row>
    <row r="17" spans="1:8" ht="18" customHeight="1" x14ac:dyDescent="0.3">
      <c r="A17" s="19" t="s">
        <v>83</v>
      </c>
      <c r="B17" s="19">
        <f>B14+B15+B16</f>
        <v>-125.06908740944318</v>
      </c>
      <c r="C17" s="20" t="s">
        <v>95</v>
      </c>
      <c r="F17" s="19" t="s">
        <v>83</v>
      </c>
      <c r="G17" s="19">
        <f>G13-G14+G15+G16</f>
        <v>-135.22908740944317</v>
      </c>
      <c r="H17" s="20" t="s">
        <v>104</v>
      </c>
    </row>
    <row r="18" spans="1:8" ht="18" customHeight="1" x14ac:dyDescent="0.3">
      <c r="A18" s="20"/>
      <c r="B18" s="20"/>
      <c r="C18" s="20"/>
      <c r="F18" s="20"/>
      <c r="G18" s="20"/>
      <c r="H18" s="20"/>
    </row>
    <row r="19" spans="1:8" ht="18" customHeight="1" x14ac:dyDescent="0.3">
      <c r="A19" s="21" t="s">
        <v>84</v>
      </c>
      <c r="B19" s="21" t="s">
        <v>61</v>
      </c>
      <c r="C19" s="21" t="s">
        <v>62</v>
      </c>
      <c r="F19" s="21" t="s">
        <v>84</v>
      </c>
      <c r="G19" s="21" t="s">
        <v>61</v>
      </c>
      <c r="H19" s="21" t="s">
        <v>62</v>
      </c>
    </row>
    <row r="20" spans="1:8" ht="18" customHeight="1" x14ac:dyDescent="0.3">
      <c r="A20" s="19" t="s">
        <v>85</v>
      </c>
      <c r="B20" s="19">
        <v>15</v>
      </c>
      <c r="C20" s="20" t="s">
        <v>86</v>
      </c>
      <c r="F20" s="19" t="s">
        <v>85</v>
      </c>
      <c r="G20" s="19">
        <v>15</v>
      </c>
      <c r="H20" s="20" t="s">
        <v>86</v>
      </c>
    </row>
    <row r="21" spans="1:8" ht="18" customHeight="1" x14ac:dyDescent="0.3">
      <c r="A21" s="19" t="s">
        <v>87</v>
      </c>
      <c r="B21" s="19">
        <v>8</v>
      </c>
      <c r="C21" s="20" t="s">
        <v>88</v>
      </c>
      <c r="F21" s="19" t="s">
        <v>87</v>
      </c>
      <c r="G21" s="19">
        <v>8</v>
      </c>
      <c r="H21" s="20" t="s">
        <v>88</v>
      </c>
    </row>
    <row r="22" spans="1:8" ht="18" customHeight="1" x14ac:dyDescent="0.3">
      <c r="A22" s="19" t="s">
        <v>89</v>
      </c>
      <c r="B22" s="19">
        <f>B9-B17-B20-B21</f>
        <v>122.47727494896694</v>
      </c>
      <c r="C22" s="20" t="s">
        <v>96</v>
      </c>
      <c r="F22" s="19" t="s">
        <v>89</v>
      </c>
      <c r="G22" s="19">
        <f>G8-G17-G20-G21</f>
        <v>115.40637507904748</v>
      </c>
      <c r="H22" s="20" t="s">
        <v>96</v>
      </c>
    </row>
  </sheetData>
  <mergeCells count="2">
    <mergeCell ref="A1:C1"/>
    <mergeCell ref="F1:H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A160-D58B-4FC3-9A58-C5C06D5258A5}">
  <dimension ref="A1:B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11.6640625" customWidth="1"/>
  </cols>
  <sheetData>
    <row r="1" spans="1:2" x14ac:dyDescent="0.3">
      <c r="A1" t="s">
        <v>105</v>
      </c>
      <c r="B1" t="s">
        <v>106</v>
      </c>
    </row>
    <row r="2" spans="1:2" x14ac:dyDescent="0.3">
      <c r="A2" t="s">
        <v>107</v>
      </c>
      <c r="B2">
        <v>150.52000000000001</v>
      </c>
    </row>
    <row r="3" spans="1:2" x14ac:dyDescent="0.3">
      <c r="A3" t="s">
        <v>108</v>
      </c>
      <c r="B3">
        <v>1.0124599999999999</v>
      </c>
    </row>
    <row r="4" spans="1:2" x14ac:dyDescent="0.3">
      <c r="A4" t="s">
        <v>109</v>
      </c>
      <c r="B4">
        <f>1.95*2.6*B3^2</f>
        <v>5.1971315256119999</v>
      </c>
    </row>
    <row r="5" spans="1:2" x14ac:dyDescent="0.3">
      <c r="A5" t="s">
        <v>111</v>
      </c>
      <c r="B5">
        <f>B2/B4</f>
        <v>28.96213021706723</v>
      </c>
    </row>
    <row r="6" spans="1:2" x14ac:dyDescent="0.3">
      <c r="A6" t="s">
        <v>110</v>
      </c>
      <c r="B6">
        <f>3*2.6*B3^2</f>
        <v>7.99558696248</v>
      </c>
    </row>
    <row r="7" spans="1:2" x14ac:dyDescent="0.3">
      <c r="A7" t="s">
        <v>112</v>
      </c>
      <c r="B7">
        <f>B2/B6</f>
        <v>18.825384641093699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56DE-F7B1-47AF-B59B-48AF8F911B8C}">
  <dimension ref="A1:H11"/>
  <sheetViews>
    <sheetView workbookViewId="0">
      <selection activeCell="H12" sqref="H12"/>
    </sheetView>
  </sheetViews>
  <sheetFormatPr defaultRowHeight="14.4" x14ac:dyDescent="0.3"/>
  <cols>
    <col min="3" max="3" width="12" bestFit="1" customWidth="1"/>
    <col min="4" max="4" width="27" bestFit="1" customWidth="1"/>
    <col min="5" max="5" width="8.21875" style="26" bestFit="1" customWidth="1"/>
    <col min="6" max="6" width="16" style="26" bestFit="1" customWidth="1"/>
    <col min="7" max="7" width="17.33203125" style="26" bestFit="1" customWidth="1"/>
    <col min="8" max="8" width="11.88671875" customWidth="1"/>
  </cols>
  <sheetData>
    <row r="1" spans="1:8" x14ac:dyDescent="0.3">
      <c r="A1" t="s">
        <v>123</v>
      </c>
      <c r="F1" s="26" t="s">
        <v>129</v>
      </c>
    </row>
    <row r="2" spans="1:8" x14ac:dyDescent="0.3">
      <c r="F2" s="26" t="s">
        <v>130</v>
      </c>
    </row>
    <row r="3" spans="1:8" x14ac:dyDescent="0.3">
      <c r="A3" t="s">
        <v>118</v>
      </c>
      <c r="B3" t="s">
        <v>119</v>
      </c>
      <c r="C3" t="s">
        <v>120</v>
      </c>
      <c r="D3" t="s">
        <v>121</v>
      </c>
      <c r="E3" s="26" t="s">
        <v>126</v>
      </c>
      <c r="F3" s="26" t="s">
        <v>131</v>
      </c>
      <c r="G3" s="26" t="s">
        <v>132</v>
      </c>
      <c r="H3" t="s">
        <v>122</v>
      </c>
    </row>
    <row r="4" spans="1:8" x14ac:dyDescent="0.3">
      <c r="A4">
        <v>1</v>
      </c>
      <c r="B4">
        <v>1</v>
      </c>
      <c r="C4">
        <v>1012.46</v>
      </c>
      <c r="D4" t="s">
        <v>124</v>
      </c>
      <c r="E4" s="26">
        <v>67</v>
      </c>
      <c r="F4" s="26">
        <v>-68.680000000000007</v>
      </c>
      <c r="G4" s="26">
        <v>-100.68</v>
      </c>
    </row>
    <row r="5" spans="1:8" x14ac:dyDescent="0.3">
      <c r="A5">
        <v>2</v>
      </c>
      <c r="B5">
        <v>3</v>
      </c>
      <c r="C5">
        <v>7608.7</v>
      </c>
      <c r="D5" t="s">
        <v>124</v>
      </c>
      <c r="E5" s="26">
        <v>1</v>
      </c>
      <c r="F5" s="26">
        <v>-69.22</v>
      </c>
      <c r="G5" s="26">
        <v>-124.69</v>
      </c>
    </row>
    <row r="6" spans="1:8" x14ac:dyDescent="0.3">
      <c r="A6">
        <v>3</v>
      </c>
      <c r="B6">
        <v>3</v>
      </c>
      <c r="C6">
        <v>1012.46</v>
      </c>
      <c r="D6" t="s">
        <v>124</v>
      </c>
      <c r="E6" s="26">
        <v>35</v>
      </c>
      <c r="F6" s="26">
        <v>-69.23</v>
      </c>
      <c r="G6" s="26">
        <v>-111.02</v>
      </c>
    </row>
    <row r="7" spans="1:8" x14ac:dyDescent="0.3">
      <c r="A7">
        <v>4</v>
      </c>
      <c r="B7">
        <v>1</v>
      </c>
      <c r="C7">
        <v>7608.7</v>
      </c>
      <c r="D7" t="s">
        <v>124</v>
      </c>
      <c r="E7" s="26">
        <v>2</v>
      </c>
      <c r="F7" s="26">
        <v>-70.040000000000006</v>
      </c>
      <c r="G7" s="26">
        <v>-122.3</v>
      </c>
    </row>
    <row r="8" spans="1:8" x14ac:dyDescent="0.3">
      <c r="A8">
        <v>5</v>
      </c>
      <c r="B8">
        <v>1</v>
      </c>
      <c r="C8">
        <v>5448.70286574081</v>
      </c>
      <c r="D8" t="s">
        <v>124</v>
      </c>
      <c r="E8" s="26">
        <v>3</v>
      </c>
      <c r="F8" s="26">
        <v>-68.8</v>
      </c>
      <c r="G8" s="26">
        <v>-123.47</v>
      </c>
    </row>
    <row r="9" spans="1:8" x14ac:dyDescent="0.3">
      <c r="A9">
        <v>6</v>
      </c>
      <c r="B9">
        <v>3</v>
      </c>
      <c r="C9">
        <v>5448.70286574081</v>
      </c>
      <c r="D9" t="s">
        <v>124</v>
      </c>
      <c r="E9" s="26">
        <v>2</v>
      </c>
      <c r="F9" s="26">
        <v>-67.92</v>
      </c>
      <c r="G9" s="26">
        <v>-126.22</v>
      </c>
    </row>
    <row r="10" spans="1:8" x14ac:dyDescent="0.3">
      <c r="A10">
        <v>7</v>
      </c>
      <c r="B10">
        <v>3</v>
      </c>
      <c r="C10">
        <v>1012.46</v>
      </c>
      <c r="D10" t="s">
        <v>127</v>
      </c>
      <c r="E10" s="26">
        <v>27</v>
      </c>
      <c r="F10" s="26">
        <v>-69.09</v>
      </c>
      <c r="G10" s="26">
        <v>-111.86</v>
      </c>
    </row>
    <row r="11" spans="1:8" x14ac:dyDescent="0.3">
      <c r="A11">
        <v>8</v>
      </c>
      <c r="B11">
        <v>3</v>
      </c>
      <c r="C11">
        <v>1012.46</v>
      </c>
      <c r="D11" t="s">
        <v>127</v>
      </c>
      <c r="E11" s="26">
        <v>27</v>
      </c>
      <c r="F11" s="26">
        <v>-69.900000000000006</v>
      </c>
      <c r="G11" s="26">
        <v>-108.17</v>
      </c>
      <c r="H11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328B-3279-4ACD-96A9-C1E544DB9C27}">
  <dimension ref="A1:B3"/>
  <sheetViews>
    <sheetView workbookViewId="0">
      <selection activeCell="E12" sqref="E12"/>
    </sheetView>
  </sheetViews>
  <sheetFormatPr defaultRowHeight="14.4" x14ac:dyDescent="0.3"/>
  <cols>
    <col min="2" max="2" width="16.5546875" bestFit="1" customWidth="1"/>
  </cols>
  <sheetData>
    <row r="1" spans="1:2" x14ac:dyDescent="0.3">
      <c r="A1" t="s">
        <v>137</v>
      </c>
      <c r="B1" t="s">
        <v>138</v>
      </c>
    </row>
    <row r="2" spans="1:2" x14ac:dyDescent="0.3">
      <c r="A2" t="s">
        <v>133</v>
      </c>
      <c r="B2" t="s">
        <v>134</v>
      </c>
    </row>
    <row r="3" spans="1:2" x14ac:dyDescent="0.3">
      <c r="A3" t="s">
        <v>135</v>
      </c>
      <c r="B3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penduduk</vt:lpstr>
      <vt:lpstr>service model</vt:lpstr>
      <vt:lpstr>SUT</vt:lpstr>
      <vt:lpstr>cell capacity</vt:lpstr>
      <vt:lpstr>capacity planning</vt:lpstr>
      <vt:lpstr>link budget</vt:lpstr>
      <vt:lpstr>coverage planning</vt:lpstr>
      <vt:lpstr>atoll</vt:lpstr>
      <vt:lpstr>singkatan</vt:lpstr>
      <vt:lpstr>gadm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2022-12-29T14:47:02Z</dcterms:created>
  <dcterms:modified xsi:type="dcterms:W3CDTF">2023-01-10T17:25:56Z</dcterms:modified>
</cp:coreProperties>
</file>