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\Documents\HSRM\SS22\MotherBoard\"/>
    </mc:Choice>
  </mc:AlternateContent>
  <xr:revisionPtr revIDLastSave="0" documentId="13_ncr:1_{D5487F87-F85C-4187-BDDC-DE7CB7222538}" xr6:coauthVersionLast="47" xr6:coauthVersionMax="47" xr10:uidLastSave="{00000000-0000-0000-0000-000000000000}"/>
  <bookViews>
    <workbookView xWindow="-108" yWindow="-108" windowWidth="30936" windowHeight="16896" xr2:uid="{6118A638-4514-4A0A-AC0A-2AEB00C393D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3" i="1" s="1"/>
  <c r="F10" i="1"/>
  <c r="F11" i="1"/>
  <c r="B18" i="1"/>
  <c r="B17" i="1"/>
  <c r="B16" i="1"/>
  <c r="B15" i="1"/>
  <c r="B3" i="1"/>
  <c r="B20" i="1" s="1"/>
  <c r="B19" i="1" s="1"/>
  <c r="B10" i="1"/>
  <c r="F4" i="1"/>
  <c r="F9" i="1" s="1"/>
  <c r="F3" i="1"/>
  <c r="B8" i="1"/>
  <c r="F8" i="1" l="1"/>
</calcChain>
</file>

<file path=xl/sharedStrings.xml><?xml version="1.0" encoding="utf-8"?>
<sst xmlns="http://schemas.openxmlformats.org/spreadsheetml/2006/main" count="52" uniqueCount="41">
  <si>
    <t>Kv</t>
  </si>
  <si>
    <t>Voltage</t>
  </si>
  <si>
    <t>Wheel Diameter</t>
  </si>
  <si>
    <t>Transmission Ratio</t>
  </si>
  <si>
    <t>Speed (km/h)</t>
  </si>
  <si>
    <t>Speed (m/s)</t>
  </si>
  <si>
    <t>N</t>
  </si>
  <si>
    <t>n</t>
  </si>
  <si>
    <t>Direct Driven Speed (km/h)</t>
  </si>
  <si>
    <t>Direct Driven Speed (m/s)</t>
  </si>
  <si>
    <t>V</t>
  </si>
  <si>
    <t>mm</t>
  </si>
  <si>
    <t>%</t>
  </si>
  <si>
    <t>°</t>
  </si>
  <si>
    <t>F</t>
  </si>
  <si>
    <t>kg</t>
  </si>
  <si>
    <t>g</t>
  </si>
  <si>
    <t>m*s^-2</t>
  </si>
  <si>
    <t>km*h^-1</t>
  </si>
  <si>
    <t>m*s^-1</t>
  </si>
  <si>
    <t>F_N</t>
  </si>
  <si>
    <t>N*m</t>
  </si>
  <si>
    <t>Incline</t>
  </si>
  <si>
    <t>Angle</t>
  </si>
  <si>
    <t>Angle (rad)</t>
  </si>
  <si>
    <t>Mass</t>
  </si>
  <si>
    <t>Value</t>
  </si>
  <si>
    <t>Unit</t>
  </si>
  <si>
    <t>unit</t>
  </si>
  <si>
    <t>Torque (Shaft)</t>
  </si>
  <si>
    <t>Torque (Wheel)</t>
  </si>
  <si>
    <t>I_max (Battery)</t>
  </si>
  <si>
    <t>I_max (per Motor)</t>
  </si>
  <si>
    <t>A</t>
  </si>
  <si>
    <t>KT</t>
  </si>
  <si>
    <t>N*m*A^-1</t>
  </si>
  <si>
    <t>Shaft RPM</t>
  </si>
  <si>
    <t>min^-1</t>
  </si>
  <si>
    <t>min^-1*V^-1</t>
  </si>
  <si>
    <t>eRPM</t>
  </si>
  <si>
    <t>Pole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</si>
</sst>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2" fontId="0" fillId="3" borderId="0" xfId="0" applyNumberFormat="1" applyFill="1"/>
    <xf numFmtId="2" fontId="0" fillId="2" borderId="0" xfId="0" applyNumberFormat="1" applyFill="1"/>
    <xf numFmtId="2" fontId="0" fillId="3" borderId="2" xfId="0" applyNumberFormat="1" applyFill="1" applyBorder="1"/>
    <xf numFmtId="4" fontId="0" fillId="3" borderId="0" xfId="0" applyNumberFormat="1" applyFill="1"/>
    <xf numFmtId="4" fontId="0" fillId="2" borderId="0" xfId="0" applyNumberFormat="1" applyFill="1"/>
    <xf numFmtId="4" fontId="0" fillId="3" borderId="2" xfId="0" applyNumberFormat="1" applyFill="1" applyBorder="1"/>
    <xf numFmtId="0" fontId="0" fillId="3" borderId="0" xfId="0" applyFill="1" applyBorder="1"/>
    <xf numFmtId="2" fontId="0" fillId="3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784860</xdr:colOff>
      <xdr:row>2</xdr:row>
      <xdr:rowOff>0</xdr:rowOff>
    </xdr:from>
    <xdr:to>
      <xdr:col>13</xdr:col>
      <xdr:colOff>777651</xdr:colOff>
      <xdr:row>19</xdr:row>
      <xdr:rowOff>122200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9D0F22-4D1A-7EB1-DC56-4CD4958E7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381000"/>
          <a:ext cx="4747671" cy="3231160"/>
        </a:xfrm>
        <a:prstGeom prst="rect">
          <a:avLst/>
        </a:prstGeom>
      </xdr:spPr>
    </xdr:pic>
    <xdr:clientData/>
  </xdr:twoCellAnchor>
  <xdr:oneCellAnchor>
    <xdr:from>
      <xdr:col>10</xdr:col>
      <xdr:colOff>548640</xdr:colOff>
      <xdr:row>19</xdr:row>
      <xdr:rowOff>72390</xdr:rowOff>
    </xdr:from>
    <xdr:ext cx="65" cy="172227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2EFE47F0-E1A5-4582-9BE2-5AFF43B2F85D}"/>
            </a:ext>
          </a:extLst>
        </xdr:cNvPr>
        <xdr:cNvSpPr txBox="1"/>
      </xdr:nvSpPr>
      <xdr:spPr>
        <a:xfrm>
          <a:off x="9067800" y="3562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E19B-A7C2-4A40-A0D2-58FADE720D66}">
  <dimension ref="A1:G23"/>
  <sheetViews>
    <sheetView tabSelected="1" workbookViewId="0">
      <selection activeCell="B14" sqref="B14"/>
    </sheetView>
  </sheetViews>
  <sheetFormatPr baseColWidth="10" defaultRowHeight="14.4" x14ac:dyDescent="0.3"/>
  <cols>
    <col min="1" max="1" width="22.88671875" bestFit="1" customWidth="1"/>
    <col min="3" max="3" width="11.44140625" bestFit="1" customWidth="1"/>
    <col min="5" max="5" width="13.5546875" bestFit="1" customWidth="1"/>
    <col min="7" max="7" width="7" bestFit="1" customWidth="1"/>
  </cols>
  <sheetData>
    <row r="1" spans="1:7" ht="15" thickBot="1" x14ac:dyDescent="0.35">
      <c r="A1" s="5"/>
      <c r="B1" s="5" t="s">
        <v>26</v>
      </c>
      <c r="C1" s="5" t="s">
        <v>28</v>
      </c>
      <c r="E1" s="5"/>
      <c r="F1" s="5" t="s">
        <v>26</v>
      </c>
      <c r="G1" s="5" t="s">
        <v>27</v>
      </c>
    </row>
    <row r="2" spans="1:7" ht="15" thickTop="1" x14ac:dyDescent="0.3">
      <c r="A2" s="2" t="s">
        <v>0</v>
      </c>
      <c r="B2" s="7">
        <v>190</v>
      </c>
      <c r="C2" s="3" t="s">
        <v>38</v>
      </c>
      <c r="E2" s="2" t="s">
        <v>22</v>
      </c>
      <c r="F2" s="10">
        <v>5</v>
      </c>
      <c r="G2" s="2" t="s">
        <v>12</v>
      </c>
    </row>
    <row r="3" spans="1:7" x14ac:dyDescent="0.3">
      <c r="A3" s="2" t="s">
        <v>34</v>
      </c>
      <c r="B3" s="8">
        <f>8.27/B2</f>
        <v>4.3526315789473684E-2</v>
      </c>
      <c r="C3" s="2" t="s">
        <v>35</v>
      </c>
      <c r="E3" s="2" t="s">
        <v>23</v>
      </c>
      <c r="F3" s="11">
        <f>ATAN(F2/100)*(180/PI())</f>
        <v>2.8624052261117479</v>
      </c>
      <c r="G3" s="2" t="s">
        <v>13</v>
      </c>
    </row>
    <row r="4" spans="1:7" x14ac:dyDescent="0.3">
      <c r="A4" s="2" t="s">
        <v>1</v>
      </c>
      <c r="B4" s="7">
        <v>36</v>
      </c>
      <c r="C4" s="3" t="s">
        <v>10</v>
      </c>
      <c r="E4" s="2" t="s">
        <v>24</v>
      </c>
      <c r="F4" s="11">
        <f>ATAN(F2/100)</f>
        <v>4.9958395721942765E-2</v>
      </c>
      <c r="G4" s="2"/>
    </row>
    <row r="5" spans="1:7" x14ac:dyDescent="0.3">
      <c r="A5" s="2" t="s">
        <v>2</v>
      </c>
      <c r="B5" s="7">
        <v>80</v>
      </c>
      <c r="C5" s="3" t="s">
        <v>11</v>
      </c>
      <c r="E5" s="2" t="s">
        <v>25</v>
      </c>
      <c r="F5" s="10">
        <v>100</v>
      </c>
      <c r="G5" s="2" t="s">
        <v>15</v>
      </c>
    </row>
    <row r="6" spans="1:7" x14ac:dyDescent="0.3">
      <c r="A6" s="2" t="s">
        <v>6</v>
      </c>
      <c r="B6" s="7">
        <v>36</v>
      </c>
      <c r="C6" s="3"/>
      <c r="E6" s="6" t="s">
        <v>16</v>
      </c>
      <c r="F6" s="12">
        <v>9.81</v>
      </c>
      <c r="G6" s="6" t="s">
        <v>17</v>
      </c>
    </row>
    <row r="7" spans="1:7" x14ac:dyDescent="0.3">
      <c r="A7" s="2" t="s">
        <v>7</v>
      </c>
      <c r="B7" s="7">
        <v>15</v>
      </c>
      <c r="C7" s="3"/>
      <c r="E7" s="2"/>
      <c r="F7" s="10"/>
      <c r="G7" s="2"/>
    </row>
    <row r="8" spans="1:7" x14ac:dyDescent="0.3">
      <c r="A8" s="2" t="s">
        <v>3</v>
      </c>
      <c r="B8" s="8">
        <f>B6/B7</f>
        <v>2.4</v>
      </c>
      <c r="C8" s="3"/>
      <c r="E8" s="2" t="s">
        <v>14</v>
      </c>
      <c r="F8" s="11">
        <f>F5*F6*SIN(F4)</f>
        <v>48.988802221958288</v>
      </c>
      <c r="G8" s="2" t="s">
        <v>6</v>
      </c>
    </row>
    <row r="9" spans="1:7" x14ac:dyDescent="0.3">
      <c r="A9" s="2" t="s">
        <v>31</v>
      </c>
      <c r="B9" s="7">
        <v>60</v>
      </c>
      <c r="C9" s="2" t="s">
        <v>33</v>
      </c>
      <c r="E9" s="2" t="s">
        <v>20</v>
      </c>
      <c r="F9" s="11">
        <f>F5*F6*COS(F4)</f>
        <v>979.77604443916562</v>
      </c>
      <c r="G9" s="2" t="s">
        <v>6</v>
      </c>
    </row>
    <row r="10" spans="1:7" x14ac:dyDescent="0.3">
      <c r="A10" s="13" t="s">
        <v>32</v>
      </c>
      <c r="B10" s="14">
        <f>B9/2</f>
        <v>30</v>
      </c>
      <c r="C10" s="13" t="s">
        <v>33</v>
      </c>
      <c r="E10" s="2" t="s">
        <v>30</v>
      </c>
      <c r="F10" s="11">
        <f>F8*B5*0.5*0.001</f>
        <v>1.9595520888783315</v>
      </c>
      <c r="G10" s="2" t="s">
        <v>21</v>
      </c>
    </row>
    <row r="11" spans="1:7" x14ac:dyDescent="0.3">
      <c r="A11" s="6" t="s">
        <v>40</v>
      </c>
      <c r="B11" s="9">
        <v>7</v>
      </c>
      <c r="C11" s="6"/>
      <c r="E11" s="2" t="s">
        <v>29</v>
      </c>
      <c r="F11" s="11">
        <f>F10*(B7/B6)</f>
        <v>0.81648003703263816</v>
      </c>
      <c r="G11" s="2" t="s">
        <v>21</v>
      </c>
    </row>
    <row r="12" spans="1:7" x14ac:dyDescent="0.3">
      <c r="A12" s="2"/>
      <c r="B12" s="2"/>
      <c r="C12" s="2"/>
    </row>
    <row r="13" spans="1:7" x14ac:dyDescent="0.3">
      <c r="A13" s="2" t="s">
        <v>4</v>
      </c>
      <c r="B13" s="8">
        <f>B14*3.6</f>
        <v>42.976987501108368</v>
      </c>
      <c r="C13" s="2" t="s">
        <v>18</v>
      </c>
    </row>
    <row r="14" spans="1:7" x14ac:dyDescent="0.3">
      <c r="A14" s="2" t="s">
        <v>5</v>
      </c>
      <c r="B14" s="8">
        <f>B2*B4*(1/60)*PI()*B5*0.001*(B7/B6)</f>
        <v>11.938052083641214</v>
      </c>
      <c r="C14" s="2" t="s">
        <v>19</v>
      </c>
    </row>
    <row r="15" spans="1:7" x14ac:dyDescent="0.3">
      <c r="A15" s="2" t="s">
        <v>8</v>
      </c>
      <c r="B15" s="8">
        <f>B16*3.6</f>
        <v>103.14477000266008</v>
      </c>
      <c r="C15" s="2" t="s">
        <v>18</v>
      </c>
    </row>
    <row r="16" spans="1:7" x14ac:dyDescent="0.3">
      <c r="A16" s="2" t="s">
        <v>9</v>
      </c>
      <c r="B16" s="8">
        <f>B2*B4*(1/60)*PI()*B5*0.001</f>
        <v>28.651325000738911</v>
      </c>
      <c r="C16" s="2" t="s">
        <v>19</v>
      </c>
    </row>
    <row r="17" spans="1:5" x14ac:dyDescent="0.3">
      <c r="A17" s="2" t="s">
        <v>36</v>
      </c>
      <c r="B17" s="8">
        <f>B2*B4</f>
        <v>6840</v>
      </c>
      <c r="C17" s="2" t="s">
        <v>37</v>
      </c>
    </row>
    <row r="18" spans="1:5" x14ac:dyDescent="0.3">
      <c r="A18" s="2" t="s">
        <v>39</v>
      </c>
      <c r="B18" s="1">
        <f>B17*B11</f>
        <v>47880</v>
      </c>
    </row>
    <row r="19" spans="1:5" x14ac:dyDescent="0.3">
      <c r="A19" s="2" t="s">
        <v>30</v>
      </c>
      <c r="B19" s="8">
        <f>$B$20*($B$6/$B$7)</f>
        <v>3.1338947368421053</v>
      </c>
      <c r="C19" s="2" t="s">
        <v>21</v>
      </c>
    </row>
    <row r="20" spans="1:5" x14ac:dyDescent="0.3">
      <c r="A20" s="2" t="s">
        <v>29</v>
      </c>
      <c r="B20" s="8">
        <f>$B$3*$B$10</f>
        <v>1.3057894736842106</v>
      </c>
      <c r="C20" s="2" t="s">
        <v>21</v>
      </c>
    </row>
    <row r="23" spans="1:5" x14ac:dyDescent="0.3">
      <c r="C23" s="4"/>
      <c r="D23" s="4"/>
      <c r="E23" s="4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</dc:creator>
  <cp:lastModifiedBy>Hunter</cp:lastModifiedBy>
  <dcterms:created xsi:type="dcterms:W3CDTF">2022-08-12T14:00:12Z</dcterms:created>
  <dcterms:modified xsi:type="dcterms:W3CDTF">2022-09-04T16:54:21Z</dcterms:modified>
</cp:coreProperties>
</file>