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rometheus\Documents\DUOC\DUOC-2024\2024-2\CAPSTONE\P-EVA-FASE3\"/>
    </mc:Choice>
  </mc:AlternateContent>
  <xr:revisionPtr revIDLastSave="0" documentId="8_{2CE94007-DDBF-4784-BCBA-8C4CAEE85DF2}" xr6:coauthVersionLast="47" xr6:coauthVersionMax="47" xr10:uidLastSave="{00000000-0000-0000-0000-000000000000}"/>
  <bookViews>
    <workbookView xWindow="-120" yWindow="-120" windowWidth="20730" windowHeight="11160" xr2:uid="{00000000-000D-0000-FFFF-FFFF00000000}"/>
  </bookViews>
  <sheets>
    <sheet name="EVALUACION FASE 3" sheetId="1" r:id="rId1"/>
    <sheet name="RUBRICA" sheetId="13"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 l="1"/>
  <c r="K19" i="1" s="1"/>
  <c r="H19" i="1"/>
  <c r="I19" i="1" s="1"/>
  <c r="G19" i="1"/>
  <c r="E19" i="1"/>
  <c r="J18" i="1"/>
  <c r="K18" i="1" s="1"/>
  <c r="H18" i="1"/>
  <c r="I18" i="1" s="1"/>
  <c r="G18" i="1"/>
  <c r="E18" i="1"/>
  <c r="J17" i="1"/>
  <c r="K17" i="1" s="1"/>
  <c r="H17" i="1"/>
  <c r="I17" i="1" s="1"/>
  <c r="F17" i="1"/>
  <c r="G17" i="1" s="1"/>
  <c r="D17" i="1"/>
  <c r="E17" i="1" s="1"/>
  <c r="J16" i="1"/>
  <c r="K16" i="1" s="1"/>
  <c r="H16" i="1"/>
  <c r="I16" i="1" s="1"/>
  <c r="F16" i="1"/>
  <c r="G16" i="1" s="1"/>
  <c r="D16" i="1"/>
  <c r="E16" i="1" s="1"/>
  <c r="J15" i="1"/>
  <c r="K15" i="1" s="1"/>
  <c r="H15" i="1"/>
  <c r="I15" i="1" s="1"/>
  <c r="G15" i="1"/>
  <c r="E15" i="1"/>
  <c r="J14" i="1"/>
  <c r="K14" i="1" s="1"/>
  <c r="H14" i="1"/>
  <c r="I14" i="1" s="1"/>
  <c r="F14" i="1"/>
  <c r="G14" i="1" s="1"/>
  <c r="D14" i="1"/>
  <c r="E14" i="1" s="1"/>
  <c r="J13" i="1"/>
  <c r="K13" i="1" s="1"/>
  <c r="H13" i="1"/>
  <c r="I13" i="1" s="1"/>
  <c r="G13" i="1"/>
  <c r="E13" i="1"/>
  <c r="B24" i="1"/>
  <c r="J45" i="1"/>
  <c r="K45" i="1" s="1"/>
  <c r="H45" i="1"/>
  <c r="I45" i="1" s="1"/>
  <c r="G45" i="1"/>
  <c r="E45" i="1"/>
  <c r="J44" i="1"/>
  <c r="K44" i="1" s="1"/>
  <c r="H44" i="1"/>
  <c r="I44" i="1" s="1"/>
  <c r="G44" i="1"/>
  <c r="E44" i="1"/>
  <c r="J43" i="1"/>
  <c r="K43" i="1" s="1"/>
  <c r="H43" i="1"/>
  <c r="I43" i="1" s="1"/>
  <c r="F43" i="1"/>
  <c r="G43" i="1" s="1"/>
  <c r="D43" i="1"/>
  <c r="E43" i="1" s="1"/>
  <c r="J42" i="1"/>
  <c r="K42" i="1" s="1"/>
  <c r="H42" i="1"/>
  <c r="I42" i="1" s="1"/>
  <c r="F42" i="1"/>
  <c r="G42" i="1" s="1"/>
  <c r="D42" i="1"/>
  <c r="E42" i="1" s="1"/>
  <c r="J41" i="1"/>
  <c r="K41" i="1" s="1"/>
  <c r="H41" i="1"/>
  <c r="I41" i="1" s="1"/>
  <c r="G41" i="1"/>
  <c r="E41" i="1"/>
  <c r="J40" i="1"/>
  <c r="K40" i="1" s="1"/>
  <c r="H40" i="1"/>
  <c r="I40" i="1" s="1"/>
  <c r="F40" i="1"/>
  <c r="G40" i="1" s="1"/>
  <c r="D40" i="1"/>
  <c r="E40" i="1" s="1"/>
  <c r="J39" i="1"/>
  <c r="K39" i="1" s="1"/>
  <c r="H39" i="1"/>
  <c r="I39" i="1" s="1"/>
  <c r="G39" i="1"/>
  <c r="E39" i="1"/>
  <c r="B11" i="1"/>
  <c r="B40" i="1"/>
  <c r="B41" i="1"/>
  <c r="B42" i="1"/>
  <c r="B43" i="1"/>
  <c r="B44" i="1"/>
  <c r="B45" i="1"/>
  <c r="B27" i="1"/>
  <c r="B28" i="1"/>
  <c r="B29" i="1"/>
  <c r="B30" i="1"/>
  <c r="B31" i="1"/>
  <c r="B32" i="1"/>
  <c r="B39" i="1"/>
  <c r="B26" i="1"/>
  <c r="B13" i="1"/>
  <c r="J32" i="1"/>
  <c r="K32" i="1" s="1"/>
  <c r="H32" i="1"/>
  <c r="I32" i="1" s="1"/>
  <c r="G32" i="1"/>
  <c r="E32" i="1"/>
  <c r="J31" i="1"/>
  <c r="K31" i="1" s="1"/>
  <c r="H31" i="1"/>
  <c r="I31" i="1" s="1"/>
  <c r="G31" i="1"/>
  <c r="E31" i="1"/>
  <c r="J30" i="1"/>
  <c r="K30" i="1" s="1"/>
  <c r="H30" i="1"/>
  <c r="I30" i="1" s="1"/>
  <c r="F30" i="1"/>
  <c r="G30" i="1" s="1"/>
  <c r="D30" i="1"/>
  <c r="E30" i="1" s="1"/>
  <c r="J29" i="1"/>
  <c r="K29" i="1" s="1"/>
  <c r="H29" i="1"/>
  <c r="I29" i="1" s="1"/>
  <c r="F29" i="1"/>
  <c r="G29" i="1" s="1"/>
  <c r="D29" i="1"/>
  <c r="E29" i="1" s="1"/>
  <c r="J28" i="1"/>
  <c r="K28" i="1" s="1"/>
  <c r="H28" i="1"/>
  <c r="I28" i="1" s="1"/>
  <c r="G28" i="1"/>
  <c r="E28" i="1"/>
  <c r="J27" i="1"/>
  <c r="K27" i="1" s="1"/>
  <c r="H27" i="1"/>
  <c r="I27" i="1" s="1"/>
  <c r="F27" i="1"/>
  <c r="G27" i="1" s="1"/>
  <c r="D27" i="1"/>
  <c r="E27" i="1" s="1"/>
  <c r="J26" i="1"/>
  <c r="K26" i="1" s="1"/>
  <c r="H26" i="1"/>
  <c r="I26" i="1" s="1"/>
  <c r="G26" i="1"/>
  <c r="E26" i="1"/>
  <c r="G46" i="1" l="1"/>
  <c r="E33" i="1"/>
  <c r="G33" i="1"/>
  <c r="K46" i="1"/>
  <c r="I46" i="1"/>
  <c r="E46" i="1"/>
  <c r="I33" i="1"/>
  <c r="K33" i="1"/>
  <c r="C33" i="1" l="1"/>
  <c r="C34" i="1" s="1"/>
  <c r="C5" i="1" s="1"/>
  <c r="C46" i="1"/>
  <c r="C47" i="1" s="1"/>
  <c r="C6" i="1" s="1"/>
  <c r="B14" i="1" l="1"/>
  <c r="B15" i="1"/>
  <c r="B16" i="1"/>
  <c r="B17" i="1"/>
  <c r="B18" i="1"/>
  <c r="B19" i="1"/>
  <c r="E20" i="1" l="1"/>
  <c r="G20" i="1"/>
  <c r="I20" i="1"/>
  <c r="K20" i="1" l="1"/>
  <c r="C20" i="1" s="1"/>
  <c r="C21" i="1" s="1"/>
  <c r="C4" i="1" s="1"/>
</calcChain>
</file>

<file path=xl/sharedStrings.xml><?xml version="1.0" encoding="utf-8"?>
<sst xmlns="http://schemas.openxmlformats.org/spreadsheetml/2006/main" count="125" uniqueCount="63">
  <si>
    <t>INTEGRANTES</t>
  </si>
  <si>
    <t>Nota docente asignatura</t>
  </si>
  <si>
    <t>DOCENTE</t>
  </si>
  <si>
    <t>Nivel de Logro</t>
  </si>
  <si>
    <t>NIVELES DE LOGRO Y PUNTAJES</t>
  </si>
  <si>
    <t>Aspectos a Evaluar</t>
  </si>
  <si>
    <t>Completamente logrado</t>
  </si>
  <si>
    <t>Logrado</t>
  </si>
  <si>
    <t>Logro Incipiente</t>
  </si>
  <si>
    <t>No logrado</t>
  </si>
  <si>
    <t>Puntaje</t>
  </si>
  <si>
    <t>Nota</t>
  </si>
  <si>
    <t>Indicador de Evaluación</t>
  </si>
  <si>
    <t>Categorías de Respuesta</t>
  </si>
  <si>
    <t>Ponderación del Indicador de Evaluación</t>
  </si>
  <si>
    <r>
      <t>Completamente Logrado (</t>
    </r>
    <r>
      <rPr>
        <b/>
        <sz val="10"/>
        <color rgb="FFFFFFFF"/>
        <rFont val="Calibri"/>
        <family val="2"/>
      </rPr>
      <t>100%)</t>
    </r>
  </si>
  <si>
    <r>
      <t>Logrado (</t>
    </r>
    <r>
      <rPr>
        <b/>
        <sz val="10"/>
        <color rgb="FFFFFFFF"/>
        <rFont val="Calibri"/>
        <family val="2"/>
      </rPr>
      <t>60%)</t>
    </r>
  </si>
  <si>
    <t xml:space="preserve">Logro incipiente </t>
  </si>
  <si>
    <t xml:space="preserve">1. Presenta el proyecto considerando la relevancia, objetivos, metodología y desarrollo, de acuerdo a los estándares de calidad de la disciplina. </t>
  </si>
  <si>
    <t xml:space="preserve">Presenta el proyecto mencionando la relevancia, objetivos, metodología y desarrollo de este y
todos los aspectos presentados cumplen con los estándares de calidad de la disciplina.  </t>
  </si>
  <si>
    <t>Presenta el proyecto mencionando solo 2 o 3 aspectos de este (relevancia, objetivos, metodología y desarrollo) y todos los aspectos mencionados cumplen con los estándares de calidad de la disciplina.</t>
  </si>
  <si>
    <t xml:space="preserve">Presenta el proyecto mencionado algunos o todos los aspectos de este (relevancia, objetivos, metodología y desarrollo) y la mayoría de ellos no cumple con los estándares de calidad de la disciplina. </t>
  </si>
  <si>
    <t>Presenta el proyecto y los aspectos considerados no cumplen con los estándares de la disciplina.</t>
  </si>
  <si>
    <t xml:space="preserve">2. Presenta las evidencias del Proyecto APT, dando cuenta del cumplimiento de los objetivos y de acuerdo a los estándares de la disciplina. </t>
  </si>
  <si>
    <t>Presenta evidencias que cumplen los estándares de la disciplina y dan cuenta del cumplimiento de los objetivos del Proyecto APT.</t>
  </si>
  <si>
    <t>Presenta evidencias que requieren ajustes menores de acuerdo a los estándares de la disciplina y dan cuenta del cumplimiento de los objetivos del Proyecto APT.</t>
  </si>
  <si>
    <t>Presenta evidencias que requieren ajustes mayores de acuerdo a los estándares de la disciplina y dan cuenta parcialmente del cumplimiento de los objetivos del Proyecto APT.</t>
  </si>
  <si>
    <t xml:space="preserve">Presenta evidencias finales que no cumplen los estándares de la disciplina o no presenta evidencias del Proyecto APT. </t>
  </si>
  <si>
    <t>3. Responde las preguntas realizadas por la comisión, cumpliendo con los estándares de calidad de la disciplina.</t>
  </si>
  <si>
    <t>Responde todas las preguntas realizadas por la comisión cumpliendo con los estándares de calidad de la disciplina.</t>
  </si>
  <si>
    <t>Responde todas las preguntas realizadas por la comisión cumpliendo con los estándares de calidad de la disciplina, pero presentando leves imprecisiones.</t>
  </si>
  <si>
    <t xml:space="preserve">Responde todas o algunas de las preguntas realizadas por la comisión, pero presenta importantes fallas de acuerdo a los estándares de calidad de la disciplina. </t>
  </si>
  <si>
    <t xml:space="preserve">No responde las preguntas de la comisión o las respuestas no cumplen con los estándares de calidad de la disciplina. </t>
  </si>
  <si>
    <t>4. Expone el Proyecto APT, considerando el formato y el tiempo establecido para la presentación.</t>
  </si>
  <si>
    <t xml:space="preserve">Expone el Proyecto APT, respetando el formato y tiempo establecidos por la disciplina. </t>
  </si>
  <si>
    <t>Expone el Proyecto APT, respetando el tiempo establecido para la presentación, pero algún aspecto del formato no cumple con lo establecido por la disciplina.</t>
  </si>
  <si>
    <t>Expone el Proyecto APT, pero excede el tiempo establecido para la presentación y la mayoría de los aspectos del formato no cumplen con lo establecido por la disciplina.</t>
  </si>
  <si>
    <t xml:space="preserve">La presentación no cumple el tiempo ni el formato establecido por la disciplina. </t>
  </si>
  <si>
    <t>5. Expresa sus ideas con fluidez, claridad y precisión, utilizando lenguaje técnico propio de la disciplina.</t>
  </si>
  <si>
    <t>Expresa sus ideas con fluidez, claridad y precisión y siempre utiliza adecuadamente el lenguaje técnico de la disciplina.</t>
  </si>
  <si>
    <t xml:space="preserve">Expresa sus ideas cumpliendo con uno o dos de los tres elementos: fluidez, claridad y/o precisión y presenta errores menores en el lenguaje técnico de la disciplina. </t>
  </si>
  <si>
    <t xml:space="preserve">Expresa sus ideas cumpliendo con al menos uno de los tres elementos: fluidez, claridad y/o precisión y presenta errores importantes en el lenguaje técnico de la disciplina y presenta errores importantes en el lenguaje técnico de la disciplina. </t>
  </si>
  <si>
    <t>No expresa sus ideas con fluidez, ni claridad ni precisión ni con un lenguaje técnico de la disciplina que sea adecuado.</t>
  </si>
  <si>
    <t>6. Entrega la documentación y evidencias requerida por la asignatura de acuerdo a la estructura y nombres solicitados, guardando todas las evidencias de avances en Git</t>
  </si>
  <si>
    <t>Entrega la documentación y evidencias requeridas por la asignatura de acuerdo a la estructura y nombres solicitados, guardando todas las evidencias de avances en Git</t>
  </si>
  <si>
    <t>Entrega la documentación y evidencias requeridas por la asignatura de acuerdo a la estructura y nombres solicitados, guardando algunas de las evidencias de avances en Git</t>
  </si>
  <si>
    <t>Entrega la documentación y evidencias requeridas por la asignatura sin una la estructura y nombres solicitados, guardando algunas de las evidencias de avances en Git</t>
  </si>
  <si>
    <t>No entrega a través de Git la documentación y evidencias de avance requeridas por la asignatura</t>
  </si>
  <si>
    <t xml:space="preserve">7.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</si>
  <si>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</si>
  <si>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</si>
  <si>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</si>
  <si>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</si>
  <si>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PUNTOS</t>
  </si>
  <si>
    <t>NOTA</t>
  </si>
  <si>
    <t>Relevancia</t>
  </si>
  <si>
    <t>Logro incipiente</t>
  </si>
  <si>
    <t>Muy Relevante</t>
  </si>
  <si>
    <t>NOMBRE DOCENTE</t>
  </si>
  <si>
    <t>X</t>
  </si>
  <si>
    <t xml:space="preserve">	VENEGAS MORALES BASTIAN PATRICIO</t>
  </si>
  <si>
    <t xml:space="preserve">	GONZALEZ BRAVO FABIAN ANTONIO</t>
  </si>
  <si>
    <t xml:space="preserve">"Buen ritmo de inicio del proyecto. Problemática. Muy rápido la descripción pero no explica el tipo de comunidad y elementos de la necesidad y problema. 
No aporta ejemplos claros de usuarios que aterricen el tema. Señalar con más claridad que no existe  un cliente empresa sino que es una comunidad y como earlyadopter los usuarios consumidores de juegos y sus testimonios. No es un trabajo de taller es un proyecto. Explicar porque me señalaron como productowner. Propuesta de valor de Canva mejorar. No se explica el Canva completo. Se nota que no fue explicado.
No tiene cargada documentación FASE3. Objetivos ok Modelo de capas más visible el texto más pequeño, Buen set de QR y diagramas. Calidad - Señalar las técnicas de pruebas utilizadas. Caja negra es muy genérico. Tecnologías ok- AWS es mejora pero explicar el costo aprox.  Y la mantención y  soporte del sistema? Factibilidad legal -ok muy bien pero muy larga. Buen material de implementación de la solución
SE PASARON EN EL TIEMPO- Reducir un poco la parte factibilidad legal. No extender tanto algunas explicaciones técnicas de desarrollo. Ampliar vídeo o poner QR del vídeo para uno descargarlo y verlo en los equipos de  la comisión.
Restrospectiva apuntar a algunos aspectos de dominio técnico.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</si>
</sst>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b/>
      <sz val="10"/>
      <color rgb="FF3B3838"/>
      <name val="Calibri"/>
      <family val="2"/>
    </font>
    <font>
      <sz val="9"/>
      <color rgb="FF000000"/>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4" tint="0.7999816888943144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style="medium">
        <color rgb="FF7F7F7F"/>
      </left>
      <right/>
      <top style="medium">
        <color rgb="FF7F7F7F"/>
      </top>
      <bottom style="medium">
        <color rgb="FF7F7F7F"/>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bottom style="thin">
        <color rgb="FF000000"/>
      </bottom>
      <diagonal/>
    </border>
  </borders>
  <cellStyleXfs count="1">
    <xf numFmtId="0" fontId="0" fillId="0" borderId="0"/>
  </cellStyleXfs>
  <cellXfs count="70">
    <xf numFmtId="0" fontId="0" fillId="0" borderId="0" xfId="0"/>
    <xf numFmtId="164" fontId="0" fillId="0" borderId="0" xfId="0" applyNumberFormat="1"/>
    <xf numFmtId="0" fontId="1" fillId="0" borderId="0" xfId="0" applyFont="1"/>
    <xf numFmtId="0" fontId="0" fillId="0" borderId="0" xfId="0" applyAlignment="1">
      <alignment horizontal="right" vertic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5" fillId="3" borderId="2" xfId="0" applyFont="1" applyFill="1" applyBorder="1" applyAlignment="1">
      <alignment horizontal="center" vertical="center"/>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16" xfId="0" applyFont="1" applyBorder="1" applyAlignment="1">
      <alignment horizontal="left" vertical="center" wrapText="1"/>
    </xf>
    <xf numFmtId="0" fontId="14"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2" fillId="0" borderId="16" xfId="0" applyFont="1" applyBorder="1" applyAlignment="1">
      <alignment horizontal="justify" vertical="center" wrapText="1"/>
    </xf>
    <xf numFmtId="0" fontId="10" fillId="0" borderId="16" xfId="0" applyFont="1" applyBorder="1" applyAlignment="1">
      <alignment horizontal="center" vertical="center" wrapText="1"/>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9" fontId="9" fillId="6" borderId="22" xfId="0" applyNumberFormat="1" applyFont="1" applyFill="1" applyBorder="1" applyAlignment="1">
      <alignment horizontal="center" vertical="center" wrapText="1"/>
    </xf>
    <xf numFmtId="0" fontId="15" fillId="0" borderId="16" xfId="0" applyFont="1" applyBorder="1" applyAlignment="1">
      <alignment horizontal="center" vertical="center" wrapText="1"/>
    </xf>
    <xf numFmtId="9" fontId="0" fillId="2" borderId="16" xfId="0" applyNumberFormat="1" applyFill="1" applyBorder="1" applyAlignment="1">
      <alignment horizontal="center" vertical="center" wrapText="1"/>
    </xf>
    <xf numFmtId="0" fontId="13" fillId="2" borderId="16" xfId="0" applyFont="1" applyFill="1" applyBorder="1" applyAlignment="1">
      <alignment horizontal="center" vertical="center" wrapText="1"/>
    </xf>
    <xf numFmtId="164" fontId="0" fillId="2" borderId="16" xfId="0" applyNumberFormat="1" applyFill="1" applyBorder="1" applyAlignment="1">
      <alignment horizontal="center"/>
    </xf>
    <xf numFmtId="9" fontId="0" fillId="7" borderId="16" xfId="0" applyNumberFormat="1" applyFill="1" applyBorder="1" applyAlignment="1">
      <alignment horizontal="center"/>
    </xf>
    <xf numFmtId="9" fontId="0" fillId="0" borderId="16" xfId="0" applyNumberFormat="1" applyBorder="1" applyAlignment="1">
      <alignment horizontal="center"/>
    </xf>
    <xf numFmtId="0" fontId="0" fillId="7" borderId="16" xfId="0" applyFill="1" applyBorder="1" applyAlignment="1">
      <alignment horizontal="center"/>
    </xf>
    <xf numFmtId="0" fontId="0" fillId="0" borderId="16" xfId="0" applyBorder="1" applyAlignment="1">
      <alignment horizontal="center"/>
    </xf>
    <xf numFmtId="164" fontId="0" fillId="0" borderId="16" xfId="0" applyNumberFormat="1" applyBorder="1" applyAlignment="1">
      <alignment horizontal="center"/>
    </xf>
    <xf numFmtId="164" fontId="0" fillId="7" borderId="16" xfId="0" applyNumberFormat="1" applyFill="1" applyBorder="1" applyAlignment="1">
      <alignment horizontal="center"/>
    </xf>
    <xf numFmtId="0" fontId="1" fillId="3" borderId="12" xfId="0" applyFont="1" applyFill="1" applyBorder="1" applyAlignment="1">
      <alignment vertical="center" wrapText="1"/>
    </xf>
    <xf numFmtId="0" fontId="13" fillId="0" borderId="0" xfId="0" applyFont="1"/>
    <xf numFmtId="0" fontId="13" fillId="0" borderId="25" xfId="0" applyFont="1" applyBorder="1" applyAlignment="1">
      <alignment horizontal="left"/>
    </xf>
    <xf numFmtId="0" fontId="13" fillId="0" borderId="26" xfId="0" applyFont="1" applyBorder="1" applyAlignment="1">
      <alignment horizontal="left"/>
    </xf>
    <xf numFmtId="164" fontId="0" fillId="2" borderId="27" xfId="0" applyNumberFormat="1" applyFill="1" applyBorder="1" applyAlignment="1">
      <alignment horizontal="center"/>
    </xf>
    <xf numFmtId="164" fontId="0" fillId="7" borderId="27" xfId="0" applyNumberFormat="1" applyFill="1" applyBorder="1" applyAlignment="1">
      <alignment horizontal="center"/>
    </xf>
    <xf numFmtId="164" fontId="0" fillId="0" borderId="27" xfId="0" applyNumberFormat="1" applyBorder="1" applyAlignment="1">
      <alignment horizontal="center"/>
    </xf>
    <xf numFmtId="0" fontId="4" fillId="3" borderId="3" xfId="0" applyFont="1" applyFill="1" applyBorder="1" applyAlignment="1">
      <alignment horizontal="center" vertical="center"/>
    </xf>
    <xf numFmtId="0" fontId="12" fillId="0" borderId="1" xfId="0" applyFont="1" applyBorder="1" applyAlignment="1">
      <alignment horizontal="center" vertical="center"/>
    </xf>
    <xf numFmtId="0" fontId="13" fillId="0" borderId="16" xfId="0" applyFont="1" applyBorder="1"/>
    <xf numFmtId="0" fontId="3" fillId="4" borderId="2" xfId="0" applyFont="1" applyFill="1" applyBorder="1" applyAlignment="1">
      <alignment horizontal="center" vertical="center" textRotation="255"/>
    </xf>
    <xf numFmtId="0" fontId="2" fillId="0" borderId="15" xfId="0" applyFont="1" applyBorder="1"/>
    <xf numFmtId="0" fontId="2" fillId="0" borderId="17"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3" xfId="0" applyFont="1" applyBorder="1"/>
    <xf numFmtId="0" fontId="2" fillId="0" borderId="14" xfId="0" applyFont="1" applyBorder="1"/>
    <xf numFmtId="0" fontId="10" fillId="3" borderId="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25" xfId="0" applyFont="1" applyFill="1" applyBorder="1" applyAlignment="1">
      <alignment horizontal="center" vertical="center"/>
    </xf>
    <xf numFmtId="0" fontId="2" fillId="0" borderId="24" xfId="0" applyFont="1" applyBorder="1"/>
    <xf numFmtId="0" fontId="2" fillId="0" borderId="28" xfId="0" applyFont="1" applyBorder="1"/>
    <xf numFmtId="0" fontId="16" fillId="0" borderId="16" xfId="0" applyFont="1" applyBorder="1" applyAlignment="1">
      <alignment vertical="top" wrapText="1"/>
    </xf>
    <xf numFmtId="0" fontId="9" fillId="6" borderId="18"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1" fillId="6" borderId="19"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670"/>
  <sheetViews>
    <sheetView tabSelected="1" zoomScale="90" zoomScaleNormal="90" workbookViewId="0">
      <selection activeCell="B47" sqref="B4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8"/>
      <c r="D2" s="31"/>
      <c r="E2" s="32"/>
    </row>
    <row r="3" spans="1:11" ht="30" x14ac:dyDescent="0.25">
      <c r="B3" s="2" t="s">
        <v>0</v>
      </c>
      <c r="C3" s="29" t="s">
        <v>1</v>
      </c>
      <c r="D3" s="33"/>
      <c r="E3" s="34"/>
    </row>
    <row r="4" spans="1:11" x14ac:dyDescent="0.25">
      <c r="A4" s="3">
        <v>1</v>
      </c>
      <c r="B4" s="46" t="s">
        <v>60</v>
      </c>
      <c r="C4" s="30">
        <f>C21</f>
        <v>5.0999999999999996</v>
      </c>
      <c r="D4" s="36"/>
      <c r="E4" s="35"/>
    </row>
    <row r="5" spans="1:11" x14ac:dyDescent="0.25">
      <c r="A5" s="3">
        <v>2</v>
      </c>
      <c r="B5" s="39" t="s">
        <v>61</v>
      </c>
      <c r="C5" s="30">
        <f>C34</f>
        <v>5.0999999999999996</v>
      </c>
      <c r="D5" s="36"/>
      <c r="E5" s="35"/>
    </row>
    <row r="6" spans="1:11" x14ac:dyDescent="0.25">
      <c r="A6" s="3">
        <v>3</v>
      </c>
      <c r="B6" s="40"/>
      <c r="C6" s="41">
        <f>C47</f>
        <v>5.0999999999999996</v>
      </c>
      <c r="D6" s="42"/>
      <c r="E6" s="43"/>
    </row>
    <row r="7" spans="1:11" ht="15" customHeight="1" x14ac:dyDescent="0.25">
      <c r="B7" s="60" t="s">
        <v>62</v>
      </c>
      <c r="C7" s="60"/>
      <c r="D7" s="60"/>
      <c r="E7" s="60"/>
      <c r="F7" s="60"/>
      <c r="G7" s="60"/>
      <c r="H7" s="60"/>
      <c r="I7" s="60"/>
      <c r="J7" s="60"/>
      <c r="K7" s="60"/>
    </row>
    <row r="8" spans="1:11" ht="15" customHeight="1" x14ac:dyDescent="0.25">
      <c r="B8" s="60"/>
      <c r="C8" s="60"/>
      <c r="D8" s="60"/>
      <c r="E8" s="60"/>
      <c r="F8" s="60"/>
      <c r="G8" s="60"/>
      <c r="H8" s="60"/>
      <c r="I8" s="60"/>
      <c r="J8" s="60"/>
      <c r="K8" s="60"/>
    </row>
    <row r="9" spans="1:11" ht="15" customHeight="1" x14ac:dyDescent="0.25">
      <c r="B9" s="60"/>
      <c r="C9" s="60"/>
      <c r="D9" s="60"/>
      <c r="E9" s="60"/>
      <c r="F9" s="60"/>
      <c r="G9" s="60"/>
      <c r="H9" s="60"/>
      <c r="I9" s="60"/>
      <c r="J9" s="60"/>
      <c r="K9" s="60"/>
    </row>
    <row r="10" spans="1:11" ht="15" customHeight="1" x14ac:dyDescent="0.25">
      <c r="B10" s="60"/>
      <c r="C10" s="60"/>
      <c r="D10" s="60"/>
      <c r="E10" s="60"/>
      <c r="F10" s="60"/>
      <c r="G10" s="60"/>
      <c r="H10" s="60"/>
      <c r="I10" s="60"/>
      <c r="J10" s="60"/>
      <c r="K10" s="60"/>
    </row>
    <row r="11" spans="1:11" ht="18.75" outlineLevel="1" x14ac:dyDescent="0.25">
      <c r="A11" s="47" t="s">
        <v>2</v>
      </c>
      <c r="B11" s="44" t="str">
        <f>B4</f>
        <v xml:space="preserve">	VENEGAS MORALES BASTIAN PATRICIO</v>
      </c>
      <c r="C11" s="56" t="s">
        <v>3</v>
      </c>
      <c r="D11" s="57" t="s">
        <v>4</v>
      </c>
      <c r="E11" s="58"/>
      <c r="F11" s="58"/>
      <c r="G11" s="58"/>
      <c r="H11" s="58"/>
      <c r="I11" s="58"/>
      <c r="J11" s="58"/>
      <c r="K11" s="59"/>
    </row>
    <row r="12" spans="1:11" outlineLevel="1" x14ac:dyDescent="0.25">
      <c r="A12" s="48"/>
      <c r="B12" s="15" t="s">
        <v>5</v>
      </c>
      <c r="C12" s="50"/>
      <c r="D12" s="52" t="s">
        <v>6</v>
      </c>
      <c r="E12" s="54"/>
      <c r="F12" s="52" t="s">
        <v>7</v>
      </c>
      <c r="G12" s="54"/>
      <c r="H12" s="55" t="s">
        <v>8</v>
      </c>
      <c r="I12" s="54"/>
      <c r="J12" s="52" t="s">
        <v>9</v>
      </c>
      <c r="K12" s="54"/>
    </row>
    <row r="13" spans="1:11" ht="24" outlineLevel="1" x14ac:dyDescent="0.25">
      <c r="A13" s="49"/>
      <c r="B13" s="18" t="str">
        <f>RUBRICA!A4</f>
        <v xml:space="preserve">1. Presenta el proyecto considerando la relevancia, objetivos, metodología y desarrollo, de acuerdo a los estándares de calidad de la disciplina. </v>
      </c>
      <c r="C13" s="16" t="s">
        <v>6</v>
      </c>
      <c r="D13" s="12"/>
      <c r="E13" s="12" t="str">
        <f>IF(D13="X",100*0.15,"")</f>
        <v/>
      </c>
      <c r="F13" s="45" t="s">
        <v>59</v>
      </c>
      <c r="G13" s="12">
        <f>IF(F13="X",60*0.15,"")</f>
        <v>9</v>
      </c>
      <c r="H13" s="12" t="str">
        <f t="shared" ref="H13:H17" si="0">IF($C13=ML,"X","")</f>
        <v/>
      </c>
      <c r="I13" s="12" t="str">
        <f>IF(H13="X",30*0.15,"")</f>
        <v/>
      </c>
      <c r="J13" s="12" t="str">
        <f t="shared" ref="J13:J17" si="1">IF($C13=NL,"X","")</f>
        <v/>
      </c>
      <c r="K13" s="12" t="str">
        <f t="shared" ref="K13:K19" si="2">IF($J13="X",0,"")</f>
        <v/>
      </c>
    </row>
    <row r="14" spans="1:11" ht="26.45" customHeight="1" outlineLevel="1" x14ac:dyDescent="0.25">
      <c r="A14" s="49"/>
      <c r="B14" s="18" t="str">
        <f>RUBRICA!A5</f>
        <v xml:space="preserve">2. Presenta las evidencias del Proyecto APT, dando cuenta del cumplimiento de los objetivos y de acuerdo a los estándares de la disciplina. </v>
      </c>
      <c r="C14" s="16" t="s">
        <v>6</v>
      </c>
      <c r="D14" s="12" t="str">
        <f t="shared" ref="D14:D17" si="3">IF($C14=CL,"X","")</f>
        <v>X</v>
      </c>
      <c r="E14" s="12">
        <f>IF(D14="X",100*0.25,"")</f>
        <v>25</v>
      </c>
      <c r="F14" s="12" t="str">
        <f t="shared" ref="F14:F17" si="4">IF($C14=L,"X","")</f>
        <v/>
      </c>
      <c r="G14" s="12" t="str">
        <f>IF(F14="X",60*0.25,"")</f>
        <v/>
      </c>
      <c r="H14" s="12" t="str">
        <f t="shared" si="0"/>
        <v/>
      </c>
      <c r="I14" s="12" t="str">
        <f>IF(H14="X",30*0.25,"")</f>
        <v/>
      </c>
      <c r="J14" s="12" t="str">
        <f t="shared" si="1"/>
        <v/>
      </c>
      <c r="K14" s="12" t="str">
        <f t="shared" si="2"/>
        <v/>
      </c>
    </row>
    <row r="15" spans="1:11" ht="24" outlineLevel="1" x14ac:dyDescent="0.25">
      <c r="A15" s="49"/>
      <c r="B15" s="18" t="str">
        <f>RUBRICA!A6</f>
        <v>3. Responde las preguntas realizadas por la comisión, cumpliendo con los estándares de calidad de la disciplina.</v>
      </c>
      <c r="C15" s="16" t="s">
        <v>6</v>
      </c>
      <c r="D15" s="12"/>
      <c r="E15" s="12" t="str">
        <f>IF(D15="X",100*0.2,"")</f>
        <v/>
      </c>
      <c r="F15" s="45" t="s">
        <v>59</v>
      </c>
      <c r="G15" s="12">
        <f>IF(F15="X",60*0.2,"")</f>
        <v>12</v>
      </c>
      <c r="H15" s="12" t="str">
        <f t="shared" si="0"/>
        <v/>
      </c>
      <c r="I15" s="12" t="str">
        <f>IF(H15="X",30*0.2,"")</f>
        <v/>
      </c>
      <c r="J15" s="12" t="str">
        <f t="shared" si="1"/>
        <v/>
      </c>
      <c r="K15" s="12" t="str">
        <f t="shared" si="2"/>
        <v/>
      </c>
    </row>
    <row r="16" spans="1:11" ht="24" outlineLevel="1" x14ac:dyDescent="0.25">
      <c r="A16" s="49"/>
      <c r="B16" s="18" t="str">
        <f>RUBRICA!A7</f>
        <v>4. Expone el Proyecto APT, considerando el formato y el tiempo establecido para la presentación.</v>
      </c>
      <c r="C16" s="16" t="s">
        <v>6</v>
      </c>
      <c r="D16" s="12" t="str">
        <f t="shared" si="3"/>
        <v>X</v>
      </c>
      <c r="E16" s="12">
        <f>IF(D16="X",100*0.05,"")</f>
        <v>5</v>
      </c>
      <c r="F16" s="12" t="str">
        <f t="shared" si="4"/>
        <v/>
      </c>
      <c r="G16" s="12" t="str">
        <f>IF(F16="X",60*0.05,"")</f>
        <v/>
      </c>
      <c r="H16" s="12" t="str">
        <f t="shared" si="0"/>
        <v/>
      </c>
      <c r="I16" s="12" t="str">
        <f>IF(H16="X",30*0.05,"")</f>
        <v/>
      </c>
      <c r="J16" s="12" t="str">
        <f t="shared" si="1"/>
        <v/>
      </c>
      <c r="K16" s="12" t="str">
        <f t="shared" si="2"/>
        <v/>
      </c>
    </row>
    <row r="17" spans="1:11" ht="24" outlineLevel="1" x14ac:dyDescent="0.25">
      <c r="A17" s="49"/>
      <c r="B17" s="18" t="str">
        <f>RUBRICA!A8</f>
        <v>5. Expresa sus ideas con fluidez, claridad y precisión, utilizando lenguaje técnico propio de la disciplina.</v>
      </c>
      <c r="C17" s="16" t="s">
        <v>6</v>
      </c>
      <c r="D17" s="12" t="str">
        <f t="shared" si="3"/>
        <v>X</v>
      </c>
      <c r="E17" s="12">
        <f>IF(D17="X",100*0.05,"")</f>
        <v>5</v>
      </c>
      <c r="F17" s="12" t="str">
        <f t="shared" si="4"/>
        <v/>
      </c>
      <c r="G17" s="12" t="str">
        <f>IF(F17="X",60*0.05,"")</f>
        <v/>
      </c>
      <c r="H17" s="12" t="str">
        <f t="shared" si="0"/>
        <v/>
      </c>
      <c r="I17" s="12" t="str">
        <f>IF(H17="X",30*0.05,"")</f>
        <v/>
      </c>
      <c r="J17" s="12" t="str">
        <f t="shared" si="1"/>
        <v/>
      </c>
      <c r="K17" s="12" t="str">
        <f t="shared" si="2"/>
        <v/>
      </c>
    </row>
    <row r="18" spans="1:11" ht="36" outlineLevel="1" x14ac:dyDescent="0.25">
      <c r="A18" s="49"/>
      <c r="B18" s="18" t="str">
        <f>RUBRICA!A9</f>
        <v>6. Entrega la documentación y evidencias requerida por la asignatura de acuerdo a la estructura y nombres solicitados, guardando todas las evidencias de avances en Git</v>
      </c>
      <c r="C18" s="16" t="s">
        <v>6</v>
      </c>
      <c r="D18" s="12"/>
      <c r="E18" s="12" t="str">
        <f>IF(D18="X",100*0.2,"")</f>
        <v/>
      </c>
      <c r="F18" s="45" t="s">
        <v>59</v>
      </c>
      <c r="G18" s="12">
        <f>IF(F18="X",60*0.2,"")</f>
        <v>12</v>
      </c>
      <c r="H18" s="12" t="str">
        <f>IF($C18=ML,"X","")</f>
        <v/>
      </c>
      <c r="I18" s="12" t="str">
        <f>IF(H18="X",30*0.2,"")</f>
        <v/>
      </c>
      <c r="J18" s="12" t="str">
        <f>IF($C18=NL,"X","")</f>
        <v/>
      </c>
      <c r="K18" s="12" t="str">
        <f t="shared" si="2"/>
        <v/>
      </c>
    </row>
    <row r="19" spans="1:11" ht="24" outlineLevel="1" x14ac:dyDescent="0.25">
      <c r="A19" s="49"/>
      <c r="B19" s="18" t="str">
        <f>RUBRICA!A10</f>
        <v xml:space="preserve">7. Expone el tema utilizando un lenguaje técnico disciplinar al presentar la propuesta y responde evidenciando un manejo de la información. </v>
      </c>
      <c r="C19" s="16" t="s">
        <v>6</v>
      </c>
      <c r="D19" s="12"/>
      <c r="E19" s="12" t="str">
        <f>IF(D19="X",100*0.1,"")</f>
        <v/>
      </c>
      <c r="F19" s="45" t="s">
        <v>59</v>
      </c>
      <c r="G19" s="12">
        <f>IF(F19="X",60*0.1,"")</f>
        <v>6</v>
      </c>
      <c r="H19" s="12" t="str">
        <f>IF($C19=ML,"X","")</f>
        <v/>
      </c>
      <c r="I19" s="12" t="str">
        <f>IF(H19="X",30*0.1,"")</f>
        <v/>
      </c>
      <c r="J19" s="12" t="str">
        <f>IF($C19=NL,"X","")</f>
        <v/>
      </c>
      <c r="K19" s="12" t="str">
        <f t="shared" si="2"/>
        <v/>
      </c>
    </row>
    <row r="20" spans="1:11" ht="15.75" customHeight="1" outlineLevel="1" x14ac:dyDescent="0.3">
      <c r="A20" s="48"/>
      <c r="B20" s="17" t="s">
        <v>10</v>
      </c>
      <c r="C20" s="21">
        <f>E20+G20+I20+K20</f>
        <v>74</v>
      </c>
      <c r="D20" s="13"/>
      <c r="E20" s="13">
        <f>SUM(E13:E19)</f>
        <v>35</v>
      </c>
      <c r="F20" s="13"/>
      <c r="G20" s="13">
        <f>SUM(G13:G19)</f>
        <v>39</v>
      </c>
      <c r="H20" s="13"/>
      <c r="I20" s="13">
        <f>SUM(I13:I19)</f>
        <v>0</v>
      </c>
      <c r="J20" s="13"/>
      <c r="K20" s="13">
        <f>SUM(K13:K19)</f>
        <v>0</v>
      </c>
    </row>
    <row r="21" spans="1:11" ht="15.75" customHeight="1" outlineLevel="1" x14ac:dyDescent="0.3">
      <c r="A21" s="50"/>
      <c r="B21" s="20" t="s">
        <v>11</v>
      </c>
      <c r="C21" s="14">
        <f>VLOOKUP(C20,ESCALA_IEP!A2:B202,2,FALSE)</f>
        <v>5.0999999999999996</v>
      </c>
    </row>
    <row r="22" spans="1:11" ht="15.75" customHeight="1" x14ac:dyDescent="0.25"/>
    <row r="23" spans="1:11" ht="15.75" customHeight="1" x14ac:dyDescent="0.25">
      <c r="B23" s="38" t="s">
        <v>58</v>
      </c>
    </row>
    <row r="24" spans="1:11" ht="24" customHeight="1" x14ac:dyDescent="0.25">
      <c r="A24" s="47" t="s">
        <v>2</v>
      </c>
      <c r="B24" s="11" t="str">
        <f>B5</f>
        <v xml:space="preserve">	GONZALEZ BRAVO FABIAN ANTONIO</v>
      </c>
      <c r="C24" s="51" t="s">
        <v>3</v>
      </c>
      <c r="D24" s="52" t="s">
        <v>4</v>
      </c>
      <c r="E24" s="53"/>
      <c r="F24" s="53"/>
      <c r="G24" s="53"/>
      <c r="H24" s="53"/>
      <c r="I24" s="53"/>
      <c r="J24" s="53"/>
      <c r="K24" s="54"/>
    </row>
    <row r="25" spans="1:11" ht="24" customHeight="1" x14ac:dyDescent="0.25">
      <c r="A25" s="48"/>
      <c r="B25" s="15" t="s">
        <v>5</v>
      </c>
      <c r="C25" s="50"/>
      <c r="D25" s="52" t="s">
        <v>6</v>
      </c>
      <c r="E25" s="54"/>
      <c r="F25" s="52" t="s">
        <v>7</v>
      </c>
      <c r="G25" s="54"/>
      <c r="H25" s="55" t="s">
        <v>8</v>
      </c>
      <c r="I25" s="54"/>
      <c r="J25" s="52" t="s">
        <v>9</v>
      </c>
      <c r="K25" s="54"/>
    </row>
    <row r="26" spans="1:11" ht="24" customHeight="1" x14ac:dyDescent="0.25">
      <c r="A26" s="49"/>
      <c r="B26" s="18" t="str">
        <f>RUBRICA!A4</f>
        <v xml:space="preserve">1. Presenta el proyecto considerando la relevancia, objetivos, metodología y desarrollo, de acuerdo a los estándares de calidad de la disciplina. </v>
      </c>
      <c r="C26" s="16" t="s">
        <v>6</v>
      </c>
      <c r="D26" s="12"/>
      <c r="E26" s="12" t="str">
        <f>IF(D26="X",100*0.15,"")</f>
        <v/>
      </c>
      <c r="F26" s="45" t="s">
        <v>59</v>
      </c>
      <c r="G26" s="12">
        <f>IF(F26="X",60*0.15,"")</f>
        <v>9</v>
      </c>
      <c r="H26" s="12" t="str">
        <f t="shared" ref="H26:H30" si="5">IF($C26=ML,"X","")</f>
        <v/>
      </c>
      <c r="I26" s="12" t="str">
        <f>IF(H26="X",30*0.15,"")</f>
        <v/>
      </c>
      <c r="J26" s="12" t="str">
        <f t="shared" ref="J26:J30" si="6">IF($C26=NL,"X","")</f>
        <v/>
      </c>
      <c r="K26" s="12" t="str">
        <f t="shared" ref="K26:K32" si="7">IF($J26="X",0,"")</f>
        <v/>
      </c>
    </row>
    <row r="27" spans="1:11" ht="24" customHeight="1" x14ac:dyDescent="0.25">
      <c r="A27" s="49"/>
      <c r="B27" s="18" t="str">
        <f>RUBRICA!A5</f>
        <v xml:space="preserve">2. Presenta las evidencias del Proyecto APT, dando cuenta del cumplimiento de los objetivos y de acuerdo a los estándares de la disciplina. </v>
      </c>
      <c r="C27" s="16" t="s">
        <v>6</v>
      </c>
      <c r="D27" s="12" t="str">
        <f t="shared" ref="D27:D30" si="8">IF($C27=CL,"X","")</f>
        <v>X</v>
      </c>
      <c r="E27" s="12">
        <f>IF(D27="X",100*0.25,"")</f>
        <v>25</v>
      </c>
      <c r="F27" s="12" t="str">
        <f t="shared" ref="F27:F30" si="9">IF($C27=L,"X","")</f>
        <v/>
      </c>
      <c r="G27" s="12" t="str">
        <f>IF(F27="X",60*0.25,"")</f>
        <v/>
      </c>
      <c r="H27" s="12" t="str">
        <f t="shared" si="5"/>
        <v/>
      </c>
      <c r="I27" s="12" t="str">
        <f>IF(H27="X",30*0.25,"")</f>
        <v/>
      </c>
      <c r="J27" s="12" t="str">
        <f t="shared" si="6"/>
        <v/>
      </c>
      <c r="K27" s="12" t="str">
        <f t="shared" si="7"/>
        <v/>
      </c>
    </row>
    <row r="28" spans="1:11" ht="24" customHeight="1" x14ac:dyDescent="0.25">
      <c r="A28" s="49"/>
      <c r="B28" s="18" t="str">
        <f>RUBRICA!A6</f>
        <v>3. Responde las preguntas realizadas por la comisión, cumpliendo con los estándares de calidad de la disciplina.</v>
      </c>
      <c r="C28" s="16" t="s">
        <v>6</v>
      </c>
      <c r="D28" s="12"/>
      <c r="E28" s="12" t="str">
        <f>IF(D28="X",100*0.2,"")</f>
        <v/>
      </c>
      <c r="F28" s="45" t="s">
        <v>59</v>
      </c>
      <c r="G28" s="12">
        <f>IF(F28="X",60*0.2,"")</f>
        <v>12</v>
      </c>
      <c r="H28" s="12" t="str">
        <f t="shared" si="5"/>
        <v/>
      </c>
      <c r="I28" s="12" t="str">
        <f>IF(H28="X",30*0.2,"")</f>
        <v/>
      </c>
      <c r="J28" s="12" t="str">
        <f t="shared" si="6"/>
        <v/>
      </c>
      <c r="K28" s="12" t="str">
        <f t="shared" si="7"/>
        <v/>
      </c>
    </row>
    <row r="29" spans="1:11" ht="24" customHeight="1" x14ac:dyDescent="0.25">
      <c r="A29" s="49"/>
      <c r="B29" s="18" t="str">
        <f>RUBRICA!A7</f>
        <v>4. Expone el Proyecto APT, considerando el formato y el tiempo establecido para la presentación.</v>
      </c>
      <c r="C29" s="16" t="s">
        <v>6</v>
      </c>
      <c r="D29" s="12" t="str">
        <f t="shared" si="8"/>
        <v>X</v>
      </c>
      <c r="E29" s="12">
        <f>IF(D29="X",100*0.05,"")</f>
        <v>5</v>
      </c>
      <c r="F29" s="12" t="str">
        <f t="shared" si="9"/>
        <v/>
      </c>
      <c r="G29" s="12" t="str">
        <f>IF(F29="X",60*0.05,"")</f>
        <v/>
      </c>
      <c r="H29" s="12" t="str">
        <f t="shared" si="5"/>
        <v/>
      </c>
      <c r="I29" s="12" t="str">
        <f>IF(H29="X",30*0.05,"")</f>
        <v/>
      </c>
      <c r="J29" s="12" t="str">
        <f t="shared" si="6"/>
        <v/>
      </c>
      <c r="K29" s="12" t="str">
        <f t="shared" si="7"/>
        <v/>
      </c>
    </row>
    <row r="30" spans="1:11" ht="24" customHeight="1" x14ac:dyDescent="0.25">
      <c r="A30" s="49"/>
      <c r="B30" s="18" t="str">
        <f>RUBRICA!A8</f>
        <v>5. Expresa sus ideas con fluidez, claridad y precisión, utilizando lenguaje técnico propio de la disciplina.</v>
      </c>
      <c r="C30" s="16" t="s">
        <v>6</v>
      </c>
      <c r="D30" s="12" t="str">
        <f t="shared" si="8"/>
        <v>X</v>
      </c>
      <c r="E30" s="12">
        <f>IF(D30="X",100*0.05,"")</f>
        <v>5</v>
      </c>
      <c r="F30" s="12" t="str">
        <f t="shared" si="9"/>
        <v/>
      </c>
      <c r="G30" s="12" t="str">
        <f>IF(F30="X",60*0.05,"")</f>
        <v/>
      </c>
      <c r="H30" s="12" t="str">
        <f t="shared" si="5"/>
        <v/>
      </c>
      <c r="I30" s="12" t="str">
        <f>IF(H30="X",30*0.05,"")</f>
        <v/>
      </c>
      <c r="J30" s="12" t="str">
        <f t="shared" si="6"/>
        <v/>
      </c>
      <c r="K30" s="12" t="str">
        <f t="shared" si="7"/>
        <v/>
      </c>
    </row>
    <row r="31" spans="1:11" ht="24" customHeight="1" x14ac:dyDescent="0.25">
      <c r="A31" s="49"/>
      <c r="B31" s="18" t="str">
        <f>RUBRICA!A9</f>
        <v>6. Entrega la documentación y evidencias requerida por la asignatura de acuerdo a la estructura y nombres solicitados, guardando todas las evidencias de avances en Git</v>
      </c>
      <c r="C31" s="16" t="s">
        <v>6</v>
      </c>
      <c r="D31" s="12"/>
      <c r="E31" s="12" t="str">
        <f>IF(D31="X",100*0.2,"")</f>
        <v/>
      </c>
      <c r="F31" s="45" t="s">
        <v>59</v>
      </c>
      <c r="G31" s="12">
        <f>IF(F31="X",60*0.2,"")</f>
        <v>12</v>
      </c>
      <c r="H31" s="12" t="str">
        <f>IF($C31=ML,"X","")</f>
        <v/>
      </c>
      <c r="I31" s="12" t="str">
        <f>IF(H31="X",30*0.2,"")</f>
        <v/>
      </c>
      <c r="J31" s="12" t="str">
        <f>IF($C31=NL,"X","")</f>
        <v/>
      </c>
      <c r="K31" s="12" t="str">
        <f t="shared" si="7"/>
        <v/>
      </c>
    </row>
    <row r="32" spans="1:11" ht="24" customHeight="1" x14ac:dyDescent="0.25">
      <c r="A32" s="49"/>
      <c r="B32" s="18" t="str">
        <f>RUBRICA!A10</f>
        <v xml:space="preserve">7. Expone el tema utilizando un lenguaje técnico disciplinar al presentar la propuesta y responde evidenciando un manejo de la información. </v>
      </c>
      <c r="C32" s="16" t="s">
        <v>6</v>
      </c>
      <c r="D32" s="12"/>
      <c r="E32" s="12" t="str">
        <f>IF(D32="X",100*0.1,"")</f>
        <v/>
      </c>
      <c r="F32" s="45" t="s">
        <v>59</v>
      </c>
      <c r="G32" s="12">
        <f>IF(F32="X",60*0.1,"")</f>
        <v>6</v>
      </c>
      <c r="H32" s="12" t="str">
        <f>IF($C32=ML,"X","")</f>
        <v/>
      </c>
      <c r="I32" s="12" t="str">
        <f>IF(H32="X",30*0.1,"")</f>
        <v/>
      </c>
      <c r="J32" s="12" t="str">
        <f>IF($C32=NL,"X","")</f>
        <v/>
      </c>
      <c r="K32" s="12" t="str">
        <f t="shared" si="7"/>
        <v/>
      </c>
    </row>
    <row r="33" spans="1:11" ht="24" customHeight="1" x14ac:dyDescent="0.3">
      <c r="A33" s="48"/>
      <c r="B33" s="17" t="s">
        <v>10</v>
      </c>
      <c r="C33" s="21">
        <f>E33+G33+I33+K33</f>
        <v>74</v>
      </c>
      <c r="D33" s="13"/>
      <c r="E33" s="13">
        <f>SUM(E26:E32)</f>
        <v>35</v>
      </c>
      <c r="F33" s="13"/>
      <c r="G33" s="13">
        <f>SUM(G26:G32)</f>
        <v>39</v>
      </c>
      <c r="H33" s="13"/>
      <c r="I33" s="13">
        <f>SUM(I26:I32)</f>
        <v>0</v>
      </c>
      <c r="J33" s="13"/>
      <c r="K33" s="13">
        <f>SUM(K26:K32)</f>
        <v>0</v>
      </c>
    </row>
    <row r="34" spans="1:11" ht="24" customHeight="1" x14ac:dyDescent="0.3">
      <c r="A34" s="50"/>
      <c r="B34" s="20" t="s">
        <v>11</v>
      </c>
      <c r="C34" s="14">
        <f>VLOOKUP(C33,ESCALA_IEP!A15:B215,2,FALSE)</f>
        <v>5.0999999999999996</v>
      </c>
    </row>
    <row r="35" spans="1:11" ht="16.149999999999999" customHeight="1" x14ac:dyDescent="0.25"/>
    <row r="36" spans="1:11" ht="13.9" customHeight="1" x14ac:dyDescent="0.25">
      <c r="B36" s="38" t="s">
        <v>58</v>
      </c>
    </row>
    <row r="37" spans="1:11" ht="24" customHeight="1" x14ac:dyDescent="0.25">
      <c r="A37" s="47" t="s">
        <v>2</v>
      </c>
      <c r="B37" s="11"/>
      <c r="C37" s="51" t="s">
        <v>3</v>
      </c>
      <c r="D37" s="52" t="s">
        <v>4</v>
      </c>
      <c r="E37" s="53"/>
      <c r="F37" s="53"/>
      <c r="G37" s="53"/>
      <c r="H37" s="53"/>
      <c r="I37" s="53"/>
      <c r="J37" s="53"/>
      <c r="K37" s="54"/>
    </row>
    <row r="38" spans="1:11" ht="24" customHeight="1" x14ac:dyDescent="0.25">
      <c r="A38" s="48"/>
      <c r="B38" s="15" t="s">
        <v>5</v>
      </c>
      <c r="C38" s="50"/>
      <c r="D38" s="52" t="s">
        <v>6</v>
      </c>
      <c r="E38" s="54"/>
      <c r="F38" s="52" t="s">
        <v>7</v>
      </c>
      <c r="G38" s="54"/>
      <c r="H38" s="55" t="s">
        <v>8</v>
      </c>
      <c r="I38" s="54"/>
      <c r="J38" s="52" t="s">
        <v>9</v>
      </c>
      <c r="K38" s="54"/>
    </row>
    <row r="39" spans="1:11" ht="24" customHeight="1" x14ac:dyDescent="0.25">
      <c r="A39" s="49"/>
      <c r="B39" s="18" t="str">
        <f>RUBRICA!A4</f>
        <v xml:space="preserve">1. Presenta el proyecto considerando la relevancia, objetivos, metodología y desarrollo, de acuerdo a los estándares de calidad de la disciplina. </v>
      </c>
      <c r="C39" s="16" t="s">
        <v>6</v>
      </c>
      <c r="D39" s="12"/>
      <c r="E39" s="12" t="str">
        <f>IF(D39="X",100*0.15,"")</f>
        <v/>
      </c>
      <c r="F39" s="45" t="s">
        <v>59</v>
      </c>
      <c r="G39" s="12">
        <f>IF(F39="X",60*0.15,"")</f>
        <v>9</v>
      </c>
      <c r="H39" s="12" t="str">
        <f t="shared" ref="H39:H43" si="10">IF($C39=ML,"X","")</f>
        <v/>
      </c>
      <c r="I39" s="12" t="str">
        <f>IF(H39="X",30*0.15,"")</f>
        <v/>
      </c>
      <c r="J39" s="12" t="str">
        <f t="shared" ref="J39:J43" si="11">IF($C39=NL,"X","")</f>
        <v/>
      </c>
      <c r="K39" s="12" t="str">
        <f t="shared" ref="K39:K45" si="12">IF($J39="X",0,"")</f>
        <v/>
      </c>
    </row>
    <row r="40" spans="1:11" ht="24" customHeight="1" x14ac:dyDescent="0.25">
      <c r="A40" s="49"/>
      <c r="B40" s="18" t="str">
        <f>RUBRICA!A5</f>
        <v xml:space="preserve">2. Presenta las evidencias del Proyecto APT, dando cuenta del cumplimiento de los objetivos y de acuerdo a los estándares de la disciplina. </v>
      </c>
      <c r="C40" s="16" t="s">
        <v>6</v>
      </c>
      <c r="D40" s="12" t="str">
        <f t="shared" ref="D40:D43" si="13">IF($C40=CL,"X","")</f>
        <v>X</v>
      </c>
      <c r="E40" s="12">
        <f>IF(D40="X",100*0.25,"")</f>
        <v>25</v>
      </c>
      <c r="F40" s="12" t="str">
        <f t="shared" ref="F40:F43" si="14">IF($C40=L,"X","")</f>
        <v/>
      </c>
      <c r="G40" s="12" t="str">
        <f>IF(F40="X",60*0.25,"")</f>
        <v/>
      </c>
      <c r="H40" s="12" t="str">
        <f t="shared" si="10"/>
        <v/>
      </c>
      <c r="I40" s="12" t="str">
        <f>IF(H40="X",30*0.25,"")</f>
        <v/>
      </c>
      <c r="J40" s="12" t="str">
        <f t="shared" si="11"/>
        <v/>
      </c>
      <c r="K40" s="12" t="str">
        <f t="shared" si="12"/>
        <v/>
      </c>
    </row>
    <row r="41" spans="1:11" ht="24" customHeight="1" x14ac:dyDescent="0.25">
      <c r="A41" s="49"/>
      <c r="B41" s="18" t="str">
        <f>RUBRICA!A6</f>
        <v>3. Responde las preguntas realizadas por la comisión, cumpliendo con los estándares de calidad de la disciplina.</v>
      </c>
      <c r="C41" s="16" t="s">
        <v>6</v>
      </c>
      <c r="D41" s="12"/>
      <c r="E41" s="12" t="str">
        <f>IF(D41="X",100*0.2,"")</f>
        <v/>
      </c>
      <c r="F41" s="45" t="s">
        <v>59</v>
      </c>
      <c r="G41" s="12">
        <f>IF(F41="X",60*0.2,"")</f>
        <v>12</v>
      </c>
      <c r="H41" s="12" t="str">
        <f t="shared" si="10"/>
        <v/>
      </c>
      <c r="I41" s="12" t="str">
        <f>IF(H41="X",30*0.2,"")</f>
        <v/>
      </c>
      <c r="J41" s="12" t="str">
        <f t="shared" si="11"/>
        <v/>
      </c>
      <c r="K41" s="12" t="str">
        <f t="shared" si="12"/>
        <v/>
      </c>
    </row>
    <row r="42" spans="1:11" ht="24" customHeight="1" x14ac:dyDescent="0.25">
      <c r="A42" s="49"/>
      <c r="B42" s="18" t="str">
        <f>RUBRICA!A7</f>
        <v>4. Expone el Proyecto APT, considerando el formato y el tiempo establecido para la presentación.</v>
      </c>
      <c r="C42" s="16" t="s">
        <v>6</v>
      </c>
      <c r="D42" s="12" t="str">
        <f t="shared" si="13"/>
        <v>X</v>
      </c>
      <c r="E42" s="12">
        <f>IF(D42="X",100*0.05,"")</f>
        <v>5</v>
      </c>
      <c r="F42" s="12" t="str">
        <f t="shared" si="14"/>
        <v/>
      </c>
      <c r="G42" s="12" t="str">
        <f>IF(F42="X",60*0.05,"")</f>
        <v/>
      </c>
      <c r="H42" s="12" t="str">
        <f t="shared" si="10"/>
        <v/>
      </c>
      <c r="I42" s="12" t="str">
        <f>IF(H42="X",30*0.05,"")</f>
        <v/>
      </c>
      <c r="J42" s="12" t="str">
        <f t="shared" si="11"/>
        <v/>
      </c>
      <c r="K42" s="12" t="str">
        <f t="shared" si="12"/>
        <v/>
      </c>
    </row>
    <row r="43" spans="1:11" ht="24" customHeight="1" x14ac:dyDescent="0.25">
      <c r="A43" s="49"/>
      <c r="B43" s="18" t="str">
        <f>RUBRICA!A8</f>
        <v>5. Expresa sus ideas con fluidez, claridad y precisión, utilizando lenguaje técnico propio de la disciplina.</v>
      </c>
      <c r="C43" s="16" t="s">
        <v>6</v>
      </c>
      <c r="D43" s="12" t="str">
        <f t="shared" si="13"/>
        <v>X</v>
      </c>
      <c r="E43" s="12">
        <f>IF(D43="X",100*0.05,"")</f>
        <v>5</v>
      </c>
      <c r="F43" s="12" t="str">
        <f t="shared" si="14"/>
        <v/>
      </c>
      <c r="G43" s="12" t="str">
        <f>IF(F43="X",60*0.05,"")</f>
        <v/>
      </c>
      <c r="H43" s="12" t="str">
        <f t="shared" si="10"/>
        <v/>
      </c>
      <c r="I43" s="12" t="str">
        <f>IF(H43="X",30*0.05,"")</f>
        <v/>
      </c>
      <c r="J43" s="12" t="str">
        <f t="shared" si="11"/>
        <v/>
      </c>
      <c r="K43" s="12" t="str">
        <f t="shared" si="12"/>
        <v/>
      </c>
    </row>
    <row r="44" spans="1:11" ht="24" customHeight="1" x14ac:dyDescent="0.25">
      <c r="A44" s="49"/>
      <c r="B44" s="18" t="str">
        <f>RUBRICA!A9</f>
        <v>6. Entrega la documentación y evidencias requerida por la asignatura de acuerdo a la estructura y nombres solicitados, guardando todas las evidencias de avances en Git</v>
      </c>
      <c r="C44" s="16" t="s">
        <v>6</v>
      </c>
      <c r="D44" s="12"/>
      <c r="E44" s="12" t="str">
        <f>IF(D44="X",100*0.2,"")</f>
        <v/>
      </c>
      <c r="F44" s="45" t="s">
        <v>59</v>
      </c>
      <c r="G44" s="12">
        <f>IF(F44="X",60*0.2,"")</f>
        <v>12</v>
      </c>
      <c r="H44" s="12" t="str">
        <f>IF($C44=ML,"X","")</f>
        <v/>
      </c>
      <c r="I44" s="12" t="str">
        <f>IF(H44="X",30*0.2,"")</f>
        <v/>
      </c>
      <c r="J44" s="12" t="str">
        <f>IF($C44=NL,"X","")</f>
        <v/>
      </c>
      <c r="K44" s="12" t="str">
        <f t="shared" si="12"/>
        <v/>
      </c>
    </row>
    <row r="45" spans="1:11" ht="24" customHeight="1" x14ac:dyDescent="0.25">
      <c r="A45" s="49"/>
      <c r="B45" s="18" t="str">
        <f>RUBRICA!A10</f>
        <v xml:space="preserve">7. Expone el tema utilizando un lenguaje técnico disciplinar al presentar la propuesta y responde evidenciando un manejo de la información. </v>
      </c>
      <c r="C45" s="16" t="s">
        <v>6</v>
      </c>
      <c r="D45" s="12"/>
      <c r="E45" s="12" t="str">
        <f>IF(D45="X",100*0.1,"")</f>
        <v/>
      </c>
      <c r="F45" s="45" t="s">
        <v>59</v>
      </c>
      <c r="G45" s="12">
        <f>IF(F45="X",60*0.1,"")</f>
        <v>6</v>
      </c>
      <c r="H45" s="12" t="str">
        <f>IF($C45=ML,"X","")</f>
        <v/>
      </c>
      <c r="I45" s="12" t="str">
        <f>IF(H45="X",30*0.1,"")</f>
        <v/>
      </c>
      <c r="J45" s="12" t="str">
        <f>IF($C45=NL,"X","")</f>
        <v/>
      </c>
      <c r="K45" s="12" t="str">
        <f t="shared" si="12"/>
        <v/>
      </c>
    </row>
    <row r="46" spans="1:11" ht="24" customHeight="1" x14ac:dyDescent="0.3">
      <c r="A46" s="48"/>
      <c r="B46" s="17" t="s">
        <v>10</v>
      </c>
      <c r="C46" s="21">
        <f>E46+G46+I46+K46</f>
        <v>74</v>
      </c>
      <c r="D46" s="13"/>
      <c r="E46" s="13">
        <f>SUM(E39:E45)</f>
        <v>35</v>
      </c>
      <c r="F46" s="13"/>
      <c r="G46" s="13">
        <f>SUM(G39:G45)</f>
        <v>39</v>
      </c>
      <c r="H46" s="13"/>
      <c r="I46" s="13">
        <f>SUM(I39:I45)</f>
        <v>0</v>
      </c>
      <c r="J46" s="13"/>
      <c r="K46" s="13">
        <f>SUM(K39:K45)</f>
        <v>0</v>
      </c>
    </row>
    <row r="47" spans="1:11" ht="24" customHeight="1" x14ac:dyDescent="0.3">
      <c r="A47" s="50"/>
      <c r="B47" s="20" t="s">
        <v>11</v>
      </c>
      <c r="C47" s="14">
        <f>VLOOKUP(C46,ESCALA_IEP!A28:B228,2,FALSE)</f>
        <v>5.0999999999999996</v>
      </c>
    </row>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sheetData>
  <mergeCells count="22">
    <mergeCell ref="B7:K10"/>
    <mergeCell ref="D24:K24"/>
    <mergeCell ref="D25:E25"/>
    <mergeCell ref="F25:G25"/>
    <mergeCell ref="H25:I25"/>
    <mergeCell ref="J25:K25"/>
    <mergeCell ref="A11:A21"/>
    <mergeCell ref="C37:C38"/>
    <mergeCell ref="D37:K37"/>
    <mergeCell ref="D38:E38"/>
    <mergeCell ref="F38:G38"/>
    <mergeCell ref="H38:I38"/>
    <mergeCell ref="J38:K38"/>
    <mergeCell ref="C11:C12"/>
    <mergeCell ref="D12:E12"/>
    <mergeCell ref="D11:K11"/>
    <mergeCell ref="F12:G12"/>
    <mergeCell ref="H12:I12"/>
    <mergeCell ref="J12:K12"/>
    <mergeCell ref="A37:A47"/>
    <mergeCell ref="A24:A34"/>
    <mergeCell ref="C24:C25"/>
  </mergeCells>
  <conditionalFormatting sqref="C4:C6">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C13:C19 C26:C32 C39:C45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3408-0576-4312-BE07-614F98081636}">
  <dimension ref="A1:F10"/>
  <sheetViews>
    <sheetView topLeftCell="A7" zoomScale="80" zoomScaleNormal="80" workbookViewId="0">
      <selection activeCell="E11" sqref="E11"/>
    </sheetView>
  </sheetViews>
  <sheetFormatPr baseColWidth="10" defaultColWidth="11.42578125" defaultRowHeight="15" x14ac:dyDescent="0.25"/>
  <cols>
    <col min="1" max="1" width="45.5703125" customWidth="1"/>
    <col min="2" max="2" width="31.28515625" customWidth="1"/>
    <col min="3" max="3" width="24.140625" customWidth="1"/>
    <col min="4" max="4" width="29.85546875" customWidth="1"/>
    <col min="5" max="5" width="30.7109375" customWidth="1"/>
    <col min="6" max="6" width="15.28515625" customWidth="1"/>
  </cols>
  <sheetData>
    <row r="1" spans="1:6" ht="15.75" thickBot="1" x14ac:dyDescent="0.3">
      <c r="A1" s="61" t="s">
        <v>12</v>
      </c>
      <c r="B1" s="63" t="s">
        <v>13</v>
      </c>
      <c r="C1" s="64"/>
      <c r="D1" s="64"/>
      <c r="E1" s="65"/>
      <c r="F1" s="61" t="s">
        <v>14</v>
      </c>
    </row>
    <row r="2" spans="1:6" x14ac:dyDescent="0.25">
      <c r="A2" s="62"/>
      <c r="B2" s="66" t="s">
        <v>15</v>
      </c>
      <c r="C2" s="66" t="s">
        <v>16</v>
      </c>
      <c r="D2" s="24" t="s">
        <v>17</v>
      </c>
      <c r="E2" s="25" t="s">
        <v>9</v>
      </c>
      <c r="F2" s="62"/>
    </row>
    <row r="3" spans="1:6" x14ac:dyDescent="0.25">
      <c r="A3" s="62"/>
      <c r="B3" s="67"/>
      <c r="C3" s="67"/>
      <c r="D3" s="26">
        <v>0.3</v>
      </c>
      <c r="E3" s="26">
        <v>0</v>
      </c>
      <c r="F3" s="62"/>
    </row>
    <row r="4" spans="1:6" ht="102" x14ac:dyDescent="0.25">
      <c r="A4" s="22" t="s">
        <v>18</v>
      </c>
      <c r="B4" s="22" t="s">
        <v>19</v>
      </c>
      <c r="C4" s="22" t="s">
        <v>20</v>
      </c>
      <c r="D4" s="22" t="s">
        <v>21</v>
      </c>
      <c r="E4" s="22" t="s">
        <v>22</v>
      </c>
      <c r="F4" s="27">
        <v>15</v>
      </c>
    </row>
    <row r="5" spans="1:6" ht="136.9" customHeight="1" x14ac:dyDescent="0.25">
      <c r="A5" s="22" t="s">
        <v>23</v>
      </c>
      <c r="B5" s="22" t="s">
        <v>24</v>
      </c>
      <c r="C5" s="22" t="s">
        <v>25</v>
      </c>
      <c r="D5" s="22" t="s">
        <v>26</v>
      </c>
      <c r="E5" s="22" t="s">
        <v>27</v>
      </c>
      <c r="F5" s="27">
        <v>25</v>
      </c>
    </row>
    <row r="6" spans="1:6" ht="87" customHeight="1" x14ac:dyDescent="0.25">
      <c r="A6" s="22" t="s">
        <v>28</v>
      </c>
      <c r="B6" s="22" t="s">
        <v>29</v>
      </c>
      <c r="C6" s="22" t="s">
        <v>30</v>
      </c>
      <c r="D6" s="22" t="s">
        <v>31</v>
      </c>
      <c r="E6" s="22" t="s">
        <v>32</v>
      </c>
      <c r="F6" s="27">
        <v>20</v>
      </c>
    </row>
    <row r="7" spans="1:6" ht="89.25" x14ac:dyDescent="0.25">
      <c r="A7" s="22" t="s">
        <v>33</v>
      </c>
      <c r="B7" s="22" t="s">
        <v>34</v>
      </c>
      <c r="C7" s="22" t="s">
        <v>35</v>
      </c>
      <c r="D7" s="22" t="s">
        <v>36</v>
      </c>
      <c r="E7" s="22" t="s">
        <v>37</v>
      </c>
      <c r="F7" s="27">
        <v>5</v>
      </c>
    </row>
    <row r="8" spans="1:6" ht="89.25" x14ac:dyDescent="0.25">
      <c r="A8" s="22" t="s">
        <v>38</v>
      </c>
      <c r="B8" s="22" t="s">
        <v>39</v>
      </c>
      <c r="C8" s="22" t="s">
        <v>40</v>
      </c>
      <c r="D8" s="22" t="s">
        <v>41</v>
      </c>
      <c r="E8" s="22" t="s">
        <v>42</v>
      </c>
      <c r="F8" s="27">
        <v>5</v>
      </c>
    </row>
    <row r="9" spans="1:6" ht="89.25" x14ac:dyDescent="0.25">
      <c r="A9" s="22" t="s">
        <v>43</v>
      </c>
      <c r="B9" s="22" t="s">
        <v>44</v>
      </c>
      <c r="C9" s="22" t="s">
        <v>45</v>
      </c>
      <c r="D9" s="22" t="s">
        <v>46</v>
      </c>
      <c r="E9" s="22" t="s">
        <v>47</v>
      </c>
      <c r="F9" s="23">
        <v>20</v>
      </c>
    </row>
    <row r="10" spans="1:6" ht="126" customHeight="1" x14ac:dyDescent="0.25">
      <c r="A10" s="22" t="s">
        <v>48</v>
      </c>
      <c r="B10" s="22" t="s">
        <v>49</v>
      </c>
      <c r="C10" s="22" t="s">
        <v>50</v>
      </c>
      <c r="D10" s="22" t="s">
        <v>51</v>
      </c>
      <c r="E10" s="22" t="s">
        <v>52</v>
      </c>
      <c r="F10" s="23">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79" workbookViewId="0">
      <selection sqref="A1:B202"/>
    </sheetView>
  </sheetViews>
  <sheetFormatPr baseColWidth="10" defaultColWidth="14.42578125" defaultRowHeight="15" customHeight="1" x14ac:dyDescent="0.25"/>
  <cols>
    <col min="1" max="26" width="10.7109375" customWidth="1"/>
  </cols>
  <sheetData>
    <row r="1" spans="1:2" x14ac:dyDescent="0.25">
      <c r="A1" t="s">
        <v>10</v>
      </c>
      <c r="B1" t="s">
        <v>11</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53</v>
      </c>
      <c r="B1" t="s">
        <v>54</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3" workbookViewId="0">
      <selection activeCell="B42" sqref="B42"/>
    </sheetView>
  </sheetViews>
  <sheetFormatPr baseColWidth="10" defaultColWidth="14.42578125" defaultRowHeight="15" customHeight="1" x14ac:dyDescent="0.25"/>
  <cols>
    <col min="1" max="26" width="10.7109375" customWidth="1"/>
  </cols>
  <sheetData>
    <row r="1" spans="1:2" x14ac:dyDescent="0.25">
      <c r="A1" t="s">
        <v>10</v>
      </c>
      <c r="B1" t="s">
        <v>11</v>
      </c>
    </row>
    <row r="2" spans="1:2" x14ac:dyDescent="0.25">
      <c r="A2">
        <v>0</v>
      </c>
      <c r="B2">
        <v>1</v>
      </c>
    </row>
    <row r="3" spans="1:2" x14ac:dyDescent="0.25">
      <c r="A3">
        <v>0.5</v>
      </c>
      <c r="B3">
        <v>1.1000000000000001</v>
      </c>
    </row>
    <row r="4" spans="1:2" x14ac:dyDescent="0.25">
      <c r="A4">
        <v>1</v>
      </c>
      <c r="B4">
        <v>1.3</v>
      </c>
    </row>
    <row r="5" spans="1:2" x14ac:dyDescent="0.25">
      <c r="A5">
        <v>1.5</v>
      </c>
      <c r="B5">
        <v>1.4</v>
      </c>
    </row>
    <row r="6" spans="1:2" x14ac:dyDescent="0.25">
      <c r="A6">
        <v>2</v>
      </c>
      <c r="B6">
        <v>1.5</v>
      </c>
    </row>
    <row r="7" spans="1:2" x14ac:dyDescent="0.25">
      <c r="A7">
        <v>2.5</v>
      </c>
      <c r="B7">
        <v>1.6</v>
      </c>
    </row>
    <row r="8" spans="1:2" x14ac:dyDescent="0.25">
      <c r="A8">
        <v>3</v>
      </c>
      <c r="B8">
        <v>1.8</v>
      </c>
    </row>
    <row r="9" spans="1:2" x14ac:dyDescent="0.25">
      <c r="A9">
        <v>3.5</v>
      </c>
      <c r="B9">
        <v>1.9</v>
      </c>
    </row>
    <row r="10" spans="1:2" x14ac:dyDescent="0.25">
      <c r="A10">
        <v>4</v>
      </c>
      <c r="B10">
        <v>2</v>
      </c>
    </row>
    <row r="11" spans="1:2" x14ac:dyDescent="0.25">
      <c r="A11">
        <v>4.5</v>
      </c>
      <c r="B11">
        <v>2.1</v>
      </c>
    </row>
    <row r="12" spans="1:2" x14ac:dyDescent="0.25">
      <c r="A12">
        <v>5</v>
      </c>
      <c r="B12">
        <v>2.2999999999999998</v>
      </c>
    </row>
    <row r="13" spans="1:2" x14ac:dyDescent="0.25">
      <c r="A13">
        <v>5.5</v>
      </c>
      <c r="B13">
        <v>2.4</v>
      </c>
    </row>
    <row r="14" spans="1:2" x14ac:dyDescent="0.25">
      <c r="A14">
        <v>6</v>
      </c>
      <c r="B14">
        <v>2.5</v>
      </c>
    </row>
    <row r="15" spans="1:2" x14ac:dyDescent="0.25">
      <c r="A15">
        <v>6.5</v>
      </c>
      <c r="B15">
        <v>2.6</v>
      </c>
    </row>
    <row r="16" spans="1:2" x14ac:dyDescent="0.25">
      <c r="A16">
        <v>7</v>
      </c>
      <c r="B16">
        <v>2.8</v>
      </c>
    </row>
    <row r="17" spans="1:2" x14ac:dyDescent="0.25">
      <c r="A17">
        <v>7.5</v>
      </c>
      <c r="B17">
        <v>2.9</v>
      </c>
    </row>
    <row r="18" spans="1:2" x14ac:dyDescent="0.25">
      <c r="A18">
        <v>8</v>
      </c>
      <c r="B18">
        <v>3</v>
      </c>
    </row>
    <row r="19" spans="1:2" x14ac:dyDescent="0.25">
      <c r="A19">
        <v>8.5</v>
      </c>
      <c r="B19">
        <v>3.1</v>
      </c>
    </row>
    <row r="20" spans="1:2" x14ac:dyDescent="0.25">
      <c r="A20">
        <v>9</v>
      </c>
      <c r="B20">
        <v>3.3</v>
      </c>
    </row>
    <row r="21" spans="1:2" ht="15.75" customHeight="1" x14ac:dyDescent="0.25">
      <c r="A21">
        <v>9.5</v>
      </c>
      <c r="B21">
        <v>3.4</v>
      </c>
    </row>
    <row r="22" spans="1:2" ht="15.75" customHeight="1" x14ac:dyDescent="0.25">
      <c r="A22">
        <v>10</v>
      </c>
      <c r="B22">
        <v>3.5</v>
      </c>
    </row>
    <row r="23" spans="1:2" ht="15.75" customHeight="1" x14ac:dyDescent="0.25">
      <c r="A23">
        <v>10.5</v>
      </c>
      <c r="B23">
        <v>3.6</v>
      </c>
    </row>
    <row r="24" spans="1:2" ht="15.75" customHeight="1" x14ac:dyDescent="0.25">
      <c r="A24">
        <v>11</v>
      </c>
      <c r="B24">
        <v>3.8</v>
      </c>
    </row>
    <row r="25" spans="1:2" ht="15.75" customHeight="1" x14ac:dyDescent="0.25">
      <c r="A25">
        <v>11.5</v>
      </c>
      <c r="B25">
        <v>3.9</v>
      </c>
    </row>
    <row r="26" spans="1:2" ht="15.75" customHeight="1" x14ac:dyDescent="0.25">
      <c r="A26">
        <v>12</v>
      </c>
      <c r="B26">
        <v>4</v>
      </c>
    </row>
    <row r="27" spans="1:2" ht="15.75" customHeight="1" x14ac:dyDescent="0.25">
      <c r="A27">
        <v>12.5</v>
      </c>
      <c r="B27">
        <v>4.2</v>
      </c>
    </row>
    <row r="28" spans="1:2" ht="15.75" customHeight="1" x14ac:dyDescent="0.25">
      <c r="A28">
        <v>13</v>
      </c>
      <c r="B28">
        <v>4.4000000000000004</v>
      </c>
    </row>
    <row r="29" spans="1:2" ht="15.75" customHeight="1" x14ac:dyDescent="0.25">
      <c r="A29">
        <v>13.5</v>
      </c>
      <c r="B29">
        <v>4.5999999999999996</v>
      </c>
    </row>
    <row r="30" spans="1:2" ht="15.75" customHeight="1" x14ac:dyDescent="0.25">
      <c r="A30">
        <v>14</v>
      </c>
      <c r="B30">
        <v>4.8</v>
      </c>
    </row>
    <row r="31" spans="1:2" ht="15.75" customHeight="1" x14ac:dyDescent="0.25">
      <c r="A31">
        <v>14.5</v>
      </c>
      <c r="B31">
        <v>4.9000000000000004</v>
      </c>
    </row>
    <row r="32" spans="1:2" ht="15.75" customHeight="1" x14ac:dyDescent="0.25">
      <c r="A32">
        <v>15</v>
      </c>
      <c r="B32">
        <v>5.0999999999999996</v>
      </c>
    </row>
    <row r="33" spans="1:2" ht="15.75" customHeight="1" x14ac:dyDescent="0.25">
      <c r="A33">
        <v>15.5</v>
      </c>
      <c r="B33">
        <v>5.3</v>
      </c>
    </row>
    <row r="34" spans="1:2" ht="15.75" customHeight="1" x14ac:dyDescent="0.25">
      <c r="A34">
        <v>16</v>
      </c>
      <c r="B34">
        <v>5.5</v>
      </c>
    </row>
    <row r="35" spans="1:2" ht="15.75" customHeight="1" x14ac:dyDescent="0.25">
      <c r="A35">
        <v>16.5</v>
      </c>
      <c r="B35">
        <v>5.7</v>
      </c>
    </row>
    <row r="36" spans="1:2" ht="15.75" customHeight="1" x14ac:dyDescent="0.25">
      <c r="A36">
        <v>17</v>
      </c>
      <c r="B36">
        <v>5.9</v>
      </c>
    </row>
    <row r="37" spans="1:2" ht="15.75" customHeight="1" x14ac:dyDescent="0.25">
      <c r="A37">
        <v>17.5</v>
      </c>
      <c r="B37">
        <v>6.1</v>
      </c>
    </row>
    <row r="38" spans="1:2" ht="15.75" customHeight="1" x14ac:dyDescent="0.25">
      <c r="A38">
        <v>18</v>
      </c>
      <c r="B38">
        <v>6.3</v>
      </c>
    </row>
    <row r="39" spans="1:2" ht="15.75" customHeight="1" x14ac:dyDescent="0.25">
      <c r="A39">
        <v>18.5</v>
      </c>
      <c r="B39">
        <v>6.4</v>
      </c>
    </row>
    <row r="40" spans="1:2" ht="15.75" customHeight="1" x14ac:dyDescent="0.25">
      <c r="A40">
        <v>19</v>
      </c>
      <c r="B40">
        <v>6.6</v>
      </c>
    </row>
    <row r="41" spans="1:2" ht="15.75" customHeight="1" x14ac:dyDescent="0.25">
      <c r="A41">
        <v>19.5</v>
      </c>
      <c r="B41">
        <v>6.8</v>
      </c>
    </row>
    <row r="42" spans="1:2" ht="15.75" customHeight="1" x14ac:dyDescent="0.25">
      <c r="A42">
        <v>20</v>
      </c>
      <c r="B42">
        <v>7</v>
      </c>
    </row>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spans="2:2" ht="15.75" customHeight="1" x14ac:dyDescent="0.25"/>
    <row r="50" spans="2:2" ht="15.75" customHeight="1" x14ac:dyDescent="0.25"/>
    <row r="51" spans="2:2" ht="15.75" customHeight="1" x14ac:dyDescent="0.25"/>
    <row r="52" spans="2:2" ht="15.75" customHeight="1" x14ac:dyDescent="0.25"/>
    <row r="53" spans="2:2" ht="15.75" customHeight="1" x14ac:dyDescent="0.25">
      <c r="B53" s="1"/>
    </row>
    <row r="54" spans="2:2" ht="15.75" customHeight="1" x14ac:dyDescent="0.25">
      <c r="B54" s="1"/>
    </row>
    <row r="55" spans="2:2" ht="15.75" customHeight="1" x14ac:dyDescent="0.25"/>
    <row r="56" spans="2:2" ht="15.75" customHeight="1" x14ac:dyDescent="0.25"/>
    <row r="57" spans="2:2" ht="15.75" customHeight="1" x14ac:dyDescent="0.25"/>
    <row r="58" spans="2:2" ht="15.75" customHeight="1" x14ac:dyDescent="0.25"/>
    <row r="59" spans="2:2" ht="15.75" customHeight="1" x14ac:dyDescent="0.25"/>
    <row r="60" spans="2:2" ht="15.75" customHeight="1" x14ac:dyDescent="0.25"/>
    <row r="61" spans="2:2" ht="15.75" customHeight="1" x14ac:dyDescent="0.25"/>
    <row r="62" spans="2:2" ht="15.75" customHeight="1" x14ac:dyDescent="0.25"/>
    <row r="63" spans="2:2" ht="15.75" customHeight="1" x14ac:dyDescent="0.25"/>
    <row r="64" spans="2: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8" t="s">
        <v>55</v>
      </c>
      <c r="B1" s="4" t="s">
        <v>10</v>
      </c>
      <c r="C1" s="5"/>
      <c r="D1" s="5"/>
      <c r="E1" s="6"/>
    </row>
    <row r="2" spans="1:5" ht="45.75" thickBot="1" x14ac:dyDescent="0.3">
      <c r="A2" s="69"/>
      <c r="B2" s="7" t="s">
        <v>6</v>
      </c>
      <c r="C2" s="8" t="s">
        <v>7</v>
      </c>
      <c r="D2" s="19" t="s">
        <v>56</v>
      </c>
      <c r="E2" s="37" t="s">
        <v>9</v>
      </c>
    </row>
    <row r="3" spans="1:5" ht="30.75" thickBot="1" x14ac:dyDescent="0.3">
      <c r="A3" s="9" t="s">
        <v>57</v>
      </c>
      <c r="B3" s="10">
        <v>4</v>
      </c>
      <c r="C3" s="10">
        <v>3</v>
      </c>
      <c r="D3" s="10">
        <v>2</v>
      </c>
      <c r="E3" s="10">
        <v>0</v>
      </c>
    </row>
    <row r="4" spans="1:5" ht="15.75" thickBot="1" x14ac:dyDescent="0.3">
      <c r="A4" s="9"/>
      <c r="B4" s="10"/>
      <c r="C4" s="10"/>
      <c r="D4" s="10"/>
      <c r="E4" s="10"/>
    </row>
    <row r="5" spans="1:5" ht="15.75" thickBot="1" x14ac:dyDescent="0.3">
      <c r="A5" s="9"/>
      <c r="B5" s="10"/>
      <c r="C5" s="10"/>
      <c r="D5" s="10"/>
      <c r="E5" s="10"/>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 FASE 3</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Christian rodrigo Lazcano Cabello</cp:lastModifiedBy>
  <cp:revision/>
  <cp:lastPrinted>2024-12-02T03:49:34Z</cp:lastPrinted>
  <dcterms:created xsi:type="dcterms:W3CDTF">2023-08-07T04:08:01Z</dcterms:created>
  <dcterms:modified xsi:type="dcterms:W3CDTF">2024-12-07T03:26:39Z</dcterms:modified>
  <cp:category/>
  <cp:contentStatus/>
</cp:coreProperties>
</file>