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H:\Mojtaba\Research\Caseload forecast\Linear Regression and Moving Average\"/>
    </mc:Choice>
  </mc:AlternateContent>
  <xr:revisionPtr revIDLastSave="0" documentId="13_ncr:1_{11F6F62E-4EAA-401B-B215-34ACDF48D779}" xr6:coauthVersionLast="36" xr6:coauthVersionMax="36" xr10:uidLastSave="{00000000-0000-0000-0000-000000000000}"/>
  <bookViews>
    <workbookView xWindow="0" yWindow="0" windowWidth="21570" windowHeight="8730" activeTab="1" xr2:uid="{00000000-000D-0000-FFFF-FFFF00000000}"/>
  </bookViews>
  <sheets>
    <sheet name="Maui_Settlement_Resolved_24" sheetId="1" r:id="rId1"/>
    <sheet name="Maui_Settlement_NotResolved_24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I10" i="2"/>
  <c r="H10" i="2"/>
  <c r="G10" i="2"/>
  <c r="F31" i="2"/>
  <c r="E31" i="2"/>
  <c r="D31" i="2"/>
  <c r="C31" i="2"/>
  <c r="I30" i="2"/>
  <c r="J30" i="2" s="1"/>
  <c r="K30" i="2" s="1"/>
  <c r="L30" i="2" s="1"/>
  <c r="H30" i="2"/>
  <c r="G30" i="2"/>
  <c r="I29" i="2"/>
  <c r="J29" i="2" s="1"/>
  <c r="K29" i="2" s="1"/>
  <c r="L29" i="2" s="1"/>
  <c r="H29" i="2"/>
  <c r="G29" i="2"/>
  <c r="I28" i="2"/>
  <c r="J28" i="2" s="1"/>
  <c r="K28" i="2" s="1"/>
  <c r="L28" i="2" s="1"/>
  <c r="H28" i="2"/>
  <c r="G28" i="2"/>
  <c r="I27" i="2"/>
  <c r="J27" i="2" s="1"/>
  <c r="H27" i="2"/>
  <c r="G27" i="2"/>
  <c r="F25" i="2"/>
  <c r="E25" i="2"/>
  <c r="D25" i="2"/>
  <c r="C25" i="2"/>
  <c r="I24" i="2"/>
  <c r="J24" i="2" s="1"/>
  <c r="K24" i="2" s="1"/>
  <c r="L24" i="2" s="1"/>
  <c r="H24" i="2"/>
  <c r="G24" i="2"/>
  <c r="I23" i="2"/>
  <c r="J23" i="2" s="1"/>
  <c r="K23" i="2" s="1"/>
  <c r="L23" i="2" s="1"/>
  <c r="H23" i="2"/>
  <c r="G23" i="2"/>
  <c r="I22" i="2"/>
  <c r="J22" i="2" s="1"/>
  <c r="K22" i="2" s="1"/>
  <c r="L22" i="2" s="1"/>
  <c r="H22" i="2"/>
  <c r="G22" i="2"/>
  <c r="I21" i="2"/>
  <c r="J21" i="2" s="1"/>
  <c r="H21" i="2"/>
  <c r="G21" i="2"/>
  <c r="F19" i="2"/>
  <c r="E19" i="2"/>
  <c r="D19" i="2"/>
  <c r="C19" i="2"/>
  <c r="I18" i="2"/>
  <c r="J18" i="2" s="1"/>
  <c r="K18" i="2" s="1"/>
  <c r="L18" i="2" s="1"/>
  <c r="H18" i="2"/>
  <c r="G18" i="2"/>
  <c r="I17" i="2"/>
  <c r="J17" i="2" s="1"/>
  <c r="K17" i="2" s="1"/>
  <c r="L17" i="2" s="1"/>
  <c r="H17" i="2"/>
  <c r="G17" i="2"/>
  <c r="I16" i="2"/>
  <c r="J16" i="2" s="1"/>
  <c r="K16" i="2" s="1"/>
  <c r="L16" i="2" s="1"/>
  <c r="H16" i="2"/>
  <c r="G16" i="2"/>
  <c r="I15" i="2"/>
  <c r="J15" i="2" s="1"/>
  <c r="H15" i="2"/>
  <c r="G15" i="2"/>
  <c r="G13" i="2"/>
  <c r="F13" i="2"/>
  <c r="E13" i="2"/>
  <c r="D13" i="2"/>
  <c r="C13" i="2"/>
  <c r="G12" i="2"/>
  <c r="H12" i="2" s="1"/>
  <c r="I12" i="2" s="1"/>
  <c r="J12" i="2" s="1"/>
  <c r="K12" i="2" s="1"/>
  <c r="L12" i="2" s="1"/>
  <c r="G11" i="2"/>
  <c r="H11" i="2" s="1"/>
  <c r="I11" i="2" s="1"/>
  <c r="J11" i="2" s="1"/>
  <c r="K11" i="2" s="1"/>
  <c r="L11" i="2" s="1"/>
  <c r="G9" i="2"/>
  <c r="H9" i="2" s="1"/>
  <c r="K7" i="2"/>
  <c r="L7" i="2" s="1"/>
  <c r="J7" i="2"/>
  <c r="J6" i="2"/>
  <c r="K6" i="2" s="1"/>
  <c r="L6" i="2" s="1"/>
  <c r="K5" i="2"/>
  <c r="L5" i="2" s="1"/>
  <c r="J5" i="2"/>
  <c r="H4" i="2"/>
  <c r="I4" i="2" s="1"/>
  <c r="J4" i="2" s="1"/>
  <c r="K4" i="2" s="1"/>
  <c r="L4" i="2" s="1"/>
  <c r="G4" i="2"/>
  <c r="I10" i="1"/>
  <c r="K31" i="1"/>
  <c r="L31" i="1"/>
  <c r="J31" i="1"/>
  <c r="J28" i="1"/>
  <c r="K28" i="1" s="1"/>
  <c r="L28" i="1" s="1"/>
  <c r="J29" i="1"/>
  <c r="K29" i="1"/>
  <c r="L29" i="1"/>
  <c r="J30" i="1"/>
  <c r="K30" i="1" s="1"/>
  <c r="L30" i="1" s="1"/>
  <c r="K27" i="1"/>
  <c r="L27" i="1" s="1"/>
  <c r="J27" i="1"/>
  <c r="K25" i="1"/>
  <c r="L25" i="1"/>
  <c r="J25" i="1"/>
  <c r="J22" i="1"/>
  <c r="K22" i="1"/>
  <c r="L22" i="1"/>
  <c r="J23" i="1"/>
  <c r="K23" i="1"/>
  <c r="L23" i="1"/>
  <c r="J24" i="1"/>
  <c r="K24" i="1"/>
  <c r="L24" i="1"/>
  <c r="K21" i="1"/>
  <c r="L21" i="1" s="1"/>
  <c r="J21" i="1"/>
  <c r="K19" i="1"/>
  <c r="L19" i="1"/>
  <c r="J19" i="1"/>
  <c r="K18" i="1"/>
  <c r="L18" i="1"/>
  <c r="K17" i="1"/>
  <c r="L17" i="1"/>
  <c r="K16" i="1"/>
  <c r="L16" i="1" s="1"/>
  <c r="K15" i="1"/>
  <c r="L15" i="1"/>
  <c r="J16" i="1"/>
  <c r="J17" i="1"/>
  <c r="J18" i="1"/>
  <c r="J15" i="1"/>
  <c r="H13" i="1"/>
  <c r="I13" i="1"/>
  <c r="J13" i="1"/>
  <c r="K13" i="1"/>
  <c r="L13" i="1"/>
  <c r="G13" i="1"/>
  <c r="H12" i="1"/>
  <c r="I12" i="1"/>
  <c r="J12" i="1"/>
  <c r="K12" i="1" s="1"/>
  <c r="L12" i="1" s="1"/>
  <c r="G12" i="1"/>
  <c r="H11" i="1"/>
  <c r="I11" i="1"/>
  <c r="J11" i="1"/>
  <c r="K11" i="1" s="1"/>
  <c r="L11" i="1" s="1"/>
  <c r="G11" i="1"/>
  <c r="L10" i="1"/>
  <c r="K10" i="1"/>
  <c r="J10" i="1"/>
  <c r="H10" i="1"/>
  <c r="G10" i="1"/>
  <c r="H9" i="1"/>
  <c r="I9" i="1" s="1"/>
  <c r="J9" i="1" s="1"/>
  <c r="K9" i="1" s="1"/>
  <c r="L9" i="1" s="1"/>
  <c r="G9" i="1"/>
  <c r="K7" i="1"/>
  <c r="L7" i="1" s="1"/>
  <c r="J7" i="1"/>
  <c r="K6" i="1"/>
  <c r="L6" i="1" s="1"/>
  <c r="J6" i="1"/>
  <c r="K5" i="1"/>
  <c r="L5" i="1" s="1"/>
  <c r="J5" i="1"/>
  <c r="H4" i="1"/>
  <c r="I4" i="1"/>
  <c r="J4" i="1"/>
  <c r="K4" i="1"/>
  <c r="L4" i="1" s="1"/>
  <c r="G4" i="1"/>
  <c r="H30" i="1"/>
  <c r="I30" i="1"/>
  <c r="G30" i="1"/>
  <c r="H29" i="1"/>
  <c r="I29" i="1"/>
  <c r="G29" i="1"/>
  <c r="H28" i="1"/>
  <c r="I28" i="1"/>
  <c r="G28" i="1"/>
  <c r="H27" i="1"/>
  <c r="I27" i="1"/>
  <c r="G27" i="1"/>
  <c r="H24" i="1"/>
  <c r="I24" i="1"/>
  <c r="G24" i="1"/>
  <c r="H23" i="1"/>
  <c r="I23" i="1"/>
  <c r="G23" i="1"/>
  <c r="H22" i="1"/>
  <c r="I22" i="1"/>
  <c r="G22" i="1"/>
  <c r="H21" i="1"/>
  <c r="I21" i="1"/>
  <c r="G21" i="1"/>
  <c r="H18" i="1"/>
  <c r="I18" i="1"/>
  <c r="G18" i="1"/>
  <c r="H17" i="1"/>
  <c r="I17" i="1"/>
  <c r="G17" i="1"/>
  <c r="H16" i="1"/>
  <c r="I16" i="1"/>
  <c r="G16" i="1"/>
  <c r="H15" i="1"/>
  <c r="I15" i="1"/>
  <c r="G15" i="1"/>
  <c r="D31" i="1"/>
  <c r="E31" i="1"/>
  <c r="F31" i="1"/>
  <c r="C31" i="1"/>
  <c r="D25" i="1"/>
  <c r="E25" i="1"/>
  <c r="F25" i="1"/>
  <c r="C25" i="1"/>
  <c r="D19" i="1"/>
  <c r="E19" i="1"/>
  <c r="F19" i="1"/>
  <c r="C19" i="1"/>
  <c r="D13" i="1"/>
  <c r="E13" i="1"/>
  <c r="F13" i="1"/>
  <c r="C13" i="1"/>
  <c r="K10" i="2" l="1"/>
  <c r="L10" i="2" s="1"/>
  <c r="J19" i="2"/>
  <c r="K15" i="2"/>
  <c r="I9" i="2"/>
  <c r="H13" i="2"/>
  <c r="J25" i="2"/>
  <c r="K21" i="2"/>
  <c r="J31" i="2"/>
  <c r="K27" i="2"/>
  <c r="K25" i="2" l="1"/>
  <c r="L21" i="2"/>
  <c r="L25" i="2" s="1"/>
  <c r="J9" i="2"/>
  <c r="I13" i="2"/>
  <c r="L27" i="2"/>
  <c r="L31" i="2" s="1"/>
  <c r="K31" i="2"/>
  <c r="K19" i="2"/>
  <c r="L15" i="2"/>
  <c r="L19" i="2" s="1"/>
  <c r="J13" i="2" l="1"/>
  <c r="K9" i="2"/>
  <c r="L9" i="2" l="1"/>
  <c r="L13" i="2" s="1"/>
  <c r="K13" i="2"/>
</calcChain>
</file>

<file path=xl/sharedStrings.xml><?xml version="1.0" encoding="utf-8"?>
<sst xmlns="http://schemas.openxmlformats.org/spreadsheetml/2006/main" count="124" uniqueCount="43">
  <si>
    <t>Case Type</t>
  </si>
  <si>
    <t>Circuit</t>
  </si>
  <si>
    <t>Value</t>
  </si>
  <si>
    <t>Actual</t>
  </si>
  <si>
    <t>Estimate</t>
  </si>
  <si>
    <t>Motions Filing</t>
  </si>
  <si>
    <t>Criminal Appeals Filing</t>
  </si>
  <si>
    <t>Civil Appeals Filing</t>
  </si>
  <si>
    <t>Original Proceedings Filing</t>
  </si>
  <si>
    <t>COA</t>
  </si>
  <si>
    <t>1C</t>
  </si>
  <si>
    <t>1D</t>
  </si>
  <si>
    <t>1F</t>
  </si>
  <si>
    <t>2C</t>
  </si>
  <si>
    <t>2D</t>
  </si>
  <si>
    <t>2F</t>
  </si>
  <si>
    <t>3C</t>
  </si>
  <si>
    <t>3D</t>
  </si>
  <si>
    <t>3F</t>
  </si>
  <si>
    <t>5C</t>
  </si>
  <si>
    <t>5D</t>
  </si>
  <si>
    <t>5F</t>
  </si>
  <si>
    <t>Civil Action Filing</t>
  </si>
  <si>
    <t>Total Civil Action Filing</t>
  </si>
  <si>
    <t>Criminal Action Filing</t>
  </si>
  <si>
    <t>Total Criminal Action Filing</t>
  </si>
  <si>
    <t>Traffic Violation Filing</t>
  </si>
  <si>
    <t>Total Traffic Violation Filing</t>
  </si>
  <si>
    <t>DD</t>
  </si>
  <si>
    <t>CC</t>
  </si>
  <si>
    <t>Marital Action Filing</t>
  </si>
  <si>
    <t>FF</t>
  </si>
  <si>
    <t>Total Marital Action Filing</t>
  </si>
  <si>
    <t>Moving Average</t>
  </si>
  <si>
    <t>regression(R2=0.60) for 2025-2027 + Moving Average for 2028-2030</t>
  </si>
  <si>
    <t>regression(R2=0.24) for 2025-2027 + Moving Average for 2028-2030</t>
  </si>
  <si>
    <t>regression(R2=0.73) for 2025-2027 + Moving Average for 2028-2030</t>
  </si>
  <si>
    <t>regression(R2=0.75) for 2025-2027 + Moving Average for 2028-2030</t>
  </si>
  <si>
    <t>regression(R2=0.71) for 2025-2027 + Moving Average for 2028-2030</t>
  </si>
  <si>
    <t>regression(R2=0.87) for 2025-2027 + Moving Average for 2028-2030</t>
  </si>
  <si>
    <t>Moving Average. For 2C (Maui), we assumed that the settlement will be finalized; therefore, 2024 will not be included in the moving average calculation.</t>
  </si>
  <si>
    <t>Moving Average. For 2C (Maui), we assumed that the settlement won't be finalized in 2024; therefore, we will include 2024 data in the moving average calculation for only 2025 but not for 2026 and 2027.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</si>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</sst>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2" fillId="0" borderId="0" xfId="0" applyFont="1" applyFill="1" applyBorder="1"/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0" fillId="0" borderId="4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2" fillId="0" borderId="3" xfId="0" applyFont="1" applyFill="1" applyBorder="1"/>
    <xf numFmtId="0" fontId="2" fillId="0" borderId="4" xfId="0" applyFont="1" applyFill="1" applyBorder="1"/>
    <xf numFmtId="1" fontId="0" fillId="0" borderId="3" xfId="0" applyNumberFormat="1" applyFill="1" applyBorder="1"/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/>
    <xf numFmtId="1" fontId="0" fillId="0" borderId="4" xfId="0" applyNumberFormat="1" applyFill="1" applyBorder="1"/>
    <xf numFmtId="1" fontId="0" fillId="0" borderId="1" xfId="0" applyNumberFormat="1" applyFill="1" applyBorder="1"/>
    <xf numFmtId="1" fontId="0" fillId="0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N2" sqref="N2"/>
    </sheetView>
  </sheetViews>
  <sheetFormatPr defaultRowHeight="15" x14ac:dyDescent="0.25"/>
  <cols>
    <col min="1" max="1" width="25.5703125" style="1" bestFit="1" customWidth="1"/>
    <col min="2" max="2" width="9.140625" style="2"/>
    <col min="3" max="13" width="9.140625" style="1"/>
    <col min="14" max="14" width="19.140625" style="1" bestFit="1" customWidth="1"/>
    <col min="15" max="16384" width="9.140625" style="1"/>
  </cols>
  <sheetData>
    <row r="1" spans="1:14" x14ac:dyDescent="0.25">
      <c r="A1" s="4" t="s">
        <v>0</v>
      </c>
      <c r="B1" s="11" t="s">
        <v>1</v>
      </c>
      <c r="C1" s="15" t="s">
        <v>2</v>
      </c>
      <c r="D1" s="16"/>
      <c r="E1" s="16"/>
      <c r="F1" s="16"/>
      <c r="G1" s="16"/>
      <c r="H1" s="16"/>
      <c r="I1" s="16"/>
      <c r="J1" s="16"/>
      <c r="K1" s="16"/>
      <c r="L1" s="17"/>
      <c r="N1" s="1" t="s">
        <v>42</v>
      </c>
    </row>
    <row r="2" spans="1:14" x14ac:dyDescent="0.25">
      <c r="A2" s="5"/>
      <c r="B2" s="12"/>
      <c r="C2" s="15" t="s">
        <v>3</v>
      </c>
      <c r="D2" s="16"/>
      <c r="E2" s="16"/>
      <c r="F2" s="17"/>
      <c r="G2" s="15" t="s">
        <v>4</v>
      </c>
      <c r="H2" s="16"/>
      <c r="I2" s="16"/>
      <c r="J2" s="16"/>
      <c r="K2" s="16"/>
      <c r="L2" s="17"/>
    </row>
    <row r="3" spans="1:14" x14ac:dyDescent="0.25">
      <c r="A3" s="5"/>
      <c r="B3" s="12"/>
      <c r="C3" s="7">
        <v>2021</v>
      </c>
      <c r="D3" s="1">
        <v>2022</v>
      </c>
      <c r="E3" s="1">
        <v>2023</v>
      </c>
      <c r="F3" s="6">
        <v>2024</v>
      </c>
      <c r="G3" s="7">
        <v>2025</v>
      </c>
      <c r="H3" s="1">
        <v>2026</v>
      </c>
      <c r="I3" s="1">
        <v>2027</v>
      </c>
      <c r="J3" s="1">
        <v>2028</v>
      </c>
      <c r="K3" s="1">
        <v>2029</v>
      </c>
      <c r="L3" s="6">
        <v>2030</v>
      </c>
    </row>
    <row r="4" spans="1:14" x14ac:dyDescent="0.25">
      <c r="A4" s="7" t="s">
        <v>7</v>
      </c>
      <c r="B4" s="13" t="s">
        <v>9</v>
      </c>
      <c r="C4" s="7">
        <v>364</v>
      </c>
      <c r="D4" s="1">
        <v>386</v>
      </c>
      <c r="E4" s="1">
        <v>412</v>
      </c>
      <c r="F4" s="1">
        <v>429</v>
      </c>
      <c r="G4" s="20">
        <f>0.5*F4+0.3*E4+0.2*D4</f>
        <v>415.3</v>
      </c>
      <c r="H4" s="22">
        <f t="shared" ref="H4:L4" si="0">0.5*G4+0.3*F4+0.2*E4</f>
        <v>418.75</v>
      </c>
      <c r="I4" s="22">
        <f t="shared" si="0"/>
        <v>419.76500000000004</v>
      </c>
      <c r="J4" s="22">
        <f t="shared" si="0"/>
        <v>418.56750000000005</v>
      </c>
      <c r="K4" s="22">
        <f t="shared" si="0"/>
        <v>418.96325000000002</v>
      </c>
      <c r="L4" s="23">
        <f t="shared" si="0"/>
        <v>419.00487500000003</v>
      </c>
      <c r="N4" s="1" t="s">
        <v>33</v>
      </c>
    </row>
    <row r="5" spans="1:14" x14ac:dyDescent="0.25">
      <c r="A5" s="7" t="s">
        <v>6</v>
      </c>
      <c r="B5" s="13" t="s">
        <v>9</v>
      </c>
      <c r="C5" s="7">
        <v>147</v>
      </c>
      <c r="D5" s="1">
        <v>116</v>
      </c>
      <c r="E5" s="1">
        <v>154</v>
      </c>
      <c r="F5" s="6">
        <v>145</v>
      </c>
      <c r="G5" s="7">
        <v>154</v>
      </c>
      <c r="H5" s="1">
        <v>144</v>
      </c>
      <c r="I5" s="1">
        <v>134</v>
      </c>
      <c r="J5" s="1">
        <f>0.5*I5+0.3*H5+0.2*G5</f>
        <v>141</v>
      </c>
      <c r="K5" s="1">
        <f t="shared" ref="K5:L5" si="1">0.5*J5+0.3*I5+0.2*H5</f>
        <v>139.5</v>
      </c>
      <c r="L5" s="6">
        <f t="shared" si="1"/>
        <v>138.85</v>
      </c>
      <c r="N5" s="1" t="s">
        <v>34</v>
      </c>
    </row>
    <row r="6" spans="1:14" x14ac:dyDescent="0.25">
      <c r="A6" s="7" t="s">
        <v>8</v>
      </c>
      <c r="B6" s="13" t="s">
        <v>9</v>
      </c>
      <c r="C6" s="7">
        <v>114</v>
      </c>
      <c r="D6" s="1">
        <v>104</v>
      </c>
      <c r="E6" s="1">
        <v>115</v>
      </c>
      <c r="F6" s="6">
        <v>90</v>
      </c>
      <c r="G6" s="7">
        <v>82</v>
      </c>
      <c r="H6" s="1">
        <v>80</v>
      </c>
      <c r="I6" s="1">
        <v>81</v>
      </c>
      <c r="J6" s="1">
        <f>0.5*I6+0.3*H6+0.2*G6</f>
        <v>80.900000000000006</v>
      </c>
      <c r="K6" s="1">
        <f t="shared" ref="K6:L6" si="2">0.5*J6+0.3*I6+0.2*H6</f>
        <v>80.75</v>
      </c>
      <c r="L6" s="6">
        <f t="shared" si="2"/>
        <v>80.844999999999999</v>
      </c>
      <c r="N6" s="1" t="s">
        <v>35</v>
      </c>
    </row>
    <row r="7" spans="1:14" x14ac:dyDescent="0.25">
      <c r="A7" s="7" t="s">
        <v>5</v>
      </c>
      <c r="B7" s="13" t="s">
        <v>9</v>
      </c>
      <c r="C7" s="7">
        <v>2324</v>
      </c>
      <c r="D7" s="1">
        <v>1930</v>
      </c>
      <c r="E7" s="1">
        <v>1977</v>
      </c>
      <c r="F7" s="6">
        <v>2448</v>
      </c>
      <c r="G7" s="7">
        <v>1940</v>
      </c>
      <c r="H7" s="1">
        <v>1833</v>
      </c>
      <c r="I7" s="1">
        <v>1702</v>
      </c>
      <c r="J7" s="22">
        <f>0.5*I7+0.3*H7+0.2*G7</f>
        <v>1788.9</v>
      </c>
      <c r="K7" s="22">
        <f t="shared" ref="K7:L7" si="3">0.5*J7+0.3*I7+0.2*H7</f>
        <v>1771.65</v>
      </c>
      <c r="L7" s="23">
        <f t="shared" si="3"/>
        <v>1762.895</v>
      </c>
      <c r="N7" s="1" t="s">
        <v>36</v>
      </c>
    </row>
    <row r="8" spans="1:14" x14ac:dyDescent="0.25">
      <c r="A8" s="7"/>
      <c r="B8" s="13"/>
      <c r="C8" s="7"/>
      <c r="F8" s="6"/>
      <c r="G8" s="7"/>
      <c r="L8" s="6"/>
    </row>
    <row r="9" spans="1:14" x14ac:dyDescent="0.25">
      <c r="A9" s="7" t="s">
        <v>22</v>
      </c>
      <c r="B9" s="13" t="s">
        <v>10</v>
      </c>
      <c r="C9" s="7">
        <v>1655</v>
      </c>
      <c r="D9" s="1">
        <v>1528</v>
      </c>
      <c r="E9" s="1">
        <v>1750</v>
      </c>
      <c r="F9" s="6">
        <v>1678</v>
      </c>
      <c r="G9" s="20">
        <f>0.5*F9+0.3*E9+0.2*D9</f>
        <v>1669.6</v>
      </c>
      <c r="H9" s="22">
        <f t="shared" ref="H9:L10" si="4">0.5*G9+0.3*F9+0.2*E9</f>
        <v>1688.1999999999998</v>
      </c>
      <c r="I9" s="22">
        <f t="shared" si="4"/>
        <v>1680.58</v>
      </c>
      <c r="J9" s="22">
        <f t="shared" si="4"/>
        <v>1680.67</v>
      </c>
      <c r="K9" s="22">
        <f t="shared" si="4"/>
        <v>1682.1489999999999</v>
      </c>
      <c r="L9" s="23">
        <f t="shared" si="4"/>
        <v>1681.3915</v>
      </c>
      <c r="N9" s="21" t="s">
        <v>40</v>
      </c>
    </row>
    <row r="10" spans="1:14" x14ac:dyDescent="0.25">
      <c r="A10" s="7" t="s">
        <v>22</v>
      </c>
      <c r="B10" s="13" t="s">
        <v>13</v>
      </c>
      <c r="C10" s="7">
        <v>381</v>
      </c>
      <c r="D10" s="1">
        <v>380</v>
      </c>
      <c r="E10" s="1">
        <v>324</v>
      </c>
      <c r="F10" s="6">
        <v>816</v>
      </c>
      <c r="G10" s="20">
        <f>0.5*E10+0.3*D10+0.2*C10</f>
        <v>352.2</v>
      </c>
      <c r="H10" s="22">
        <f>0.5*G10+0.3*E10+0.2*D10</f>
        <v>349.3</v>
      </c>
      <c r="I10" s="22">
        <f>0.5*H10+0.3*G10+0.2*E10</f>
        <v>345.11</v>
      </c>
      <c r="J10" s="22">
        <f>0.5*I10+0.3*H10+0.2*G10</f>
        <v>347.78500000000003</v>
      </c>
      <c r="K10" s="22">
        <f>0.5*J10+0.3*I10+0.2*H10</f>
        <v>347.28550000000001</v>
      </c>
      <c r="L10" s="23">
        <f>0.5*K10+0.3*J10+0.2*I10</f>
        <v>347.00024999999999</v>
      </c>
      <c r="N10" s="21"/>
    </row>
    <row r="11" spans="1:14" x14ac:dyDescent="0.25">
      <c r="A11" s="7" t="s">
        <v>22</v>
      </c>
      <c r="B11" s="13" t="s">
        <v>16</v>
      </c>
      <c r="C11" s="7">
        <v>419</v>
      </c>
      <c r="D11" s="1">
        <v>380</v>
      </c>
      <c r="E11" s="1">
        <v>490</v>
      </c>
      <c r="F11" s="6">
        <v>444</v>
      </c>
      <c r="G11" s="20">
        <f>0.5*F11+0.3*E11+0.2*D11</f>
        <v>445</v>
      </c>
      <c r="H11" s="22">
        <f t="shared" ref="H11:L11" si="5">0.5*G11+0.3*F11+0.2*E11</f>
        <v>453.7</v>
      </c>
      <c r="I11" s="22">
        <f t="shared" si="5"/>
        <v>449.15000000000003</v>
      </c>
      <c r="J11" s="22">
        <f t="shared" si="5"/>
        <v>449.685</v>
      </c>
      <c r="K11" s="22">
        <f t="shared" si="5"/>
        <v>450.32749999999999</v>
      </c>
      <c r="L11" s="23">
        <f t="shared" si="5"/>
        <v>449.89925000000005</v>
      </c>
      <c r="N11" s="21"/>
    </row>
    <row r="12" spans="1:14" x14ac:dyDescent="0.25">
      <c r="A12" s="7" t="s">
        <v>22</v>
      </c>
      <c r="B12" s="13" t="s">
        <v>19</v>
      </c>
      <c r="C12" s="7">
        <v>134</v>
      </c>
      <c r="D12" s="1">
        <v>134</v>
      </c>
      <c r="E12" s="1">
        <v>128</v>
      </c>
      <c r="F12" s="6">
        <v>143</v>
      </c>
      <c r="G12" s="20">
        <f>0.5*F12+0.3*E12+0.2*D12</f>
        <v>136.70000000000002</v>
      </c>
      <c r="H12" s="22">
        <f t="shared" ref="H12:L12" si="6">0.5*G12+0.3*F12+0.2*E12</f>
        <v>136.85</v>
      </c>
      <c r="I12" s="22">
        <f t="shared" si="6"/>
        <v>138.035</v>
      </c>
      <c r="J12" s="22">
        <f t="shared" si="6"/>
        <v>137.41249999999999</v>
      </c>
      <c r="K12" s="22">
        <f t="shared" si="6"/>
        <v>137.48675</v>
      </c>
      <c r="L12" s="23">
        <f t="shared" si="6"/>
        <v>137.57412499999998</v>
      </c>
      <c r="N12" s="21"/>
    </row>
    <row r="13" spans="1:14" x14ac:dyDescent="0.25">
      <c r="A13" s="7" t="s">
        <v>23</v>
      </c>
      <c r="B13" s="13" t="s">
        <v>29</v>
      </c>
      <c r="C13" s="7">
        <f>SUM(C9:C12)</f>
        <v>2589</v>
      </c>
      <c r="D13" s="1">
        <f t="shared" ref="D13:F13" si="7">SUM(D9:D12)</f>
        <v>2422</v>
      </c>
      <c r="E13" s="1">
        <f t="shared" si="7"/>
        <v>2692</v>
      </c>
      <c r="F13" s="6">
        <f t="shared" si="7"/>
        <v>3081</v>
      </c>
      <c r="G13" s="20">
        <f>SUM(G9:G12)</f>
        <v>2603.5</v>
      </c>
      <c r="H13" s="22">
        <f t="shared" ref="H13:L13" si="8">SUM(H9:H12)</f>
        <v>2628.0499999999997</v>
      </c>
      <c r="I13" s="22">
        <f t="shared" si="8"/>
        <v>2612.875</v>
      </c>
      <c r="J13" s="22">
        <f t="shared" si="8"/>
        <v>2615.5525000000002</v>
      </c>
      <c r="K13" s="22">
        <f t="shared" si="8"/>
        <v>2617.2487499999997</v>
      </c>
      <c r="L13" s="23">
        <f t="shared" si="8"/>
        <v>2615.8651250000003</v>
      </c>
      <c r="N13" s="21"/>
    </row>
    <row r="14" spans="1:14" x14ac:dyDescent="0.25">
      <c r="A14" s="7"/>
      <c r="B14" s="13"/>
      <c r="C14" s="7"/>
      <c r="F14" s="6"/>
      <c r="G14" s="7"/>
      <c r="L14" s="6"/>
    </row>
    <row r="15" spans="1:14" x14ac:dyDescent="0.25">
      <c r="A15" s="7" t="s">
        <v>24</v>
      </c>
      <c r="B15" s="13" t="s">
        <v>10</v>
      </c>
      <c r="C15" s="7">
        <v>1580</v>
      </c>
      <c r="D15" s="1">
        <v>1746</v>
      </c>
      <c r="E15" s="1">
        <v>1673</v>
      </c>
      <c r="F15" s="1">
        <v>1453</v>
      </c>
      <c r="G15" s="20">
        <f>0.46*G19</f>
        <v>1582.4</v>
      </c>
      <c r="H15" s="22">
        <f t="shared" ref="H15:I15" si="9">0.46*H19</f>
        <v>1547.44</v>
      </c>
      <c r="I15" s="22">
        <f t="shared" si="9"/>
        <v>1503.28</v>
      </c>
      <c r="J15" s="22">
        <f>0.5*I15+0.3*H15+0.2*G15</f>
        <v>1532.3519999999999</v>
      </c>
      <c r="K15" s="22">
        <f t="shared" ref="K15:L18" si="10">0.5*J15+0.3*I15+0.2*H15</f>
        <v>1526.6479999999999</v>
      </c>
      <c r="L15" s="23">
        <f t="shared" si="10"/>
        <v>1523.6855999999998</v>
      </c>
      <c r="N15" s="21" t="s">
        <v>37</v>
      </c>
    </row>
    <row r="16" spans="1:14" x14ac:dyDescent="0.25">
      <c r="A16" s="7" t="s">
        <v>24</v>
      </c>
      <c r="B16" s="13" t="s">
        <v>13</v>
      </c>
      <c r="C16" s="7">
        <v>810</v>
      </c>
      <c r="D16" s="1">
        <v>814</v>
      </c>
      <c r="E16" s="1">
        <v>634</v>
      </c>
      <c r="F16" s="1">
        <v>428</v>
      </c>
      <c r="G16" s="20">
        <f>0.174*G19</f>
        <v>598.55999999999995</v>
      </c>
      <c r="H16" s="22">
        <f t="shared" ref="H16:I16" si="11">0.174*H19</f>
        <v>585.33600000000001</v>
      </c>
      <c r="I16" s="22">
        <f t="shared" si="11"/>
        <v>568.63199999999995</v>
      </c>
      <c r="J16" s="22">
        <f t="shared" ref="J16:J19" si="12">0.5*I16+0.3*H16+0.2*G16</f>
        <v>579.62879999999996</v>
      </c>
      <c r="K16" s="22">
        <f t="shared" si="10"/>
        <v>577.47119999999995</v>
      </c>
      <c r="L16" s="23">
        <f t="shared" si="10"/>
        <v>576.35064</v>
      </c>
      <c r="N16" s="21"/>
    </row>
    <row r="17" spans="1:14" x14ac:dyDescent="0.25">
      <c r="A17" s="7" t="s">
        <v>24</v>
      </c>
      <c r="B17" s="13" t="s">
        <v>16</v>
      </c>
      <c r="C17" s="7">
        <v>1138</v>
      </c>
      <c r="D17" s="1">
        <v>1024</v>
      </c>
      <c r="E17" s="1">
        <v>1081</v>
      </c>
      <c r="F17" s="1">
        <v>948</v>
      </c>
      <c r="G17" s="20">
        <f>0.289*G19</f>
        <v>994.16</v>
      </c>
      <c r="H17" s="22">
        <f t="shared" ref="H17:I17" si="13">0.289*H19</f>
        <v>972.19599999999991</v>
      </c>
      <c r="I17" s="22">
        <f t="shared" si="13"/>
        <v>944.45199999999988</v>
      </c>
      <c r="J17" s="22">
        <f t="shared" si="12"/>
        <v>962.71679999999992</v>
      </c>
      <c r="K17" s="22">
        <f t="shared" si="10"/>
        <v>959.13319999999999</v>
      </c>
      <c r="L17" s="23">
        <f t="shared" si="10"/>
        <v>957.27203999999995</v>
      </c>
      <c r="N17" s="21"/>
    </row>
    <row r="18" spans="1:14" x14ac:dyDescent="0.25">
      <c r="A18" s="7" t="s">
        <v>24</v>
      </c>
      <c r="B18" s="13" t="s">
        <v>19</v>
      </c>
      <c r="C18" s="7">
        <v>292</v>
      </c>
      <c r="D18" s="1">
        <v>292</v>
      </c>
      <c r="E18" s="1">
        <v>248</v>
      </c>
      <c r="F18" s="1">
        <v>273</v>
      </c>
      <c r="G18" s="20">
        <f>0.077*G19</f>
        <v>264.88</v>
      </c>
      <c r="H18" s="22">
        <f t="shared" ref="H18:I18" si="14">0.077*H19</f>
        <v>259.02800000000002</v>
      </c>
      <c r="I18" s="22">
        <f t="shared" si="14"/>
        <v>251.636</v>
      </c>
      <c r="J18" s="22">
        <f t="shared" si="12"/>
        <v>256.50239999999997</v>
      </c>
      <c r="K18" s="22">
        <f t="shared" si="10"/>
        <v>255.54759999999996</v>
      </c>
      <c r="L18" s="23">
        <f t="shared" si="10"/>
        <v>255.05171999999999</v>
      </c>
      <c r="N18" s="21"/>
    </row>
    <row r="19" spans="1:14" x14ac:dyDescent="0.25">
      <c r="A19" s="7" t="s">
        <v>25</v>
      </c>
      <c r="B19" s="13" t="s">
        <v>29</v>
      </c>
      <c r="C19" s="7">
        <f>SUM(C15:C18)</f>
        <v>3820</v>
      </c>
      <c r="D19" s="1">
        <f t="shared" ref="D19:F19" si="15">SUM(D15:D18)</f>
        <v>3876</v>
      </c>
      <c r="E19" s="1">
        <f t="shared" si="15"/>
        <v>3636</v>
      </c>
      <c r="F19" s="6">
        <f t="shared" si="15"/>
        <v>3102</v>
      </c>
      <c r="G19" s="7">
        <v>3440</v>
      </c>
      <c r="H19" s="1">
        <v>3364</v>
      </c>
      <c r="I19" s="1">
        <v>3268</v>
      </c>
      <c r="J19" s="22">
        <f>SUM(J15:J18)</f>
        <v>3331.1999999999994</v>
      </c>
      <c r="K19" s="22">
        <f t="shared" ref="K19:L19" si="16">SUM(K15:K18)</f>
        <v>3318.8</v>
      </c>
      <c r="L19" s="23">
        <f t="shared" si="16"/>
        <v>3312.3599999999997</v>
      </c>
      <c r="N19" s="21"/>
    </row>
    <row r="20" spans="1:14" x14ac:dyDescent="0.25">
      <c r="A20" s="7"/>
      <c r="B20" s="13"/>
      <c r="C20" s="7"/>
      <c r="F20" s="6"/>
      <c r="G20" s="7"/>
      <c r="L20" s="6"/>
    </row>
    <row r="21" spans="1:14" x14ac:dyDescent="0.25">
      <c r="A21" s="7" t="s">
        <v>26</v>
      </c>
      <c r="B21" s="13" t="s">
        <v>11</v>
      </c>
      <c r="C21" s="18">
        <v>273496</v>
      </c>
      <c r="D21" s="3">
        <v>259622</v>
      </c>
      <c r="E21" s="3">
        <v>237323</v>
      </c>
      <c r="F21" s="19">
        <v>229846</v>
      </c>
      <c r="G21" s="20">
        <f>0.7563976*G25</f>
        <v>223876.29245519999</v>
      </c>
      <c r="H21" s="22">
        <f t="shared" ref="H21:I21" si="17">0.7563976*H25</f>
        <v>218214.65641920001</v>
      </c>
      <c r="I21" s="22">
        <f t="shared" si="17"/>
        <v>212196.00071600001</v>
      </c>
      <c r="J21" s="22">
        <f>0.5*I21+0.3*H21+0.2*G21</f>
        <v>216337.65577480002</v>
      </c>
      <c r="K21" s="22">
        <f t="shared" ref="K21:L21" si="18">0.5*J21+0.3*I21+0.2*H21</f>
        <v>215470.55938604003</v>
      </c>
      <c r="L21" s="23">
        <f t="shared" si="18"/>
        <v>215075.77656866002</v>
      </c>
      <c r="N21" s="21" t="s">
        <v>38</v>
      </c>
    </row>
    <row r="22" spans="1:14" x14ac:dyDescent="0.25">
      <c r="A22" s="7" t="s">
        <v>26</v>
      </c>
      <c r="B22" s="13" t="s">
        <v>14</v>
      </c>
      <c r="C22" s="18">
        <v>25170</v>
      </c>
      <c r="D22" s="3">
        <v>33080</v>
      </c>
      <c r="E22" s="3">
        <v>29734</v>
      </c>
      <c r="F22" s="19">
        <v>20776</v>
      </c>
      <c r="G22" s="20">
        <f>0.086437*G25</f>
        <v>25583.363948999999</v>
      </c>
      <c r="H22" s="22">
        <f t="shared" ref="H22:I22" si="19">0.086437*H25</f>
        <v>24936.383003999999</v>
      </c>
      <c r="I22" s="22">
        <f t="shared" si="19"/>
        <v>24248.603794999999</v>
      </c>
      <c r="J22" s="22">
        <f t="shared" ref="J22:J24" si="20">0.5*I22+0.3*H22+0.2*G22</f>
        <v>24721.889588499998</v>
      </c>
      <c r="K22" s="22">
        <f t="shared" ref="K22:K24" si="21">0.5*J22+0.3*I22+0.2*H22</f>
        <v>24622.802533549999</v>
      </c>
      <c r="L22" s="23">
        <f t="shared" ref="L22:L24" si="22">0.5*K22+0.3*J22+0.2*I22</f>
        <v>24577.688902325001</v>
      </c>
      <c r="N22" s="21"/>
    </row>
    <row r="23" spans="1:14" x14ac:dyDescent="0.25">
      <c r="A23" s="7" t="s">
        <v>26</v>
      </c>
      <c r="B23" s="13" t="s">
        <v>17</v>
      </c>
      <c r="C23" s="18">
        <v>37276</v>
      </c>
      <c r="D23" s="3">
        <v>38202</v>
      </c>
      <c r="E23" s="3">
        <v>36988</v>
      </c>
      <c r="F23" s="19">
        <v>39799</v>
      </c>
      <c r="G23" s="20">
        <f>0.1201*G25</f>
        <v>35546.837699999996</v>
      </c>
      <c r="H23" s="22">
        <f t="shared" ref="H23:I23" si="23">0.1201*H25</f>
        <v>34647.889199999998</v>
      </c>
      <c r="I23" s="22">
        <f t="shared" si="23"/>
        <v>33692.253499999999</v>
      </c>
      <c r="J23" s="22">
        <f t="shared" si="20"/>
        <v>34349.86105</v>
      </c>
      <c r="K23" s="22">
        <f t="shared" si="21"/>
        <v>34212.184414999996</v>
      </c>
      <c r="L23" s="23">
        <f t="shared" si="22"/>
        <v>34149.501222499995</v>
      </c>
      <c r="N23" s="21"/>
    </row>
    <row r="24" spans="1:14" x14ac:dyDescent="0.25">
      <c r="A24" s="7" t="s">
        <v>26</v>
      </c>
      <c r="B24" s="13" t="s">
        <v>20</v>
      </c>
      <c r="C24" s="18">
        <v>8198</v>
      </c>
      <c r="D24" s="3">
        <v>13633</v>
      </c>
      <c r="E24" s="3">
        <v>10897</v>
      </c>
      <c r="F24" s="19">
        <v>11171</v>
      </c>
      <c r="G24" s="20">
        <f>0.03707*G25</f>
        <v>10971.867389999999</v>
      </c>
      <c r="H24" s="22">
        <f t="shared" ref="H24:I24" si="24">0.03707*H25</f>
        <v>10694.398439999999</v>
      </c>
      <c r="I24" s="22">
        <f t="shared" si="24"/>
        <v>10399.43245</v>
      </c>
      <c r="J24" s="22">
        <f t="shared" si="20"/>
        <v>10602.409234999999</v>
      </c>
      <c r="K24" s="22">
        <f t="shared" si="21"/>
        <v>10559.9140405</v>
      </c>
      <c r="L24" s="23">
        <f t="shared" si="22"/>
        <v>10540.566280750001</v>
      </c>
      <c r="N24" s="21"/>
    </row>
    <row r="25" spans="1:14" x14ac:dyDescent="0.25">
      <c r="A25" s="7" t="s">
        <v>27</v>
      </c>
      <c r="B25" s="13" t="s">
        <v>28</v>
      </c>
      <c r="C25" s="7">
        <f>SUM(C21:C24)</f>
        <v>344140</v>
      </c>
      <c r="D25" s="1">
        <f t="shared" ref="D25:F25" si="25">SUM(D21:D24)</f>
        <v>344537</v>
      </c>
      <c r="E25" s="1">
        <f t="shared" si="25"/>
        <v>314942</v>
      </c>
      <c r="F25" s="6">
        <f t="shared" si="25"/>
        <v>301592</v>
      </c>
      <c r="G25" s="7">
        <v>295977</v>
      </c>
      <c r="H25" s="1">
        <v>288492</v>
      </c>
      <c r="I25" s="1">
        <v>280535</v>
      </c>
      <c r="J25" s="22">
        <f>SUM(J21:J24)</f>
        <v>286011.81564829999</v>
      </c>
      <c r="K25" s="22">
        <f t="shared" ref="K25:L25" si="26">SUM(K21:K24)</f>
        <v>284865.46037509007</v>
      </c>
      <c r="L25" s="23">
        <f t="shared" si="26"/>
        <v>284343.53297423501</v>
      </c>
      <c r="N25" s="21"/>
    </row>
    <row r="26" spans="1:14" x14ac:dyDescent="0.25">
      <c r="A26" s="7"/>
      <c r="B26" s="13"/>
      <c r="C26" s="7"/>
      <c r="F26" s="6"/>
      <c r="G26" s="7"/>
      <c r="L26" s="6"/>
    </row>
    <row r="27" spans="1:14" x14ac:dyDescent="0.25">
      <c r="A27" s="7" t="s">
        <v>30</v>
      </c>
      <c r="B27" s="13" t="s">
        <v>12</v>
      </c>
      <c r="C27" s="18">
        <v>3138</v>
      </c>
      <c r="D27" s="3">
        <v>2921</v>
      </c>
      <c r="E27" s="3">
        <v>2923</v>
      </c>
      <c r="F27" s="19">
        <v>2970</v>
      </c>
      <c r="G27" s="20">
        <f>0.725*G31</f>
        <v>2683.2249999999999</v>
      </c>
      <c r="H27" s="22">
        <f t="shared" ref="H27:I27" si="27">0.725*H31</f>
        <v>2584.625</v>
      </c>
      <c r="I27" s="22">
        <f t="shared" si="27"/>
        <v>2500.5250000000001</v>
      </c>
      <c r="J27" s="22">
        <f>0.5*I27+0.3*H27+0.2*G27</f>
        <v>2562.2950000000001</v>
      </c>
      <c r="K27" s="22">
        <f t="shared" ref="K27:L27" si="28">0.5*J27+0.3*I27+0.2*H27</f>
        <v>2548.23</v>
      </c>
      <c r="L27" s="23">
        <f t="shared" si="28"/>
        <v>2542.9085</v>
      </c>
      <c r="N27" s="21" t="s">
        <v>39</v>
      </c>
    </row>
    <row r="28" spans="1:14" x14ac:dyDescent="0.25">
      <c r="A28" s="7" t="s">
        <v>30</v>
      </c>
      <c r="B28" s="13" t="s">
        <v>15</v>
      </c>
      <c r="C28" s="18">
        <v>446</v>
      </c>
      <c r="D28" s="3">
        <v>423</v>
      </c>
      <c r="E28" s="3">
        <v>398</v>
      </c>
      <c r="F28" s="19">
        <v>439</v>
      </c>
      <c r="G28" s="20">
        <f>0.1036*G31</f>
        <v>383.42359999999996</v>
      </c>
      <c r="H28" s="22">
        <f t="shared" ref="H28:I28" si="29">0.1036*H31</f>
        <v>369.334</v>
      </c>
      <c r="I28" s="22">
        <f t="shared" si="29"/>
        <v>357.31639999999999</v>
      </c>
      <c r="J28" s="22">
        <f t="shared" ref="J28:J30" si="30">0.5*I28+0.3*H28+0.2*G28</f>
        <v>366.14311999999995</v>
      </c>
      <c r="K28" s="22">
        <f t="shared" ref="K28:K30" si="31">0.5*J28+0.3*I28+0.2*H28</f>
        <v>364.13328000000001</v>
      </c>
      <c r="L28" s="23">
        <f t="shared" ref="L28:L30" si="32">0.5*K28+0.3*J28+0.2*I28</f>
        <v>363.37285600000001</v>
      </c>
      <c r="N28" s="21"/>
    </row>
    <row r="29" spans="1:14" x14ac:dyDescent="0.25">
      <c r="A29" s="7" t="s">
        <v>30</v>
      </c>
      <c r="B29" s="13" t="s">
        <v>18</v>
      </c>
      <c r="C29" s="18">
        <v>512</v>
      </c>
      <c r="D29" s="3">
        <v>528</v>
      </c>
      <c r="E29" s="3">
        <v>577</v>
      </c>
      <c r="F29" s="19">
        <v>515</v>
      </c>
      <c r="G29" s="20">
        <f>0.1333*G31</f>
        <v>493.3433</v>
      </c>
      <c r="H29" s="22">
        <f t="shared" ref="H29:I29" si="33">0.1333*H31</f>
        <v>475.21449999999999</v>
      </c>
      <c r="I29" s="22">
        <f t="shared" si="33"/>
        <v>459.75170000000003</v>
      </c>
      <c r="J29" s="22">
        <f t="shared" si="30"/>
        <v>471.10885999999999</v>
      </c>
      <c r="K29" s="22">
        <f t="shared" si="31"/>
        <v>468.52283999999997</v>
      </c>
      <c r="L29" s="23">
        <f t="shared" si="32"/>
        <v>467.54441799999995</v>
      </c>
      <c r="N29" s="21"/>
    </row>
    <row r="30" spans="1:14" x14ac:dyDescent="0.25">
      <c r="A30" s="7" t="s">
        <v>30</v>
      </c>
      <c r="B30" s="13" t="s">
        <v>21</v>
      </c>
      <c r="C30" s="18">
        <v>207</v>
      </c>
      <c r="D30" s="3">
        <v>164</v>
      </c>
      <c r="E30" s="3">
        <v>151</v>
      </c>
      <c r="F30" s="19">
        <v>149</v>
      </c>
      <c r="G30" s="20">
        <f>0.0382*G31</f>
        <v>141.37819999999999</v>
      </c>
      <c r="H30" s="22">
        <f t="shared" ref="H30:I30" si="34">0.0382*H31</f>
        <v>136.18299999999999</v>
      </c>
      <c r="I30" s="22">
        <f t="shared" si="34"/>
        <v>131.7518</v>
      </c>
      <c r="J30" s="22">
        <f t="shared" si="30"/>
        <v>135.00644</v>
      </c>
      <c r="K30" s="22">
        <f t="shared" si="31"/>
        <v>134.26536000000002</v>
      </c>
      <c r="L30" s="23">
        <f t="shared" si="32"/>
        <v>133.984972</v>
      </c>
      <c r="N30" s="21"/>
    </row>
    <row r="31" spans="1:14" x14ac:dyDescent="0.25">
      <c r="A31" s="8" t="s">
        <v>32</v>
      </c>
      <c r="B31" s="14" t="s">
        <v>31</v>
      </c>
      <c r="C31" s="8">
        <f>SUM(C27:C30)</f>
        <v>4303</v>
      </c>
      <c r="D31" s="9">
        <f t="shared" ref="D31:F31" si="35">SUM(D27:D30)</f>
        <v>4036</v>
      </c>
      <c r="E31" s="9">
        <f t="shared" si="35"/>
        <v>4049</v>
      </c>
      <c r="F31" s="10">
        <f t="shared" si="35"/>
        <v>4073</v>
      </c>
      <c r="G31" s="8">
        <v>3701</v>
      </c>
      <c r="H31" s="9">
        <v>3565</v>
      </c>
      <c r="I31" s="9">
        <v>3449</v>
      </c>
      <c r="J31" s="24">
        <f>SUM(J27:J30)</f>
        <v>3534.5534199999997</v>
      </c>
      <c r="K31" s="24">
        <f t="shared" ref="K31:L31" si="36">SUM(K27:K30)</f>
        <v>3515.15148</v>
      </c>
      <c r="L31" s="25">
        <f t="shared" si="36"/>
        <v>3507.8107460000001</v>
      </c>
      <c r="N31" s="21"/>
    </row>
  </sheetData>
  <mergeCells count="9">
    <mergeCell ref="N21:N25"/>
    <mergeCell ref="N27:N31"/>
    <mergeCell ref="N9:N13"/>
    <mergeCell ref="A1:A3"/>
    <mergeCell ref="B1:B3"/>
    <mergeCell ref="C1:L1"/>
    <mergeCell ref="C2:F2"/>
    <mergeCell ref="G2:L2"/>
    <mergeCell ref="N15:N19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BF88-43E8-4BB5-83F2-80BF87CE7C62}">
  <dimension ref="A1:N31"/>
  <sheetViews>
    <sheetView tabSelected="1" workbookViewId="0">
      <selection activeCell="N2" sqref="N2"/>
    </sheetView>
  </sheetViews>
  <sheetFormatPr defaultRowHeight="15" x14ac:dyDescent="0.25"/>
  <cols>
    <col min="1" max="1" width="25.5703125" style="1" bestFit="1" customWidth="1"/>
    <col min="2" max="2" width="9.140625" style="2"/>
    <col min="3" max="13" width="9.140625" style="1"/>
    <col min="14" max="14" width="19.140625" style="1" bestFit="1" customWidth="1"/>
    <col min="15" max="16384" width="9.140625" style="1"/>
  </cols>
  <sheetData>
    <row r="1" spans="1:14" x14ac:dyDescent="0.25">
      <c r="A1" s="4" t="s">
        <v>0</v>
      </c>
      <c r="B1" s="11" t="s">
        <v>1</v>
      </c>
      <c r="C1" s="15" t="s">
        <v>2</v>
      </c>
      <c r="D1" s="16"/>
      <c r="E1" s="16"/>
      <c r="F1" s="16"/>
      <c r="G1" s="16"/>
      <c r="H1" s="16"/>
      <c r="I1" s="16"/>
      <c r="J1" s="16"/>
      <c r="K1" s="16"/>
      <c r="L1" s="17"/>
      <c r="N1" s="1" t="s">
        <v>42</v>
      </c>
    </row>
    <row r="2" spans="1:14" x14ac:dyDescent="0.25">
      <c r="A2" s="5"/>
      <c r="B2" s="12"/>
      <c r="C2" s="15" t="s">
        <v>3</v>
      </c>
      <c r="D2" s="16"/>
      <c r="E2" s="16"/>
      <c r="F2" s="17"/>
      <c r="G2" s="15" t="s">
        <v>4</v>
      </c>
      <c r="H2" s="16"/>
      <c r="I2" s="16"/>
      <c r="J2" s="16"/>
      <c r="K2" s="16"/>
      <c r="L2" s="17"/>
    </row>
    <row r="3" spans="1:14" x14ac:dyDescent="0.25">
      <c r="A3" s="5"/>
      <c r="B3" s="12"/>
      <c r="C3" s="7">
        <v>2021</v>
      </c>
      <c r="D3" s="1">
        <v>2022</v>
      </c>
      <c r="E3" s="1">
        <v>2023</v>
      </c>
      <c r="F3" s="6">
        <v>2024</v>
      </c>
      <c r="G3" s="7">
        <v>2025</v>
      </c>
      <c r="H3" s="1">
        <v>2026</v>
      </c>
      <c r="I3" s="1">
        <v>2027</v>
      </c>
      <c r="J3" s="1">
        <v>2028</v>
      </c>
      <c r="K3" s="1">
        <v>2029</v>
      </c>
      <c r="L3" s="6">
        <v>2030</v>
      </c>
    </row>
    <row r="4" spans="1:14" x14ac:dyDescent="0.25">
      <c r="A4" s="7" t="s">
        <v>7</v>
      </c>
      <c r="B4" s="13" t="s">
        <v>9</v>
      </c>
      <c r="C4" s="7">
        <v>364</v>
      </c>
      <c r="D4" s="1">
        <v>386</v>
      </c>
      <c r="E4" s="1">
        <v>412</v>
      </c>
      <c r="F4" s="1">
        <v>429</v>
      </c>
      <c r="G4" s="20">
        <f>0.5*F4+0.3*E4+0.2*D4</f>
        <v>415.3</v>
      </c>
      <c r="H4" s="22">
        <f t="shared" ref="H4:L7" si="0">0.5*G4+0.3*F4+0.2*E4</f>
        <v>418.75</v>
      </c>
      <c r="I4" s="22">
        <f t="shared" si="0"/>
        <v>419.76500000000004</v>
      </c>
      <c r="J4" s="22">
        <f t="shared" si="0"/>
        <v>418.56750000000005</v>
      </c>
      <c r="K4" s="22">
        <f t="shared" si="0"/>
        <v>418.96325000000002</v>
      </c>
      <c r="L4" s="23">
        <f t="shared" si="0"/>
        <v>419.00487500000003</v>
      </c>
      <c r="N4" s="1" t="s">
        <v>33</v>
      </c>
    </row>
    <row r="5" spans="1:14" x14ac:dyDescent="0.25">
      <c r="A5" s="7" t="s">
        <v>6</v>
      </c>
      <c r="B5" s="13" t="s">
        <v>9</v>
      </c>
      <c r="C5" s="7">
        <v>147</v>
      </c>
      <c r="D5" s="1">
        <v>116</v>
      </c>
      <c r="E5" s="1">
        <v>154</v>
      </c>
      <c r="F5" s="6">
        <v>145</v>
      </c>
      <c r="G5" s="7">
        <v>154</v>
      </c>
      <c r="H5" s="1">
        <v>144</v>
      </c>
      <c r="I5" s="1">
        <v>134</v>
      </c>
      <c r="J5" s="1">
        <f>0.5*I5+0.3*H5+0.2*G5</f>
        <v>141</v>
      </c>
      <c r="K5" s="1">
        <f t="shared" si="0"/>
        <v>139.5</v>
      </c>
      <c r="L5" s="6">
        <f t="shared" si="0"/>
        <v>138.85</v>
      </c>
      <c r="N5" s="1" t="s">
        <v>34</v>
      </c>
    </row>
    <row r="6" spans="1:14" x14ac:dyDescent="0.25">
      <c r="A6" s="7" t="s">
        <v>8</v>
      </c>
      <c r="B6" s="13" t="s">
        <v>9</v>
      </c>
      <c r="C6" s="7">
        <v>114</v>
      </c>
      <c r="D6" s="1">
        <v>104</v>
      </c>
      <c r="E6" s="1">
        <v>115</v>
      </c>
      <c r="F6" s="6">
        <v>90</v>
      </c>
      <c r="G6" s="7">
        <v>82</v>
      </c>
      <c r="H6" s="1">
        <v>80</v>
      </c>
      <c r="I6" s="1">
        <v>81</v>
      </c>
      <c r="J6" s="1">
        <f>0.5*I6+0.3*H6+0.2*G6</f>
        <v>80.900000000000006</v>
      </c>
      <c r="K6" s="1">
        <f t="shared" si="0"/>
        <v>80.75</v>
      </c>
      <c r="L6" s="6">
        <f t="shared" si="0"/>
        <v>80.844999999999999</v>
      </c>
      <c r="N6" s="1" t="s">
        <v>35</v>
      </c>
    </row>
    <row r="7" spans="1:14" x14ac:dyDescent="0.25">
      <c r="A7" s="7" t="s">
        <v>5</v>
      </c>
      <c r="B7" s="13" t="s">
        <v>9</v>
      </c>
      <c r="C7" s="7">
        <v>2324</v>
      </c>
      <c r="D7" s="1">
        <v>1930</v>
      </c>
      <c r="E7" s="1">
        <v>1977</v>
      </c>
      <c r="F7" s="6">
        <v>2448</v>
      </c>
      <c r="G7" s="7">
        <v>1940</v>
      </c>
      <c r="H7" s="1">
        <v>1833</v>
      </c>
      <c r="I7" s="1">
        <v>1702</v>
      </c>
      <c r="J7" s="22">
        <f>0.5*I7+0.3*H7+0.2*G7</f>
        <v>1788.9</v>
      </c>
      <c r="K7" s="22">
        <f t="shared" si="0"/>
        <v>1771.65</v>
      </c>
      <c r="L7" s="23">
        <f t="shared" si="0"/>
        <v>1762.895</v>
      </c>
      <c r="N7" s="1" t="s">
        <v>36</v>
      </c>
    </row>
    <row r="8" spans="1:14" x14ac:dyDescent="0.25">
      <c r="A8" s="7"/>
      <c r="B8" s="13"/>
      <c r="C8" s="7"/>
      <c r="F8" s="6"/>
      <c r="G8" s="7"/>
      <c r="L8" s="6"/>
    </row>
    <row r="9" spans="1:14" x14ac:dyDescent="0.25">
      <c r="A9" s="7" t="s">
        <v>22</v>
      </c>
      <c r="B9" s="13" t="s">
        <v>10</v>
      </c>
      <c r="C9" s="7">
        <v>1655</v>
      </c>
      <c r="D9" s="1">
        <v>1528</v>
      </c>
      <c r="E9" s="1">
        <v>1750</v>
      </c>
      <c r="F9" s="6">
        <v>1678</v>
      </c>
      <c r="G9" s="20">
        <f>0.5*F9+0.3*E9+0.2*D9</f>
        <v>1669.6</v>
      </c>
      <c r="H9" s="22">
        <f t="shared" ref="H9:L9" si="1">0.5*G9+0.3*F9+0.2*E9</f>
        <v>1688.1999999999998</v>
      </c>
      <c r="I9" s="22">
        <f t="shared" si="1"/>
        <v>1680.58</v>
      </c>
      <c r="J9" s="22">
        <f t="shared" si="1"/>
        <v>1680.67</v>
      </c>
      <c r="K9" s="22">
        <f t="shared" si="1"/>
        <v>1682.1489999999999</v>
      </c>
      <c r="L9" s="23">
        <f t="shared" si="1"/>
        <v>1681.3915</v>
      </c>
      <c r="N9" s="21" t="s">
        <v>41</v>
      </c>
    </row>
    <row r="10" spans="1:14" x14ac:dyDescent="0.25">
      <c r="A10" s="7" t="s">
        <v>22</v>
      </c>
      <c r="B10" s="13" t="s">
        <v>13</v>
      </c>
      <c r="C10" s="7">
        <v>381</v>
      </c>
      <c r="D10" s="1">
        <v>380</v>
      </c>
      <c r="E10" s="1">
        <v>324</v>
      </c>
      <c r="F10" s="6">
        <v>816</v>
      </c>
      <c r="G10" s="20">
        <f>0.5*F10+0.3*E10+0.2*D10</f>
        <v>581.20000000000005</v>
      </c>
      <c r="H10" s="22">
        <f>0.5*E10+0.3*D10+0.2*C10</f>
        <v>352.2</v>
      </c>
      <c r="I10" s="22">
        <f>0.5*H10+0.3*E10+0.2*D10</f>
        <v>349.3</v>
      </c>
      <c r="J10" s="22">
        <f>0.5*I10+0.3*H10+0.2*E10</f>
        <v>345.11</v>
      </c>
      <c r="K10" s="22">
        <f t="shared" ref="H10:L10" si="2">0.5*J10+0.3*I10+0.2*H10</f>
        <v>347.78500000000003</v>
      </c>
      <c r="L10" s="23">
        <f t="shared" si="2"/>
        <v>347.28550000000001</v>
      </c>
      <c r="N10" s="21"/>
    </row>
    <row r="11" spans="1:14" x14ac:dyDescent="0.25">
      <c r="A11" s="7" t="s">
        <v>22</v>
      </c>
      <c r="B11" s="13" t="s">
        <v>16</v>
      </c>
      <c r="C11" s="7">
        <v>419</v>
      </c>
      <c r="D11" s="1">
        <v>380</v>
      </c>
      <c r="E11" s="1">
        <v>490</v>
      </c>
      <c r="F11" s="6">
        <v>444</v>
      </c>
      <c r="G11" s="20">
        <f>0.5*F11+0.3*E11+0.2*D11</f>
        <v>445</v>
      </c>
      <c r="H11" s="22">
        <f t="shared" ref="H11:L12" si="3">0.5*G11+0.3*F11+0.2*E11</f>
        <v>453.7</v>
      </c>
      <c r="I11" s="22">
        <f t="shared" si="3"/>
        <v>449.15000000000003</v>
      </c>
      <c r="J11" s="22">
        <f t="shared" si="3"/>
        <v>449.685</v>
      </c>
      <c r="K11" s="22">
        <f t="shared" si="3"/>
        <v>450.32749999999999</v>
      </c>
      <c r="L11" s="23">
        <f t="shared" si="3"/>
        <v>449.89925000000005</v>
      </c>
      <c r="N11" s="21"/>
    </row>
    <row r="12" spans="1:14" x14ac:dyDescent="0.25">
      <c r="A12" s="7" t="s">
        <v>22</v>
      </c>
      <c r="B12" s="13" t="s">
        <v>19</v>
      </c>
      <c r="C12" s="7">
        <v>134</v>
      </c>
      <c r="D12" s="1">
        <v>134</v>
      </c>
      <c r="E12" s="1">
        <v>128</v>
      </c>
      <c r="F12" s="6">
        <v>143</v>
      </c>
      <c r="G12" s="20">
        <f>0.5*F12+0.3*E12+0.2*D12</f>
        <v>136.70000000000002</v>
      </c>
      <c r="H12" s="22">
        <f t="shared" si="3"/>
        <v>136.85</v>
      </c>
      <c r="I12" s="22">
        <f t="shared" si="3"/>
        <v>138.035</v>
      </c>
      <c r="J12" s="22">
        <f t="shared" si="3"/>
        <v>137.41249999999999</v>
      </c>
      <c r="K12" s="22">
        <f t="shared" si="3"/>
        <v>137.48675</v>
      </c>
      <c r="L12" s="23">
        <f t="shared" si="3"/>
        <v>137.57412499999998</v>
      </c>
      <c r="N12" s="21"/>
    </row>
    <row r="13" spans="1:14" x14ac:dyDescent="0.25">
      <c r="A13" s="7" t="s">
        <v>23</v>
      </c>
      <c r="B13" s="13" t="s">
        <v>29</v>
      </c>
      <c r="C13" s="7">
        <f>SUM(C9:C12)</f>
        <v>2589</v>
      </c>
      <c r="D13" s="1">
        <f t="shared" ref="D13:F13" si="4">SUM(D9:D12)</f>
        <v>2422</v>
      </c>
      <c r="E13" s="1">
        <f t="shared" si="4"/>
        <v>2692</v>
      </c>
      <c r="F13" s="6">
        <f t="shared" si="4"/>
        <v>3081</v>
      </c>
      <c r="G13" s="20">
        <f>SUM(G9:G12)</f>
        <v>2832.5</v>
      </c>
      <c r="H13" s="22">
        <f t="shared" ref="H13:L13" si="5">SUM(H9:H12)</f>
        <v>2630.95</v>
      </c>
      <c r="I13" s="22">
        <f t="shared" si="5"/>
        <v>2617.0649999999996</v>
      </c>
      <c r="J13" s="22">
        <f t="shared" si="5"/>
        <v>2612.8775000000001</v>
      </c>
      <c r="K13" s="22">
        <f t="shared" si="5"/>
        <v>2617.7482500000001</v>
      </c>
      <c r="L13" s="23">
        <f t="shared" si="5"/>
        <v>2616.1503750000002</v>
      </c>
      <c r="N13" s="21"/>
    </row>
    <row r="14" spans="1:14" x14ac:dyDescent="0.25">
      <c r="A14" s="7"/>
      <c r="B14" s="13"/>
      <c r="C14" s="7"/>
      <c r="F14" s="6"/>
      <c r="G14" s="7"/>
      <c r="L14" s="6"/>
    </row>
    <row r="15" spans="1:14" x14ac:dyDescent="0.25">
      <c r="A15" s="7" t="s">
        <v>24</v>
      </c>
      <c r="B15" s="13" t="s">
        <v>10</v>
      </c>
      <c r="C15" s="7">
        <v>1580</v>
      </c>
      <c r="D15" s="1">
        <v>1746</v>
      </c>
      <c r="E15" s="1">
        <v>1673</v>
      </c>
      <c r="F15" s="1">
        <v>1453</v>
      </c>
      <c r="G15" s="20">
        <f>0.46*G19</f>
        <v>1582.4</v>
      </c>
      <c r="H15" s="22">
        <f t="shared" ref="H15:I15" si="6">0.46*H19</f>
        <v>1547.44</v>
      </c>
      <c r="I15" s="22">
        <f t="shared" si="6"/>
        <v>1503.28</v>
      </c>
      <c r="J15" s="22">
        <f>0.5*I15+0.3*H15+0.2*G15</f>
        <v>1532.3519999999999</v>
      </c>
      <c r="K15" s="22">
        <f t="shared" ref="K15:L18" si="7">0.5*J15+0.3*I15+0.2*H15</f>
        <v>1526.6479999999999</v>
      </c>
      <c r="L15" s="23">
        <f t="shared" si="7"/>
        <v>1523.6855999999998</v>
      </c>
      <c r="N15" s="21" t="s">
        <v>37</v>
      </c>
    </row>
    <row r="16" spans="1:14" x14ac:dyDescent="0.25">
      <c r="A16" s="7" t="s">
        <v>24</v>
      </c>
      <c r="B16" s="13" t="s">
        <v>13</v>
      </c>
      <c r="C16" s="7">
        <v>810</v>
      </c>
      <c r="D16" s="1">
        <v>814</v>
      </c>
      <c r="E16" s="1">
        <v>634</v>
      </c>
      <c r="F16" s="1">
        <v>428</v>
      </c>
      <c r="G16" s="20">
        <f>0.174*G19</f>
        <v>598.55999999999995</v>
      </c>
      <c r="H16" s="22">
        <f t="shared" ref="H16:I16" si="8">0.174*H19</f>
        <v>585.33600000000001</v>
      </c>
      <c r="I16" s="22">
        <f t="shared" si="8"/>
        <v>568.63199999999995</v>
      </c>
      <c r="J16" s="22">
        <f t="shared" ref="J16:J18" si="9">0.5*I16+0.3*H16+0.2*G16</f>
        <v>579.62879999999996</v>
      </c>
      <c r="K16" s="22">
        <f t="shared" si="7"/>
        <v>577.47119999999995</v>
      </c>
      <c r="L16" s="23">
        <f t="shared" si="7"/>
        <v>576.35064</v>
      </c>
      <c r="N16" s="21"/>
    </row>
    <row r="17" spans="1:14" x14ac:dyDescent="0.25">
      <c r="A17" s="7" t="s">
        <v>24</v>
      </c>
      <c r="B17" s="13" t="s">
        <v>16</v>
      </c>
      <c r="C17" s="7">
        <v>1138</v>
      </c>
      <c r="D17" s="1">
        <v>1024</v>
      </c>
      <c r="E17" s="1">
        <v>1081</v>
      </c>
      <c r="F17" s="1">
        <v>948</v>
      </c>
      <c r="G17" s="20">
        <f>0.289*G19</f>
        <v>994.16</v>
      </c>
      <c r="H17" s="22">
        <f t="shared" ref="H17:I17" si="10">0.289*H19</f>
        <v>972.19599999999991</v>
      </c>
      <c r="I17" s="22">
        <f t="shared" si="10"/>
        <v>944.45199999999988</v>
      </c>
      <c r="J17" s="22">
        <f t="shared" si="9"/>
        <v>962.71679999999992</v>
      </c>
      <c r="K17" s="22">
        <f t="shared" si="7"/>
        <v>959.13319999999999</v>
      </c>
      <c r="L17" s="23">
        <f t="shared" si="7"/>
        <v>957.27203999999995</v>
      </c>
      <c r="N17" s="21"/>
    </row>
    <row r="18" spans="1:14" x14ac:dyDescent="0.25">
      <c r="A18" s="7" t="s">
        <v>24</v>
      </c>
      <c r="B18" s="13" t="s">
        <v>19</v>
      </c>
      <c r="C18" s="7">
        <v>292</v>
      </c>
      <c r="D18" s="1">
        <v>292</v>
      </c>
      <c r="E18" s="1">
        <v>248</v>
      </c>
      <c r="F18" s="1">
        <v>273</v>
      </c>
      <c r="G18" s="20">
        <f>0.077*G19</f>
        <v>264.88</v>
      </c>
      <c r="H18" s="22">
        <f t="shared" ref="H18:I18" si="11">0.077*H19</f>
        <v>259.02800000000002</v>
      </c>
      <c r="I18" s="22">
        <f t="shared" si="11"/>
        <v>251.636</v>
      </c>
      <c r="J18" s="22">
        <f t="shared" si="9"/>
        <v>256.50239999999997</v>
      </c>
      <c r="K18" s="22">
        <f t="shared" si="7"/>
        <v>255.54759999999996</v>
      </c>
      <c r="L18" s="23">
        <f t="shared" si="7"/>
        <v>255.05171999999999</v>
      </c>
      <c r="N18" s="21"/>
    </row>
    <row r="19" spans="1:14" x14ac:dyDescent="0.25">
      <c r="A19" s="7" t="s">
        <v>25</v>
      </c>
      <c r="B19" s="13" t="s">
        <v>29</v>
      </c>
      <c r="C19" s="7">
        <f>SUM(C15:C18)</f>
        <v>3820</v>
      </c>
      <c r="D19" s="1">
        <f t="shared" ref="D19:F19" si="12">SUM(D15:D18)</f>
        <v>3876</v>
      </c>
      <c r="E19" s="1">
        <f t="shared" si="12"/>
        <v>3636</v>
      </c>
      <c r="F19" s="6">
        <f t="shared" si="12"/>
        <v>3102</v>
      </c>
      <c r="G19" s="7">
        <v>3440</v>
      </c>
      <c r="H19" s="1">
        <v>3364</v>
      </c>
      <c r="I19" s="1">
        <v>3268</v>
      </c>
      <c r="J19" s="22">
        <f>SUM(J15:J18)</f>
        <v>3331.1999999999994</v>
      </c>
      <c r="K19" s="22">
        <f t="shared" ref="K19:L19" si="13">SUM(K15:K18)</f>
        <v>3318.8</v>
      </c>
      <c r="L19" s="23">
        <f t="shared" si="13"/>
        <v>3312.3599999999997</v>
      </c>
      <c r="N19" s="21"/>
    </row>
    <row r="20" spans="1:14" x14ac:dyDescent="0.25">
      <c r="A20" s="7"/>
      <c r="B20" s="13"/>
      <c r="C20" s="7"/>
      <c r="F20" s="6"/>
      <c r="G20" s="7"/>
      <c r="L20" s="6"/>
    </row>
    <row r="21" spans="1:14" x14ac:dyDescent="0.25">
      <c r="A21" s="7" t="s">
        <v>26</v>
      </c>
      <c r="B21" s="13" t="s">
        <v>11</v>
      </c>
      <c r="C21" s="18">
        <v>273496</v>
      </c>
      <c r="D21" s="3">
        <v>259622</v>
      </c>
      <c r="E21" s="3">
        <v>237323</v>
      </c>
      <c r="F21" s="19">
        <v>229846</v>
      </c>
      <c r="G21" s="20">
        <f>0.7563976*G25</f>
        <v>223876.29245519999</v>
      </c>
      <c r="H21" s="22">
        <f t="shared" ref="H21:I21" si="14">0.7563976*H25</f>
        <v>218214.65641920001</v>
      </c>
      <c r="I21" s="22">
        <f t="shared" si="14"/>
        <v>212196.00071600001</v>
      </c>
      <c r="J21" s="22">
        <f>0.5*I21+0.3*H21+0.2*G21</f>
        <v>216337.65577480002</v>
      </c>
      <c r="K21" s="22">
        <f t="shared" ref="K21:L24" si="15">0.5*J21+0.3*I21+0.2*H21</f>
        <v>215470.55938604003</v>
      </c>
      <c r="L21" s="23">
        <f t="shared" si="15"/>
        <v>215075.77656866002</v>
      </c>
      <c r="N21" s="21" t="s">
        <v>38</v>
      </c>
    </row>
    <row r="22" spans="1:14" x14ac:dyDescent="0.25">
      <c r="A22" s="7" t="s">
        <v>26</v>
      </c>
      <c r="B22" s="13" t="s">
        <v>14</v>
      </c>
      <c r="C22" s="18">
        <v>25170</v>
      </c>
      <c r="D22" s="3">
        <v>33080</v>
      </c>
      <c r="E22" s="3">
        <v>29734</v>
      </c>
      <c r="F22" s="19">
        <v>20776</v>
      </c>
      <c r="G22" s="20">
        <f>0.086437*G25</f>
        <v>25583.363948999999</v>
      </c>
      <c r="H22" s="22">
        <f t="shared" ref="H22:I22" si="16">0.086437*H25</f>
        <v>24936.383003999999</v>
      </c>
      <c r="I22" s="22">
        <f t="shared" si="16"/>
        <v>24248.603794999999</v>
      </c>
      <c r="J22" s="22">
        <f t="shared" ref="J22:J24" si="17">0.5*I22+0.3*H22+0.2*G22</f>
        <v>24721.889588499998</v>
      </c>
      <c r="K22" s="22">
        <f t="shared" si="15"/>
        <v>24622.802533549999</v>
      </c>
      <c r="L22" s="23">
        <f t="shared" si="15"/>
        <v>24577.688902325001</v>
      </c>
      <c r="N22" s="21"/>
    </row>
    <row r="23" spans="1:14" x14ac:dyDescent="0.25">
      <c r="A23" s="7" t="s">
        <v>26</v>
      </c>
      <c r="B23" s="13" t="s">
        <v>17</v>
      </c>
      <c r="C23" s="18">
        <v>37276</v>
      </c>
      <c r="D23" s="3">
        <v>38202</v>
      </c>
      <c r="E23" s="3">
        <v>36988</v>
      </c>
      <c r="F23" s="19">
        <v>39799</v>
      </c>
      <c r="G23" s="20">
        <f>0.1201*G25</f>
        <v>35546.837699999996</v>
      </c>
      <c r="H23" s="22">
        <f t="shared" ref="H23:I23" si="18">0.1201*H25</f>
        <v>34647.889199999998</v>
      </c>
      <c r="I23" s="22">
        <f t="shared" si="18"/>
        <v>33692.253499999999</v>
      </c>
      <c r="J23" s="22">
        <f t="shared" si="17"/>
        <v>34349.86105</v>
      </c>
      <c r="K23" s="22">
        <f t="shared" si="15"/>
        <v>34212.184414999996</v>
      </c>
      <c r="L23" s="23">
        <f t="shared" si="15"/>
        <v>34149.501222499995</v>
      </c>
      <c r="N23" s="21"/>
    </row>
    <row r="24" spans="1:14" x14ac:dyDescent="0.25">
      <c r="A24" s="7" t="s">
        <v>26</v>
      </c>
      <c r="B24" s="13" t="s">
        <v>20</v>
      </c>
      <c r="C24" s="18">
        <v>8198</v>
      </c>
      <c r="D24" s="3">
        <v>13633</v>
      </c>
      <c r="E24" s="3">
        <v>10897</v>
      </c>
      <c r="F24" s="19">
        <v>11171</v>
      </c>
      <c r="G24" s="20">
        <f>0.03707*G25</f>
        <v>10971.867389999999</v>
      </c>
      <c r="H24" s="22">
        <f t="shared" ref="H24:I24" si="19">0.03707*H25</f>
        <v>10694.398439999999</v>
      </c>
      <c r="I24" s="22">
        <f t="shared" si="19"/>
        <v>10399.43245</v>
      </c>
      <c r="J24" s="22">
        <f t="shared" si="17"/>
        <v>10602.409234999999</v>
      </c>
      <c r="K24" s="22">
        <f t="shared" si="15"/>
        <v>10559.9140405</v>
      </c>
      <c r="L24" s="23">
        <f t="shared" si="15"/>
        <v>10540.566280750001</v>
      </c>
      <c r="N24" s="21"/>
    </row>
    <row r="25" spans="1:14" x14ac:dyDescent="0.25">
      <c r="A25" s="7" t="s">
        <v>27</v>
      </c>
      <c r="B25" s="13" t="s">
        <v>28</v>
      </c>
      <c r="C25" s="7">
        <f>SUM(C21:C24)</f>
        <v>344140</v>
      </c>
      <c r="D25" s="1">
        <f t="shared" ref="D25:F25" si="20">SUM(D21:D24)</f>
        <v>344537</v>
      </c>
      <c r="E25" s="1">
        <f t="shared" si="20"/>
        <v>314942</v>
      </c>
      <c r="F25" s="6">
        <f t="shared" si="20"/>
        <v>301592</v>
      </c>
      <c r="G25" s="7">
        <v>295977</v>
      </c>
      <c r="H25" s="1">
        <v>288492</v>
      </c>
      <c r="I25" s="1">
        <v>280535</v>
      </c>
      <c r="J25" s="22">
        <f>SUM(J21:J24)</f>
        <v>286011.81564829999</v>
      </c>
      <c r="K25" s="22">
        <f t="shared" ref="K25:L25" si="21">SUM(K21:K24)</f>
        <v>284865.46037509007</v>
      </c>
      <c r="L25" s="23">
        <f t="shared" si="21"/>
        <v>284343.53297423501</v>
      </c>
      <c r="N25" s="21"/>
    </row>
    <row r="26" spans="1:14" x14ac:dyDescent="0.25">
      <c r="A26" s="7"/>
      <c r="B26" s="13"/>
      <c r="C26" s="7"/>
      <c r="F26" s="6"/>
      <c r="G26" s="7"/>
      <c r="L26" s="6"/>
    </row>
    <row r="27" spans="1:14" x14ac:dyDescent="0.25">
      <c r="A27" s="7" t="s">
        <v>30</v>
      </c>
      <c r="B27" s="13" t="s">
        <v>12</v>
      </c>
      <c r="C27" s="18">
        <v>3138</v>
      </c>
      <c r="D27" s="3">
        <v>2921</v>
      </c>
      <c r="E27" s="3">
        <v>2923</v>
      </c>
      <c r="F27" s="19">
        <v>2970</v>
      </c>
      <c r="G27" s="20">
        <f>0.725*G31</f>
        <v>2683.2249999999999</v>
      </c>
      <c r="H27" s="22">
        <f t="shared" ref="H27:I27" si="22">0.725*H31</f>
        <v>2584.625</v>
      </c>
      <c r="I27" s="22">
        <f t="shared" si="22"/>
        <v>2500.5250000000001</v>
      </c>
      <c r="J27" s="22">
        <f>0.5*I27+0.3*H27+0.2*G27</f>
        <v>2562.2950000000001</v>
      </c>
      <c r="K27" s="22">
        <f t="shared" ref="K27:L30" si="23">0.5*J27+0.3*I27+0.2*H27</f>
        <v>2548.23</v>
      </c>
      <c r="L27" s="23">
        <f t="shared" si="23"/>
        <v>2542.9085</v>
      </c>
      <c r="N27" s="21" t="s">
        <v>39</v>
      </c>
    </row>
    <row r="28" spans="1:14" x14ac:dyDescent="0.25">
      <c r="A28" s="7" t="s">
        <v>30</v>
      </c>
      <c r="B28" s="13" t="s">
        <v>15</v>
      </c>
      <c r="C28" s="18">
        <v>446</v>
      </c>
      <c r="D28" s="3">
        <v>423</v>
      </c>
      <c r="E28" s="3">
        <v>398</v>
      </c>
      <c r="F28" s="19">
        <v>439</v>
      </c>
      <c r="G28" s="20">
        <f>0.1036*G31</f>
        <v>383.42359999999996</v>
      </c>
      <c r="H28" s="22">
        <f t="shared" ref="H28:I28" si="24">0.1036*H31</f>
        <v>369.334</v>
      </c>
      <c r="I28" s="22">
        <f t="shared" si="24"/>
        <v>357.31639999999999</v>
      </c>
      <c r="J28" s="22">
        <f t="shared" ref="J28:J30" si="25">0.5*I28+0.3*H28+0.2*G28</f>
        <v>366.14311999999995</v>
      </c>
      <c r="K28" s="22">
        <f t="shared" si="23"/>
        <v>364.13328000000001</v>
      </c>
      <c r="L28" s="23">
        <f t="shared" si="23"/>
        <v>363.37285600000001</v>
      </c>
      <c r="N28" s="21"/>
    </row>
    <row r="29" spans="1:14" x14ac:dyDescent="0.25">
      <c r="A29" s="7" t="s">
        <v>30</v>
      </c>
      <c r="B29" s="13" t="s">
        <v>18</v>
      </c>
      <c r="C29" s="18">
        <v>512</v>
      </c>
      <c r="D29" s="3">
        <v>528</v>
      </c>
      <c r="E29" s="3">
        <v>577</v>
      </c>
      <c r="F29" s="19">
        <v>515</v>
      </c>
      <c r="G29" s="20">
        <f>0.1333*G31</f>
        <v>493.3433</v>
      </c>
      <c r="H29" s="22">
        <f t="shared" ref="H29:I29" si="26">0.1333*H31</f>
        <v>475.21449999999999</v>
      </c>
      <c r="I29" s="22">
        <f t="shared" si="26"/>
        <v>459.75170000000003</v>
      </c>
      <c r="J29" s="22">
        <f t="shared" si="25"/>
        <v>471.10885999999999</v>
      </c>
      <c r="K29" s="22">
        <f t="shared" si="23"/>
        <v>468.52283999999997</v>
      </c>
      <c r="L29" s="23">
        <f t="shared" si="23"/>
        <v>467.54441799999995</v>
      </c>
      <c r="N29" s="21"/>
    </row>
    <row r="30" spans="1:14" x14ac:dyDescent="0.25">
      <c r="A30" s="7" t="s">
        <v>30</v>
      </c>
      <c r="B30" s="13" t="s">
        <v>21</v>
      </c>
      <c r="C30" s="18">
        <v>207</v>
      </c>
      <c r="D30" s="3">
        <v>164</v>
      </c>
      <c r="E30" s="3">
        <v>151</v>
      </c>
      <c r="F30" s="19">
        <v>149</v>
      </c>
      <c r="G30" s="20">
        <f>0.0382*G31</f>
        <v>141.37819999999999</v>
      </c>
      <c r="H30" s="22">
        <f t="shared" ref="H30:I30" si="27">0.0382*H31</f>
        <v>136.18299999999999</v>
      </c>
      <c r="I30" s="22">
        <f t="shared" si="27"/>
        <v>131.7518</v>
      </c>
      <c r="J30" s="22">
        <f t="shared" si="25"/>
        <v>135.00644</v>
      </c>
      <c r="K30" s="22">
        <f t="shared" si="23"/>
        <v>134.26536000000002</v>
      </c>
      <c r="L30" s="23">
        <f t="shared" si="23"/>
        <v>133.984972</v>
      </c>
      <c r="N30" s="21"/>
    </row>
    <row r="31" spans="1:14" x14ac:dyDescent="0.25">
      <c r="A31" s="8" t="s">
        <v>32</v>
      </c>
      <c r="B31" s="14" t="s">
        <v>31</v>
      </c>
      <c r="C31" s="8">
        <f>SUM(C27:C30)</f>
        <v>4303</v>
      </c>
      <c r="D31" s="9">
        <f t="shared" ref="D31:F31" si="28">SUM(D27:D30)</f>
        <v>4036</v>
      </c>
      <c r="E31" s="9">
        <f t="shared" si="28"/>
        <v>4049</v>
      </c>
      <c r="F31" s="10">
        <f t="shared" si="28"/>
        <v>4073</v>
      </c>
      <c r="G31" s="8">
        <v>3701</v>
      </c>
      <c r="H31" s="9">
        <v>3565</v>
      </c>
      <c r="I31" s="9">
        <v>3449</v>
      </c>
      <c r="J31" s="24">
        <f>SUM(J27:J30)</f>
        <v>3534.5534199999997</v>
      </c>
      <c r="K31" s="24">
        <f t="shared" ref="K31:L31" si="29">SUM(K27:K30)</f>
        <v>3515.15148</v>
      </c>
      <c r="L31" s="25">
        <f t="shared" si="29"/>
        <v>3507.8107460000001</v>
      </c>
      <c r="N31" s="21"/>
    </row>
  </sheetData>
  <mergeCells count="9">
    <mergeCell ref="N15:N19"/>
    <mergeCell ref="N21:N25"/>
    <mergeCell ref="N27:N31"/>
    <mergeCell ref="A1:A3"/>
    <mergeCell ref="B1:B3"/>
    <mergeCell ref="C1:L1"/>
    <mergeCell ref="C2:F2"/>
    <mergeCell ref="G2:L2"/>
    <mergeCell ref="N9:N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Maui_Settlement_Resolved_24</vt:lpstr>
      <vt:lpstr>Maui_Settlement_NotResolved_24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Mojtaba Abolfazli</dc:creator>
  <cp:lastModifiedBy>Mojtaba Abolfazli</cp:lastModifiedBy>
  <dcterms:created xsi:type="dcterms:W3CDTF">2015-06-05T18:17:20Z</dcterms:created>
  <dcterms:modified xsi:type="dcterms:W3CDTF">2024-11-26T02:36:21Z</dcterms:modified>
</cp:coreProperties>
</file>